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61.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7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manovaEN\Desktop\Рабочие документы\Сетевые графики\Управление экономики\2024\февраль\"/>
    </mc:Choice>
  </mc:AlternateContent>
  <bookViews>
    <workbookView xWindow="0" yWindow="0" windowWidth="19200" windowHeight="9360" tabRatio="842" firstSheet="6" activeTab="6"/>
  </bookViews>
  <sheets>
    <sheet name="Оглавление" sheetId="1" state="hidden" r:id="rId1"/>
    <sheet name="1.СЗН" sheetId="2" state="hidden" r:id="rId2"/>
    <sheet name="2.АПК" sheetId="3" state="hidden" r:id="rId3"/>
    <sheet name="3.БЖД" sheetId="4" state="hidden" r:id="rId4"/>
    <sheet name="4.УМИ" sheetId="5" state="hidden" r:id="rId5"/>
    <sheet name="5.Проф. прав." sheetId="6" state="hidden" r:id="rId6"/>
    <sheet name="6.Экстримизм" sheetId="7" r:id="rId7"/>
    <sheet name="7.МП КП" sheetId="8" state="hidden" r:id="rId8"/>
    <sheet name="8.МП РМС" sheetId="9" state="hidden" r:id="rId9"/>
    <sheet name="9.МП РИГО" sheetId="10" state="hidden" r:id="rId10"/>
    <sheet name="10.МП РФКиС" sheetId="11" state="hidden" r:id="rId11"/>
    <sheet name="11.МП РО" sheetId="12" state="hidden" r:id="rId12"/>
    <sheet name="12.МП УМФ" sheetId="13" state="hidden" r:id="rId13"/>
    <sheet name="Лист1" sheetId="14" state="hidden" r:id="rId14"/>
    <sheet name="13.МП РЖС" sheetId="15" state="hidden" r:id="rId15"/>
    <sheet name="14.МП СЭР" sheetId="16" state="hidden" r:id="rId16"/>
    <sheet name="15.МП ЭБ" sheetId="17" state="hidden" r:id="rId17"/>
    <sheet name="16.МП РЖКК" sheetId="18" state="hidden" r:id="rId18"/>
    <sheet name="17.МП РТС" sheetId="19" state="hidden" r:id="rId19"/>
    <sheet name="18.МП ФКГС" sheetId="20" state="hidden" r:id="rId20"/>
    <sheet name="19.МП СОГХ" sheetId="21" state="hidden" r:id="rId21"/>
  </sheets>
  <externalReferences>
    <externalReference r:id="rId22"/>
  </externalReferences>
  <definedNames>
    <definedName name="_xlnm._FilterDatabase" localSheetId="1" hidden="1">'1.СЗН'!$A$1:$AF$63</definedName>
    <definedName name="_xlnm._FilterDatabase" localSheetId="2" hidden="1">'2.АПК'!$A$1:$AF$36</definedName>
    <definedName name="_xlnm._FilterDatabase" localSheetId="3" hidden="1">'3.БЖД'!$A$1:$AF$17</definedName>
    <definedName name="_xlnm._FilterDatabase" localSheetId="4" hidden="1">'4.УМИ'!$A$1:$AF$11</definedName>
    <definedName name="_xlnm._FilterDatabase" localSheetId="5" hidden="1">'5.Проф. прав.'!$A$1:$AF$12</definedName>
    <definedName name="_xlnm._FilterDatabase" localSheetId="6" hidden="1">'6.Экстримизм'!$A$1:$AF$11</definedName>
    <definedName name="Z_06D4F6C4_78B9_4E41_B83A_C6D0A12202C6_.wvu.FilterData" localSheetId="3" hidden="1">'3.БЖД'!$A$1:$AF$17</definedName>
    <definedName name="Z_06D4F6C4_78B9_4E41_B83A_C6D0A12202C6_.wvu.FilterData" localSheetId="4" hidden="1">'4.УМИ'!$A$1:$AF$11</definedName>
    <definedName name="Z_06D4F6C4_78B9_4E41_B83A_C6D0A12202C6_.wvu.FilterData" localSheetId="5" hidden="1">'5.Проф. прав.'!$A$1:$AF$12</definedName>
    <definedName name="Z_09C3E205_981E_4A4E_BE89_8B7044192060_.wvu.FilterData" localSheetId="1" hidden="1">'1.СЗН'!$A$1:$AF$63</definedName>
    <definedName name="Z_09C3E205_981E_4A4E_BE89_8B7044192060_.wvu.FilterData" localSheetId="2" hidden="1">'2.АПК'!$A$1:$AF$36</definedName>
    <definedName name="Z_09C3E205_981E_4A4E_BE89_8B7044192060_.wvu.FilterData" localSheetId="3" hidden="1">'3.БЖД'!$A$1:$AF$17</definedName>
    <definedName name="Z_09C3E205_981E_4A4E_BE89_8B7044192060_.wvu.FilterData" localSheetId="4" hidden="1">'4.УМИ'!$A$1:$AF$11</definedName>
    <definedName name="Z_09C3E205_981E_4A4E_BE89_8B7044192060_.wvu.FilterData" localSheetId="5" hidden="1">'5.Проф. прав.'!$A$1:$AF$12</definedName>
    <definedName name="Z_09C3E205_981E_4A4E_BE89_8B7044192060_.wvu.FilterData" localSheetId="6" hidden="1">'6.Экстримизм'!$A$1:$AF$11</definedName>
    <definedName name="Z_09C3E205_981E_4A4E_BE89_8B7044192060_.wvu.Rows" localSheetId="1" hidden="1">'1.СЗН'!$69:$73</definedName>
    <definedName name="Z_0C2B9C2A_7B94_41EF_A2E6_F8AC9A67DE25_.wvu.FilterData" localSheetId="1" hidden="1">'1.СЗН'!$A$1:$AF$63</definedName>
    <definedName name="Z_0C2B9C2A_7B94_41EF_A2E6_F8AC9A67DE25_.wvu.FilterData" localSheetId="2" hidden="1">'2.АПК'!$A$1:$AF$36</definedName>
    <definedName name="Z_0C2B9C2A_7B94_41EF_A2E6_F8AC9A67DE25_.wvu.FilterData" localSheetId="3" hidden="1">'3.БЖД'!$A$1:$AF$17</definedName>
    <definedName name="Z_0C2B9C2A_7B94_41EF_A2E6_F8AC9A67DE25_.wvu.FilterData" localSheetId="4" hidden="1">'4.УМИ'!$A$1:$AF$11</definedName>
    <definedName name="Z_0C2B9C2A_7B94_41EF_A2E6_F8AC9A67DE25_.wvu.FilterData" localSheetId="5" hidden="1">'5.Проф. прав.'!$A$1:$AF$12</definedName>
    <definedName name="Z_0C2B9C2A_7B94_41EF_A2E6_F8AC9A67DE25_.wvu.FilterData" localSheetId="6" hidden="1">'6.Экстримизм'!$A$1:$AF$11</definedName>
    <definedName name="Z_4D0DFB57_2CBA_42F2_9A97_C453A6851FBA_.wvu.FilterData" localSheetId="1" hidden="1">'1.СЗН'!$A$1:$AF$63</definedName>
    <definedName name="Z_4D0DFB57_2CBA_42F2_9A97_C453A6851FBA_.wvu.FilterData" localSheetId="2" hidden="1">'2.АПК'!$A$1:$AF$36</definedName>
    <definedName name="Z_4D0DFB57_2CBA_42F2_9A97_C453A6851FBA_.wvu.FilterData" localSheetId="3" hidden="1">'3.БЖД'!$A$1:$AF$17</definedName>
    <definedName name="Z_4D0DFB57_2CBA_42F2_9A97_C453A6851FBA_.wvu.FilterData" localSheetId="4" hidden="1">'4.УМИ'!$A$1:$AF$11</definedName>
    <definedName name="Z_4D0DFB57_2CBA_42F2_9A97_C453A6851FBA_.wvu.FilterData" localSheetId="5" hidden="1">'5.Проф. прав.'!$A$1:$AF$12</definedName>
    <definedName name="Z_4D0DFB57_2CBA_42F2_9A97_C453A6851FBA_.wvu.FilterData" localSheetId="6" hidden="1">'6.Экстримизм'!$A$1:$AF$11</definedName>
    <definedName name="Z_4F41B9CC_959D_442C_80B0_1F0DB2C76D27_.wvu.FilterData" localSheetId="1" hidden="1">'1.СЗН'!$A$1:$AF$63</definedName>
    <definedName name="Z_4F41B9CC_959D_442C_80B0_1F0DB2C76D27_.wvu.FilterData" localSheetId="2" hidden="1">'2.АПК'!$A$1:$AF$36</definedName>
    <definedName name="Z_4F41B9CC_959D_442C_80B0_1F0DB2C76D27_.wvu.FilterData" localSheetId="3" hidden="1">'3.БЖД'!$A$1:$AF$17</definedName>
    <definedName name="Z_4F41B9CC_959D_442C_80B0_1F0DB2C76D27_.wvu.FilterData" localSheetId="4" hidden="1">'4.УМИ'!$A$1:$AF$11</definedName>
    <definedName name="Z_4F41B9CC_959D_442C_80B0_1F0DB2C76D27_.wvu.FilterData" localSheetId="5" hidden="1">'5.Проф. прав.'!$A$1:$AF$12</definedName>
    <definedName name="Z_4F41B9CC_959D_442C_80B0_1F0DB2C76D27_.wvu.FilterData" localSheetId="6" hidden="1">'6.Экстримизм'!$A$1:$AF$11</definedName>
    <definedName name="Z_559B20E7_1863_4723_9C86_5DC769A2C901_.wvu.FilterData" localSheetId="4" hidden="1">'4.УМИ'!$A$1:$AF$11</definedName>
    <definedName name="Z_602C8EDB_B9EF_4C85_B0D5_0558C3A0ABAB_.wvu.FilterData" localSheetId="1" hidden="1">'1.СЗН'!$A$1:$AF$63</definedName>
    <definedName name="Z_602C8EDB_B9EF_4C85_B0D5_0558C3A0ABAB_.wvu.FilterData" localSheetId="2" hidden="1">'2.АПК'!$A$1:$AF$36</definedName>
    <definedName name="Z_602C8EDB_B9EF_4C85_B0D5_0558C3A0ABAB_.wvu.FilterData" localSheetId="3" hidden="1">'3.БЖД'!$A$1:$AF$17</definedName>
    <definedName name="Z_602C8EDB_B9EF_4C85_B0D5_0558C3A0ABAB_.wvu.FilterData" localSheetId="4" hidden="1">'4.УМИ'!$A$1:$AF$11</definedName>
    <definedName name="Z_602C8EDB_B9EF_4C85_B0D5_0558C3A0ABAB_.wvu.FilterData" localSheetId="5" hidden="1">'5.Проф. прав.'!$A$1:$AF$12</definedName>
    <definedName name="Z_602C8EDB_B9EF_4C85_B0D5_0558C3A0ABAB_.wvu.FilterData" localSheetId="6" hidden="1">'6.Экстримизм'!$A$1:$AF$11</definedName>
    <definedName name="Z_69DABE6F_6182_4403_A4A2_969F10F1C13A_.wvu.FilterData" localSheetId="1" hidden="1">'1.СЗН'!$A$1:$AF$63</definedName>
    <definedName name="Z_69DABE6F_6182_4403_A4A2_969F10F1C13A_.wvu.FilterData" localSheetId="2" hidden="1">'2.АПК'!$A$1:$AF$36</definedName>
    <definedName name="Z_69DABE6F_6182_4403_A4A2_969F10F1C13A_.wvu.FilterData" localSheetId="3" hidden="1">'3.БЖД'!$A$1:$AF$17</definedName>
    <definedName name="Z_69DABE6F_6182_4403_A4A2_969F10F1C13A_.wvu.FilterData" localSheetId="4" hidden="1">'4.УМИ'!$A$1:$AF$11</definedName>
    <definedName name="Z_69DABE6F_6182_4403_A4A2_969F10F1C13A_.wvu.FilterData" localSheetId="5" hidden="1">'5.Проф. прав.'!$A$1:$AF$12</definedName>
    <definedName name="Z_69DABE6F_6182_4403_A4A2_969F10F1C13A_.wvu.FilterData" localSheetId="6" hidden="1">'6.Экстримизм'!$A$1:$AF$11</definedName>
    <definedName name="Z_69DABE6F_6182_4403_A4A2_969F10F1C13A_.wvu.Rows" localSheetId="1" hidden="1">'1.СЗН'!$69:$73</definedName>
    <definedName name="Z_74870EE6_26B9_40F7_9DC9_260EF16D8959_.wvu.FilterData" localSheetId="1" hidden="1">'1.СЗН'!$A$1:$AF$63</definedName>
    <definedName name="Z_74870EE6_26B9_40F7_9DC9_260EF16D8959_.wvu.FilterData" localSheetId="2" hidden="1">'2.АПК'!$A$1:$AF$36</definedName>
    <definedName name="Z_74870EE6_26B9_40F7_9DC9_260EF16D8959_.wvu.FilterData" localSheetId="3" hidden="1">'3.БЖД'!$A$1:$AF$17</definedName>
    <definedName name="Z_74870EE6_26B9_40F7_9DC9_260EF16D8959_.wvu.FilterData" localSheetId="4" hidden="1">'4.УМИ'!$A$1:$AF$11</definedName>
    <definedName name="Z_74870EE6_26B9_40F7_9DC9_260EF16D8959_.wvu.FilterData" localSheetId="5" hidden="1">'5.Проф. прав.'!$A$1:$AF$12</definedName>
    <definedName name="Z_74870EE6_26B9_40F7_9DC9_260EF16D8959_.wvu.FilterData" localSheetId="6" hidden="1">'6.Экстримизм'!$A$1:$AF$11</definedName>
    <definedName name="Z_74870EE6_26B9_40F7_9DC9_260EF16D8959_.wvu.Rows" localSheetId="1" hidden="1">'1.СЗН'!$69:$73</definedName>
    <definedName name="Z_7C130984_112A_4861_AA43_E2940708E3DC_.wvu.FilterData" localSheetId="1" hidden="1">'1.СЗН'!$A$1:$AF$63</definedName>
    <definedName name="Z_7C130984_112A_4861_AA43_E2940708E3DC_.wvu.FilterData" localSheetId="2" hidden="1">'2.АПК'!$A$1:$AF$36</definedName>
    <definedName name="Z_7C130984_112A_4861_AA43_E2940708E3DC_.wvu.FilterData" localSheetId="3" hidden="1">'3.БЖД'!$A$1:$AF$17</definedName>
    <definedName name="Z_7C130984_112A_4861_AA43_E2940708E3DC_.wvu.FilterData" localSheetId="4" hidden="1">'4.УМИ'!$A$1:$AF$11</definedName>
    <definedName name="Z_7C130984_112A_4861_AA43_E2940708E3DC_.wvu.FilterData" localSheetId="5" hidden="1">'5.Проф. прав.'!$A$1:$AF$12</definedName>
    <definedName name="Z_7C130984_112A_4861_AA43_E2940708E3DC_.wvu.FilterData" localSheetId="6" hidden="1">'6.Экстримизм'!$A$1:$AF$11</definedName>
    <definedName name="Z_84867370_1F3E_4368_AF79_FBCE46FFFE92_.wvu.FilterData" localSheetId="1" hidden="1">'1.СЗН'!$A$1:$AF$63</definedName>
    <definedName name="Z_84867370_1F3E_4368_AF79_FBCE46FFFE92_.wvu.FilterData" localSheetId="2" hidden="1">'2.АПК'!$A$1:$AF$36</definedName>
    <definedName name="Z_84867370_1F3E_4368_AF79_FBCE46FFFE92_.wvu.FilterData" localSheetId="3" hidden="1">'3.БЖД'!$A$1:$AF$17</definedName>
    <definedName name="Z_84867370_1F3E_4368_AF79_FBCE46FFFE92_.wvu.FilterData" localSheetId="4" hidden="1">'4.УМИ'!$A$1:$AF$11</definedName>
    <definedName name="Z_84867370_1F3E_4368_AF79_FBCE46FFFE92_.wvu.FilterData" localSheetId="5" hidden="1">'5.Проф. прав.'!$A$1:$AF$12</definedName>
    <definedName name="Z_84867370_1F3E_4368_AF79_FBCE46FFFE92_.wvu.FilterData" localSheetId="6" hidden="1">'6.Экстримизм'!$A$1:$AF$11</definedName>
    <definedName name="Z_84867370_1F3E_4368_AF79_FBCE46FFFE92_.wvu.Rows" localSheetId="1" hidden="1">'1.СЗН'!$69:$73</definedName>
    <definedName name="Z_87218168_6C8E_4D5B_A5E5_DCCC26803AA3_.wvu.FilterData" localSheetId="1" hidden="1">'1.СЗН'!$A$1:$AF$63</definedName>
    <definedName name="Z_87218168_6C8E_4D5B_A5E5_DCCC26803AA3_.wvu.FilterData" localSheetId="2" hidden="1">'2.АПК'!$A$1:$AF$36</definedName>
    <definedName name="Z_87218168_6C8E_4D5B_A5E5_DCCC26803AA3_.wvu.FilterData" localSheetId="3" hidden="1">'3.БЖД'!$A$1:$AF$17</definedName>
    <definedName name="Z_87218168_6C8E_4D5B_A5E5_DCCC26803AA3_.wvu.FilterData" localSheetId="4" hidden="1">'4.УМИ'!$A$1:$AF$11</definedName>
    <definedName name="Z_87218168_6C8E_4D5B_A5E5_DCCC26803AA3_.wvu.FilterData" localSheetId="5" hidden="1">'5.Проф. прав.'!$A$1:$AF$12</definedName>
    <definedName name="Z_87218168_6C8E_4D5B_A5E5_DCCC26803AA3_.wvu.FilterData" localSheetId="6" hidden="1">'6.Экстримизм'!$A$1:$AF$11</definedName>
    <definedName name="Z_87218168_6C8E_4D5B_A5E5_DCCC26803AA3_.wvu.Rows" localSheetId="1" hidden="1">'1.СЗН'!$69:$73</definedName>
    <definedName name="Z_87218168_6C8E_4D5B_A5E5_DCCC26803AA3_.wvu.Rows" localSheetId="6" hidden="1">'6.Экстримизм'!$9:$23,'6.Экстримизм'!$30:$38,'6.Экстримизм'!$44:$49,'6.Экстримизм'!$65:$67,'6.Экстримизм'!$71:$76,'6.Экстримизм'!$86:$88,'6.Экстримизм'!$95:$97</definedName>
    <definedName name="Z_874882D1_E741_4CCA_BF0D_E72FA60B771D_.wvu.FilterData" localSheetId="1" hidden="1">'1.СЗН'!$A$1:$AF$63</definedName>
    <definedName name="Z_874882D1_E741_4CCA_BF0D_E72FA60B771D_.wvu.FilterData" localSheetId="2" hidden="1">'2.АПК'!$A$1:$AF$36</definedName>
    <definedName name="Z_874882D1_E741_4CCA_BF0D_E72FA60B771D_.wvu.FilterData" localSheetId="3" hidden="1">'3.БЖД'!$A$1:$AF$17</definedName>
    <definedName name="Z_874882D1_E741_4CCA_BF0D_E72FA60B771D_.wvu.FilterData" localSheetId="4" hidden="1">'4.УМИ'!$A$1:$AF$11</definedName>
    <definedName name="Z_874882D1_E741_4CCA_BF0D_E72FA60B771D_.wvu.FilterData" localSheetId="5" hidden="1">'5.Проф. прав.'!$A$1:$AF$12</definedName>
    <definedName name="Z_874882D1_E741_4CCA_BF0D_E72FA60B771D_.wvu.FilterData" localSheetId="6" hidden="1">'6.Экстримизм'!$A$1:$AF$11</definedName>
    <definedName name="Z_874882D1_E741_4CCA_BF0D_E72FA60B771D_.wvu.Rows" localSheetId="1" hidden="1">'1.СЗН'!$69:$73</definedName>
    <definedName name="Z_8795A258_FFD6_43A8_BF42_860FF53ACE92_.wvu.FilterData" localSheetId="4" hidden="1">'4.УМИ'!$A$1:$AF$11</definedName>
    <definedName name="Z_B1BF08D1_D416_4B47_ADD0_4F59132DC9E8_.wvu.FilterData" localSheetId="1" hidden="1">'1.СЗН'!$A$1:$AF$63</definedName>
    <definedName name="Z_B1BF08D1_D416_4B47_ADD0_4F59132DC9E8_.wvu.FilterData" localSheetId="2" hidden="1">'2.АПК'!$A$1:$AF$36</definedName>
    <definedName name="Z_B1BF08D1_D416_4B47_ADD0_4F59132DC9E8_.wvu.FilterData" localSheetId="3" hidden="1">'3.БЖД'!$A$1:$AF$17</definedName>
    <definedName name="Z_B1BF08D1_D416_4B47_ADD0_4F59132DC9E8_.wvu.FilterData" localSheetId="4" hidden="1">'4.УМИ'!$A$1:$AF$11</definedName>
    <definedName name="Z_B1BF08D1_D416_4B47_ADD0_4F59132DC9E8_.wvu.FilterData" localSheetId="5" hidden="1">'5.Проф. прав.'!$A$1:$AF$12</definedName>
    <definedName name="Z_B1BF08D1_D416_4B47_ADD0_4F59132DC9E8_.wvu.FilterData" localSheetId="6" hidden="1">'6.Экстримизм'!$A$1:$AF$11</definedName>
    <definedName name="Z_B1BF08D1_D416_4B47_ADD0_4F59132DC9E8_.wvu.Rows" localSheetId="1" hidden="1">'1.СЗН'!$69:$73</definedName>
    <definedName name="Z_B82BA08A_1A30_4F4D_A478_74A6BD09EA97_.wvu.FilterData" localSheetId="1" hidden="1">'1.СЗН'!$A$1:$AF$63</definedName>
    <definedName name="Z_B82BA08A_1A30_4F4D_A478_74A6BD09EA97_.wvu.FilterData" localSheetId="2" hidden="1">'2.АПК'!$A$1:$AF$36</definedName>
    <definedName name="Z_B82BA08A_1A30_4F4D_A478_74A6BD09EA97_.wvu.FilterData" localSheetId="3" hidden="1">'3.БЖД'!$A$1:$AF$17</definedName>
    <definedName name="Z_B82BA08A_1A30_4F4D_A478_74A6BD09EA97_.wvu.FilterData" localSheetId="4" hidden="1">'4.УМИ'!$A$1:$AF$11</definedName>
    <definedName name="Z_B82BA08A_1A30_4F4D_A478_74A6BD09EA97_.wvu.FilterData" localSheetId="5" hidden="1">'5.Проф. прав.'!$A$1:$AF$12</definedName>
    <definedName name="Z_B82BA08A_1A30_4F4D_A478_74A6BD09EA97_.wvu.FilterData" localSheetId="6" hidden="1">'6.Экстримизм'!$A$1:$AF$11</definedName>
    <definedName name="Z_BCD82A82_B724_4763_8580_D765356E09BA_.wvu.FilterData" localSheetId="1" hidden="1">'1.СЗН'!$A$1:$AF$63</definedName>
    <definedName name="Z_BCD82A82_B724_4763_8580_D765356E09BA_.wvu.FilterData" localSheetId="2" hidden="1">'2.АПК'!$A$1:$AF$36</definedName>
    <definedName name="Z_BCD82A82_B724_4763_8580_D765356E09BA_.wvu.FilterData" localSheetId="3" hidden="1">'3.БЖД'!$A$1:$AF$17</definedName>
    <definedName name="Z_BCD82A82_B724_4763_8580_D765356E09BA_.wvu.FilterData" localSheetId="4" hidden="1">'4.УМИ'!$A$1:$AF$11</definedName>
    <definedName name="Z_BCD82A82_B724_4763_8580_D765356E09BA_.wvu.FilterData" localSheetId="5" hidden="1">'5.Проф. прав.'!$A$1:$AF$12</definedName>
    <definedName name="Z_BCD82A82_B724_4763_8580_D765356E09BA_.wvu.FilterData" localSheetId="6" hidden="1">'6.Экстримизм'!$A$1:$AF$11</definedName>
    <definedName name="Z_C236B307_BD63_48C4_A75F_B3F3717BF55C_.wvu.FilterData" localSheetId="1" hidden="1">'1.СЗН'!$A$1:$AF$63</definedName>
    <definedName name="Z_C236B307_BD63_48C4_A75F_B3F3717BF55C_.wvu.FilterData" localSheetId="2" hidden="1">'2.АПК'!$A$1:$AF$36</definedName>
    <definedName name="Z_C236B307_BD63_48C4_A75F_B3F3717BF55C_.wvu.FilterData" localSheetId="3" hidden="1">'3.БЖД'!$A$1:$AF$17</definedName>
    <definedName name="Z_C236B307_BD63_48C4_A75F_B3F3717BF55C_.wvu.FilterData" localSheetId="4" hidden="1">'4.УМИ'!$A$1:$AF$11</definedName>
    <definedName name="Z_C236B307_BD63_48C4_A75F_B3F3717BF55C_.wvu.FilterData" localSheetId="5" hidden="1">'5.Проф. прав.'!$A$1:$AF$12</definedName>
    <definedName name="Z_C236B307_BD63_48C4_A75F_B3F3717BF55C_.wvu.FilterData" localSheetId="6" hidden="1">'6.Экстримизм'!$A$1:$AF$11</definedName>
    <definedName name="Z_C236B307_BD63_48C4_A75F_B3F3717BF55C_.wvu.Rows" localSheetId="1" hidden="1">'1.СЗН'!$69:$73</definedName>
    <definedName name="Z_D01FA037_9AEC_4167_ADB8_2F327C01ECE6_.wvu.FilterData" localSheetId="1" hidden="1">'1.СЗН'!$A$1:$AF$63</definedName>
    <definedName name="Z_D01FA037_9AEC_4167_ADB8_2F327C01ECE6_.wvu.FilterData" localSheetId="2" hidden="1">'2.АПК'!$A$1:$AF$36</definedName>
    <definedName name="Z_D01FA037_9AEC_4167_ADB8_2F327C01ECE6_.wvu.FilterData" localSheetId="3" hidden="1">'3.БЖД'!$A$1:$AF$17</definedName>
    <definedName name="Z_D01FA037_9AEC_4167_ADB8_2F327C01ECE6_.wvu.FilterData" localSheetId="4" hidden="1">'4.УМИ'!$A$1:$AF$11</definedName>
    <definedName name="Z_D01FA037_9AEC_4167_ADB8_2F327C01ECE6_.wvu.FilterData" localSheetId="5" hidden="1">'5.Проф. прав.'!$A$1:$AF$12</definedName>
    <definedName name="Z_D01FA037_9AEC_4167_ADB8_2F327C01ECE6_.wvu.FilterData" localSheetId="6" hidden="1">'6.Экстримизм'!$A$1:$AF$11</definedName>
    <definedName name="Z_D01FA037_9AEC_4167_ADB8_2F327C01ECE6_.wvu.Rows" localSheetId="1" hidden="1">'1.СЗН'!$69:$73</definedName>
    <definedName name="Z_E508E171_4ED9_4B07_84DF_DA28C60E1969_.wvu.FilterData" localSheetId="1" hidden="1">'1.СЗН'!$A$1:$AF$63</definedName>
    <definedName name="Z_E508E171_4ED9_4B07_84DF_DA28C60E1969_.wvu.FilterData" localSheetId="2" hidden="1">'2.АПК'!$A$1:$AF$36</definedName>
    <definedName name="Z_E508E171_4ED9_4B07_84DF_DA28C60E1969_.wvu.FilterData" localSheetId="3" hidden="1">'3.БЖД'!$A$1:$AF$17</definedName>
    <definedName name="Z_E508E171_4ED9_4B07_84DF_DA28C60E1969_.wvu.FilterData" localSheetId="4" hidden="1">'4.УМИ'!$A$1:$AF$11</definedName>
    <definedName name="Z_E508E171_4ED9_4B07_84DF_DA28C60E1969_.wvu.FilterData" localSheetId="5" hidden="1">'5.Проф. прав.'!$A$1:$AF$12</definedName>
    <definedName name="Z_E508E171_4ED9_4B07_84DF_DA28C60E1969_.wvu.FilterData" localSheetId="6" hidden="1">'6.Экстримизм'!$A$1:$AF$11</definedName>
  </definedNames>
  <calcPr calcId="162913"/>
  <customWorkbookViews>
    <customWorkbookView name="Лукманова Эльвира Наильевна - Личное представление" guid="{87218168-6C8E-4D5B-A5E5-DCCC26803AA3}" mergeInterval="0" personalView="1" maximized="1" xWindow="-8" yWindow="-8" windowWidth="1296" windowHeight="1000" tabRatio="842" activeSheetId="7"/>
    <customWorkbookView name="Хамадуллина Анастасия Олеговна - Личное представление" guid="{74870EE6-26B9-40F7-9DC9-260EF16D8959}" mergeInterval="0" personalView="1" maximized="1" xWindow="-8" yWindow="-8" windowWidth="1936" windowHeight="1056" tabRatio="798" activeSheetId="5"/>
    <customWorkbookView name="Мягкова Оксана Викторовна - Личное представление" guid="{B1BF08D1-D416-4B47-ADD0-4F59132DC9E8}" mergeInterval="0" personalView="1" maximized="1" xWindow="-8" yWindow="-8" windowWidth="1936" windowHeight="1056" tabRatio="798" activeSheetId="11"/>
    <customWorkbookView name="Тихонова Лариса Анатольевна - Личное представление" guid="{7C130984-112A-4861-AA43-E2940708E3DC}" mergeInterval="0" personalView="1" maximized="1" xWindow="-8" yWindow="-8" windowWidth="1936" windowHeight="1056" tabRatio="798" activeSheetId="8"/>
    <customWorkbookView name="Грязнова Екатерина Владимировна - Личное представление" guid="{4D0DFB57-2CBA-42F2-9A97-C453A6851FBA}" mergeInterval="0" personalView="1" maximized="1" xWindow="-8" yWindow="-8" windowWidth="1936" windowHeight="1056" tabRatio="798" activeSheetId="13"/>
    <customWorkbookView name="Бондарева Оксана Петровна - Личное представление" guid="{BCD82A82-B724-4763-8580-D765356E09BA}" mergeInterval="0" personalView="1" maximized="1" xWindow="-8" yWindow="-8" windowWidth="1936" windowHeight="1056" tabRatio="798" activeSheetId="1"/>
    <customWorkbookView name="Ларионова Галина Владимировна - Личное представление" guid="{E508E171-4ED9-4B07-84DF-DA28C60E1969}" mergeInterval="0" personalView="1" maximized="1" xWindow="-8" yWindow="-8" windowWidth="1696" windowHeight="1026" tabRatio="798" activeSheetId="21"/>
    <customWorkbookView name="Подворчан Оксана - Личное представление" guid="{4F41B9CC-959D-442C-80B0-1F0DB2C76D27}" mergeInterval="0" personalView="1" maximized="1" xWindow="-4" yWindow="-4" windowWidth="1928" windowHeight="1038" tabRatio="798" activeSheetId="10"/>
    <customWorkbookView name="Митина Екатерина Сергеевна - Личное представление" guid="{602C8EDB-B9EF-4C85-B0D5-0558C3A0ABAB}" mergeInterval="0" personalView="1" maximized="1" xWindow="-8" yWindow="-8" windowWidth="1936" windowHeight="1056" tabRatio="798" activeSheetId="19"/>
    <customWorkbookView name="Цыганкова Ирина Анатольевн - Личное представление" guid="{0C2B9C2A-7B94-41EF-A2E6-F8AC9A67DE25}" mergeInterval="0" personalView="1" maximized="1" xWindow="-8" yWindow="-8" windowWidth="1936" windowHeight="1056" tabRatio="798" activeSheetId="19"/>
    <customWorkbookView name="Шишкина Юлия Андреева - Личное представление" guid="{B82BA08A-1A30-4F4D-A478-74A6BD09EA97}" mergeInterval="0" personalView="1" maximized="1" xWindow="-8" yWindow="-8" windowWidth="1936" windowHeight="1048" tabRatio="798" activeSheetId="10"/>
    <customWorkbookView name="Мартынова Снежана Владимировна - Личное представление" guid="{84867370-1F3E-4368-AF79-FBCE46FFFE92}" mergeInterval="0" personalView="1" maximized="1" xWindow="-8" yWindow="-8" windowWidth="1936" windowHeight="1056" tabRatio="798" activeSheetId="2"/>
    <customWorkbookView name="Горохова Оксана Юсуповна - Личное представление" guid="{C236B307-BD63-48C4-A75F-B3F3717BF55C}" mergeInterval="0" personalView="1" maximized="1" xWindow="-8" yWindow="-8" windowWidth="1936" windowHeight="1056" tabRatio="798" activeSheetId="20"/>
    <customWorkbookView name="Харченко Ольга Владимировна - Личное представление" guid="{09C3E205-981E-4A4E-BE89-8B7044192060}" mergeInterval="0" personalView="1" maximized="1" xWindow="-8" yWindow="-8" windowWidth="1936" windowHeight="1056" tabRatio="798" activeSheetId="12"/>
    <customWorkbookView name="Колесник Елена Николаевна - Личное представление" guid="{D01FA037-9AEC-4167-ADB8-2F327C01ECE6}" mergeInterval="0" personalView="1" maximized="1" xWindow="-4" yWindow="-4" windowWidth="1928" windowHeight="1048" tabRatio="798" activeSheetId="6"/>
    <customWorkbookView name="Смекалин Дмитрий Александрович - Личное представление" guid="{69DABE6F-6182-4403-A4A2-969F10F1C13A}" mergeInterval="0" personalView="1" xWindow="62" windowWidth="1858" windowHeight="1080" tabRatio="798" activeSheetId="4"/>
    <customWorkbookView name="Титкова Наталья Ивановна - Личное представление" guid="{874882D1-E741-4CCA-BF0D-E72FA60B771D}" mergeInterval="0" personalView="1" maximized="1" xWindow="-8" yWindow="-8" windowWidth="1936" windowHeight="1056" tabRatio="798"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5" l="1"/>
  <c r="H43" i="5"/>
  <c r="B258" i="12" l="1"/>
  <c r="B254" i="12" s="1"/>
  <c r="AB254" i="12"/>
  <c r="T257" i="12" l="1"/>
  <c r="N237" i="12"/>
  <c r="P130" i="12" l="1"/>
  <c r="AD130" i="12"/>
  <c r="H105" i="12"/>
  <c r="J94" i="12"/>
  <c r="H94" i="12"/>
  <c r="C51" i="2" l="1"/>
  <c r="C48" i="2"/>
  <c r="C23" i="2"/>
  <c r="C15" i="2"/>
  <c r="H54" i="2" l="1"/>
  <c r="P20" i="2"/>
  <c r="I55" i="2"/>
  <c r="D55" i="2"/>
  <c r="D54" i="2"/>
  <c r="D58" i="2" s="1"/>
  <c r="E51" i="2"/>
  <c r="E55" i="2" s="1"/>
  <c r="B51" i="2"/>
  <c r="B55" i="2" s="1"/>
  <c r="E48" i="2"/>
  <c r="E34" i="2"/>
  <c r="C34" i="2"/>
  <c r="AG34" i="2" s="1"/>
  <c r="E31" i="2"/>
  <c r="D30" i="2"/>
  <c r="C27" i="2"/>
  <c r="E28" i="2"/>
  <c r="E27" i="2"/>
  <c r="E23" i="2"/>
  <c r="E24" i="2"/>
  <c r="E16" i="2"/>
  <c r="E15" i="2"/>
  <c r="D20" i="2"/>
  <c r="H19" i="2"/>
  <c r="H37" i="2" s="1"/>
  <c r="H62" i="2" s="1"/>
  <c r="C16" i="2"/>
  <c r="F55" i="2" l="1"/>
  <c r="G23" i="2"/>
  <c r="AG23" i="2"/>
  <c r="G15" i="2"/>
  <c r="F15" i="2"/>
  <c r="AG15" i="2"/>
  <c r="G27" i="2"/>
  <c r="E30" i="2"/>
  <c r="G16" i="2"/>
  <c r="D16" i="2"/>
  <c r="AG16" i="2"/>
  <c r="AG27" i="2"/>
  <c r="G34" i="2"/>
  <c r="F51" i="2"/>
  <c r="G51" i="2"/>
  <c r="AG51" i="2"/>
  <c r="E54" i="2"/>
  <c r="AG48" i="2"/>
  <c r="G48" i="2"/>
  <c r="D53" i="2"/>
  <c r="B59" i="2"/>
  <c r="B50" i="2"/>
  <c r="E53" i="2"/>
  <c r="E58" i="2"/>
  <c r="E122" i="19" l="1"/>
  <c r="G122" i="19" s="1"/>
  <c r="C122" i="19"/>
  <c r="B122" i="19"/>
  <c r="E121" i="19"/>
  <c r="G121" i="19" s="1"/>
  <c r="C121" i="19"/>
  <c r="B121" i="19"/>
  <c r="E120" i="19"/>
  <c r="G120" i="19" s="1"/>
  <c r="G118" i="19" s="1"/>
  <c r="C120" i="19"/>
  <c r="B120" i="19"/>
  <c r="E119" i="19"/>
  <c r="G119" i="19" s="1"/>
  <c r="C119" i="19"/>
  <c r="B119" i="19"/>
  <c r="AE118" i="19"/>
  <c r="AD118" i="19"/>
  <c r="AC118" i="19"/>
  <c r="AB118" i="19"/>
  <c r="AA118" i="19"/>
  <c r="Z118" i="19"/>
  <c r="Y118" i="19"/>
  <c r="X118" i="19"/>
  <c r="W118" i="19"/>
  <c r="V118" i="19"/>
  <c r="U118" i="19"/>
  <c r="T118" i="19"/>
  <c r="S118" i="19"/>
  <c r="R118" i="19"/>
  <c r="Q118" i="19"/>
  <c r="P118" i="19"/>
  <c r="O118" i="19"/>
  <c r="N118" i="19"/>
  <c r="M118" i="19"/>
  <c r="L118" i="19"/>
  <c r="K118" i="19"/>
  <c r="J118" i="19"/>
  <c r="I118" i="19"/>
  <c r="H118" i="19"/>
  <c r="E118" i="19"/>
  <c r="C118" i="19"/>
  <c r="B118" i="19"/>
  <c r="AE116" i="19"/>
  <c r="AD116" i="19"/>
  <c r="AC116" i="19"/>
  <c r="AB116" i="19"/>
  <c r="AA116" i="19"/>
  <c r="Z116" i="19"/>
  <c r="Y116" i="19"/>
  <c r="X116" i="19"/>
  <c r="W116" i="19"/>
  <c r="V116" i="19"/>
  <c r="U116" i="19"/>
  <c r="T116" i="19"/>
  <c r="S116" i="19"/>
  <c r="R116" i="19"/>
  <c r="Q116" i="19"/>
  <c r="P116" i="19"/>
  <c r="O116" i="19"/>
  <c r="N116" i="19"/>
  <c r="M116" i="19"/>
  <c r="L116" i="19"/>
  <c r="K116" i="19"/>
  <c r="J116" i="19"/>
  <c r="I116" i="19"/>
  <c r="H116" i="19"/>
  <c r="C116" i="19" s="1"/>
  <c r="E116" i="19"/>
  <c r="D116" i="19" s="1"/>
  <c r="AE115" i="19"/>
  <c r="AD115" i="19"/>
  <c r="AC115" i="19"/>
  <c r="AB115" i="19"/>
  <c r="AA115" i="19"/>
  <c r="Z115" i="19"/>
  <c r="Y115" i="19"/>
  <c r="X115" i="19"/>
  <c r="W115" i="19"/>
  <c r="V115" i="19"/>
  <c r="U115" i="19"/>
  <c r="T115" i="19"/>
  <c r="S115" i="19"/>
  <c r="R115" i="19"/>
  <c r="Q115" i="19"/>
  <c r="P115" i="19"/>
  <c r="O115" i="19"/>
  <c r="N115" i="19"/>
  <c r="M115" i="19"/>
  <c r="L115" i="19"/>
  <c r="K115" i="19"/>
  <c r="J115" i="19"/>
  <c r="B115" i="19" s="1"/>
  <c r="F115" i="19" s="1"/>
  <c r="I115" i="19"/>
  <c r="H115" i="19"/>
  <c r="C115" i="19" s="1"/>
  <c r="E115" i="19"/>
  <c r="G115" i="19" s="1"/>
  <c r="D115" i="19"/>
  <c r="AE114" i="19"/>
  <c r="AD114" i="19"/>
  <c r="AC114" i="19"/>
  <c r="AC112" i="19" s="1"/>
  <c r="AB114" i="19"/>
  <c r="AA114" i="19"/>
  <c r="Z114" i="19"/>
  <c r="Y114" i="19"/>
  <c r="Y112" i="19" s="1"/>
  <c r="X114" i="19"/>
  <c r="W114" i="19"/>
  <c r="V114" i="19"/>
  <c r="U114" i="19"/>
  <c r="U112" i="19" s="1"/>
  <c r="T114" i="19"/>
  <c r="S114" i="19"/>
  <c r="R114" i="19"/>
  <c r="Q114" i="19"/>
  <c r="Q112" i="19" s="1"/>
  <c r="P114" i="19"/>
  <c r="O114" i="19"/>
  <c r="N114" i="19"/>
  <c r="M114" i="19"/>
  <c r="M112" i="19" s="1"/>
  <c r="L114" i="19"/>
  <c r="K114" i="19"/>
  <c r="J114" i="19"/>
  <c r="I114" i="19"/>
  <c r="I112" i="19" s="1"/>
  <c r="H114" i="19"/>
  <c r="C114" i="19" s="1"/>
  <c r="AE113" i="19"/>
  <c r="AE112" i="19" s="1"/>
  <c r="AD113" i="19"/>
  <c r="AC113" i="19"/>
  <c r="AB113" i="19"/>
  <c r="AB112" i="19" s="1"/>
  <c r="AA113" i="19"/>
  <c r="AA112" i="19" s="1"/>
  <c r="Z113" i="19"/>
  <c r="Y113" i="19"/>
  <c r="X113" i="19"/>
  <c r="X112" i="19" s="1"/>
  <c r="W113" i="19"/>
  <c r="W112" i="19" s="1"/>
  <c r="V113" i="19"/>
  <c r="U113" i="19"/>
  <c r="T113" i="19"/>
  <c r="T112" i="19" s="1"/>
  <c r="S113" i="19"/>
  <c r="S112" i="19" s="1"/>
  <c r="R113" i="19"/>
  <c r="Q113" i="19"/>
  <c r="P113" i="19"/>
  <c r="P112" i="19" s="1"/>
  <c r="O113" i="19"/>
  <c r="O112" i="19" s="1"/>
  <c r="N113" i="19"/>
  <c r="M113" i="19"/>
  <c r="L113" i="19"/>
  <c r="L112" i="19" s="1"/>
  <c r="K113" i="19"/>
  <c r="K112" i="19" s="1"/>
  <c r="J113" i="19"/>
  <c r="I113" i="19"/>
  <c r="H113" i="19"/>
  <c r="C113" i="19" s="1"/>
  <c r="E113" i="19"/>
  <c r="G113" i="19" s="1"/>
  <c r="AD112" i="19"/>
  <c r="Z112" i="19"/>
  <c r="V112" i="19"/>
  <c r="R112" i="19"/>
  <c r="N112" i="19"/>
  <c r="J112" i="19"/>
  <c r="F119" i="19" l="1"/>
  <c r="F120" i="19"/>
  <c r="F118" i="19" s="1"/>
  <c r="F121" i="19"/>
  <c r="F122" i="19"/>
  <c r="H112" i="19"/>
  <c r="B113" i="19"/>
  <c r="F113" i="19" s="1"/>
  <c r="E114" i="19"/>
  <c r="D114" i="19" s="1"/>
  <c r="B116" i="19"/>
  <c r="F116" i="19" s="1"/>
  <c r="D113" i="19"/>
  <c r="D112" i="19" s="1"/>
  <c r="D119" i="19"/>
  <c r="D120" i="19"/>
  <c r="D121" i="19"/>
  <c r="D122" i="19"/>
  <c r="B114" i="19"/>
  <c r="C112" i="19"/>
  <c r="G114" i="19"/>
  <c r="G112" i="19" s="1"/>
  <c r="G116" i="19"/>
  <c r="D118" i="19" l="1"/>
  <c r="E112" i="19"/>
  <c r="F114" i="19"/>
  <c r="F112" i="19" s="1"/>
  <c r="B112" i="19"/>
  <c r="C26" i="19"/>
  <c r="E26" i="19"/>
  <c r="G26" i="19" s="1"/>
  <c r="AE64" i="19"/>
  <c r="AA64" i="19"/>
  <c r="D26" i="19" l="1"/>
  <c r="F31" i="13"/>
  <c r="G31" i="13"/>
  <c r="E31" i="13"/>
  <c r="R25" i="13"/>
  <c r="R30" i="13" s="1"/>
  <c r="F23" i="13"/>
  <c r="G23" i="13"/>
  <c r="H23" i="13"/>
  <c r="I23" i="13"/>
  <c r="J23" i="13"/>
  <c r="K23" i="13"/>
  <c r="L23" i="13"/>
  <c r="M23" i="13"/>
  <c r="N23" i="13"/>
  <c r="O23" i="13"/>
  <c r="P23" i="13"/>
  <c r="Q23" i="13"/>
  <c r="R23" i="13"/>
  <c r="S23" i="13"/>
  <c r="T23" i="13"/>
  <c r="U23" i="13"/>
  <c r="V23" i="13"/>
  <c r="W23" i="13"/>
  <c r="X23" i="13"/>
  <c r="Y23" i="13"/>
  <c r="Z23" i="13"/>
  <c r="AA23" i="13"/>
  <c r="AB23" i="13"/>
  <c r="AC23" i="13"/>
  <c r="AD23" i="13"/>
  <c r="AE23"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E23" i="13"/>
  <c r="E24" i="13"/>
  <c r="E26" i="13"/>
  <c r="G26" i="13"/>
  <c r="I26" i="13"/>
  <c r="F26" i="13"/>
  <c r="L17" i="13"/>
  <c r="M17" i="13"/>
  <c r="M16" i="13" s="1"/>
  <c r="N17" i="13"/>
  <c r="O17" i="13"/>
  <c r="P17" i="13"/>
  <c r="Q17" i="13"/>
  <c r="Q16" i="13" s="1"/>
  <c r="R17" i="13"/>
  <c r="S17" i="13"/>
  <c r="S16" i="13" s="1"/>
  <c r="T17" i="13"/>
  <c r="U17" i="13"/>
  <c r="U16" i="13" s="1"/>
  <c r="V17" i="13"/>
  <c r="W17" i="13"/>
  <c r="X17" i="13"/>
  <c r="Y17" i="13"/>
  <c r="Z17" i="13"/>
  <c r="AA17" i="13"/>
  <c r="AA16" i="13" s="1"/>
  <c r="AB17" i="13"/>
  <c r="AC17" i="13"/>
  <c r="AC16" i="13" s="1"/>
  <c r="AD17" i="13"/>
  <c r="AE17" i="13"/>
  <c r="AE16" i="13" s="1"/>
  <c r="K17" i="13"/>
  <c r="K16" i="13" s="1"/>
  <c r="B20" i="13"/>
  <c r="C20" i="13"/>
  <c r="O16" i="13"/>
  <c r="W16" i="13"/>
  <c r="Y16" i="13"/>
  <c r="B14" i="13"/>
  <c r="B25" i="13" l="1"/>
  <c r="B30" i="13" s="1"/>
  <c r="I11" i="13"/>
  <c r="J11" i="13"/>
  <c r="K11" i="13"/>
  <c r="K10" i="13" s="1"/>
  <c r="L11" i="13"/>
  <c r="M11" i="13"/>
  <c r="M10" i="13" s="1"/>
  <c r="N11" i="13"/>
  <c r="O11" i="13"/>
  <c r="O10" i="13" s="1"/>
  <c r="P11" i="13"/>
  <c r="Q11" i="13"/>
  <c r="Q10" i="13" s="1"/>
  <c r="R11" i="13"/>
  <c r="S11" i="13"/>
  <c r="S10" i="13" s="1"/>
  <c r="T11" i="13"/>
  <c r="U11" i="13"/>
  <c r="U10" i="13" s="1"/>
  <c r="V11" i="13"/>
  <c r="W11" i="13"/>
  <c r="W10" i="13" s="1"/>
  <c r="X11" i="13"/>
  <c r="Y11" i="13"/>
  <c r="Y10" i="13" s="1"/>
  <c r="Z11" i="13"/>
  <c r="AA11" i="13"/>
  <c r="AA10" i="13" s="1"/>
  <c r="AB11" i="13"/>
  <c r="AC11" i="13"/>
  <c r="AC10" i="13" s="1"/>
  <c r="AD11" i="13"/>
  <c r="AE11" i="13"/>
  <c r="AE10" i="13" s="1"/>
  <c r="H11" i="13"/>
  <c r="H10" i="13" s="1"/>
  <c r="C14" i="13"/>
  <c r="C15" i="13"/>
  <c r="F92" i="10" l="1"/>
  <c r="F89" i="10" s="1"/>
  <c r="G94" i="10"/>
  <c r="G92" i="10" s="1"/>
  <c r="G89" i="10" s="1"/>
  <c r="I69" i="10"/>
  <c r="H69" i="10"/>
  <c r="C69" i="10" s="1"/>
  <c r="C55" i="10"/>
  <c r="D27" i="10"/>
  <c r="C87" i="10"/>
  <c r="C81" i="10"/>
  <c r="C75" i="10"/>
  <c r="C61" i="10"/>
  <c r="I28" i="5"/>
  <c r="I22" i="5" s="1"/>
  <c r="I43" i="5" s="1"/>
  <c r="I46" i="5" s="1"/>
  <c r="I45" i="5" s="1"/>
  <c r="C11" i="5"/>
  <c r="I52" i="10"/>
  <c r="C18" i="21" l="1"/>
  <c r="C73" i="21"/>
  <c r="E73" i="21"/>
  <c r="C74" i="21"/>
  <c r="E74" i="21"/>
  <c r="D74" i="21" s="1"/>
  <c r="C81" i="21"/>
  <c r="E81" i="21"/>
  <c r="D81" i="21" s="1"/>
  <c r="C88" i="21"/>
  <c r="E88" i="21"/>
  <c r="C89" i="21"/>
  <c r="E89" i="21"/>
  <c r="D89" i="21" s="1"/>
  <c r="C90" i="21"/>
  <c r="E90" i="21"/>
  <c r="E94" i="21"/>
  <c r="E95" i="21"/>
  <c r="D95" i="21" s="1"/>
  <c r="E96" i="21"/>
  <c r="G96" i="21" s="1"/>
  <c r="E97" i="21"/>
  <c r="E93" i="21"/>
  <c r="D94" i="21"/>
  <c r="D97" i="21"/>
  <c r="C94" i="21"/>
  <c r="C95" i="21"/>
  <c r="C96" i="21"/>
  <c r="C97" i="21"/>
  <c r="B31" i="21"/>
  <c r="B95" i="21"/>
  <c r="B88" i="21"/>
  <c r="B81" i="21"/>
  <c r="E80" i="21"/>
  <c r="C80" i="21"/>
  <c r="B80" i="21"/>
  <c r="B73" i="21"/>
  <c r="E67" i="21"/>
  <c r="D67" i="21" s="1"/>
  <c r="C67" i="21"/>
  <c r="B67" i="21"/>
  <c r="E60" i="21"/>
  <c r="D60" i="21" s="1"/>
  <c r="C60" i="21"/>
  <c r="B60" i="21"/>
  <c r="E53" i="21"/>
  <c r="F53" i="21" s="1"/>
  <c r="C53" i="21"/>
  <c r="B53" i="21"/>
  <c r="E39" i="21"/>
  <c r="G39" i="21" s="1"/>
  <c r="C39" i="21"/>
  <c r="B39" i="21"/>
  <c r="N32" i="21"/>
  <c r="L32" i="21"/>
  <c r="B32" i="21" s="1"/>
  <c r="J32" i="21"/>
  <c r="E32" i="21"/>
  <c r="C32" i="21"/>
  <c r="E25" i="21"/>
  <c r="D25" i="21" s="1"/>
  <c r="C25" i="21"/>
  <c r="C26" i="21"/>
  <c r="N25" i="21"/>
  <c r="L25" i="21"/>
  <c r="L22" i="21" s="1"/>
  <c r="J25" i="21"/>
  <c r="AD18" i="21"/>
  <c r="B18" i="21" s="1"/>
  <c r="E18" i="21"/>
  <c r="D18" i="21" s="1"/>
  <c r="H15" i="21"/>
  <c r="H9" i="21"/>
  <c r="I9" i="21"/>
  <c r="J9" i="21"/>
  <c r="K9" i="21"/>
  <c r="L9" i="21"/>
  <c r="M9" i="21"/>
  <c r="N9" i="21"/>
  <c r="O9" i="21"/>
  <c r="P9" i="21"/>
  <c r="Q9" i="21"/>
  <c r="R9" i="21"/>
  <c r="S9" i="21"/>
  <c r="T9" i="21"/>
  <c r="U9" i="21"/>
  <c r="V9" i="21"/>
  <c r="W9" i="21"/>
  <c r="X9" i="21"/>
  <c r="Y9" i="21"/>
  <c r="Z9" i="21"/>
  <c r="AA9" i="21"/>
  <c r="AB9" i="21"/>
  <c r="AC9" i="21"/>
  <c r="AD9" i="21"/>
  <c r="AE9" i="21"/>
  <c r="H10" i="21"/>
  <c r="I10" i="21"/>
  <c r="J10" i="21"/>
  <c r="K10" i="21"/>
  <c r="L10" i="21"/>
  <c r="M10" i="21"/>
  <c r="N10" i="21"/>
  <c r="O10" i="21"/>
  <c r="P10" i="21"/>
  <c r="Q10" i="21"/>
  <c r="R10" i="21"/>
  <c r="S10" i="21"/>
  <c r="T10" i="21"/>
  <c r="U10" i="21"/>
  <c r="V10" i="21"/>
  <c r="W10" i="21"/>
  <c r="X10" i="21"/>
  <c r="Y10" i="21"/>
  <c r="Z10" i="21"/>
  <c r="AA10" i="21"/>
  <c r="AB10" i="21"/>
  <c r="AC10" i="21"/>
  <c r="AD10" i="21"/>
  <c r="AE10" i="21"/>
  <c r="H11" i="21"/>
  <c r="I11" i="21"/>
  <c r="J11" i="21"/>
  <c r="K11" i="21"/>
  <c r="M11" i="21"/>
  <c r="O11" i="21"/>
  <c r="P11" i="21"/>
  <c r="Q11" i="21"/>
  <c r="R11" i="21"/>
  <c r="S11" i="21"/>
  <c r="T11" i="21"/>
  <c r="U11" i="21"/>
  <c r="V11" i="21"/>
  <c r="W11" i="21"/>
  <c r="X11" i="21"/>
  <c r="Y11" i="21"/>
  <c r="Z11" i="21"/>
  <c r="AA11" i="21"/>
  <c r="AB11" i="21"/>
  <c r="AC11" i="21"/>
  <c r="AE11" i="21"/>
  <c r="H12" i="21"/>
  <c r="I12" i="21"/>
  <c r="J12" i="21"/>
  <c r="K12" i="21"/>
  <c r="L12" i="21"/>
  <c r="M12" i="21"/>
  <c r="N12" i="21"/>
  <c r="O12" i="21"/>
  <c r="P12" i="21"/>
  <c r="Q12" i="21"/>
  <c r="R12" i="21"/>
  <c r="S12" i="21"/>
  <c r="T12" i="21"/>
  <c r="U12" i="21"/>
  <c r="V12" i="21"/>
  <c r="W12" i="21"/>
  <c r="X12" i="21"/>
  <c r="Y12" i="21"/>
  <c r="Z12" i="21"/>
  <c r="AA12" i="21"/>
  <c r="AB12" i="21"/>
  <c r="AC12" i="21"/>
  <c r="AD12" i="21"/>
  <c r="AE12" i="21"/>
  <c r="H13" i="21"/>
  <c r="I13" i="21"/>
  <c r="J13" i="21"/>
  <c r="K13" i="21"/>
  <c r="L13" i="21"/>
  <c r="M13" i="21"/>
  <c r="N13" i="21"/>
  <c r="O13" i="21"/>
  <c r="P13" i="21"/>
  <c r="Q13" i="21"/>
  <c r="R13" i="21"/>
  <c r="S13" i="21"/>
  <c r="T13" i="21"/>
  <c r="U13" i="21"/>
  <c r="V13" i="21"/>
  <c r="W13" i="21"/>
  <c r="X13" i="21"/>
  <c r="Y13" i="21"/>
  <c r="Z13" i="21"/>
  <c r="AA13" i="21"/>
  <c r="AB13" i="21"/>
  <c r="AC13" i="21"/>
  <c r="AD13" i="21"/>
  <c r="AE13" i="21"/>
  <c r="I15" i="21"/>
  <c r="J15" i="21"/>
  <c r="K15" i="21"/>
  <c r="L15" i="21"/>
  <c r="M15" i="21"/>
  <c r="N15" i="21"/>
  <c r="O15" i="21"/>
  <c r="P15" i="21"/>
  <c r="Q15" i="21"/>
  <c r="R15" i="21"/>
  <c r="S15" i="21"/>
  <c r="T15" i="21"/>
  <c r="U15" i="21"/>
  <c r="V15" i="21"/>
  <c r="W15" i="21"/>
  <c r="X15" i="21"/>
  <c r="Y15" i="21"/>
  <c r="Z15" i="21"/>
  <c r="AA15" i="21"/>
  <c r="AB15" i="21"/>
  <c r="AC15" i="21"/>
  <c r="AE15" i="21"/>
  <c r="B16" i="21"/>
  <c r="C16" i="21"/>
  <c r="E16" i="21"/>
  <c r="D16" i="21" s="1"/>
  <c r="B17" i="21"/>
  <c r="C17" i="21"/>
  <c r="E17" i="21"/>
  <c r="F17" i="21" s="1"/>
  <c r="B19" i="21"/>
  <c r="C19" i="21"/>
  <c r="E19" i="21"/>
  <c r="F19" i="21" s="1"/>
  <c r="B20" i="21"/>
  <c r="C20" i="21"/>
  <c r="E20" i="21"/>
  <c r="D20" i="21" s="1"/>
  <c r="H22" i="21"/>
  <c r="I22" i="21"/>
  <c r="K22" i="21"/>
  <c r="M22" i="21"/>
  <c r="N22" i="21"/>
  <c r="O22" i="21"/>
  <c r="P22" i="21"/>
  <c r="Q22" i="21"/>
  <c r="R22" i="21"/>
  <c r="S22" i="21"/>
  <c r="T22" i="21"/>
  <c r="U22" i="21"/>
  <c r="V22" i="21"/>
  <c r="W22" i="21"/>
  <c r="X22" i="21"/>
  <c r="Y22" i="21"/>
  <c r="Z22" i="21"/>
  <c r="AA22" i="21"/>
  <c r="AB22" i="21"/>
  <c r="AC22" i="21"/>
  <c r="AD22" i="21"/>
  <c r="AE22" i="21"/>
  <c r="B23" i="21"/>
  <c r="C23" i="21"/>
  <c r="E23" i="21"/>
  <c r="D23" i="21" s="1"/>
  <c r="B24" i="21"/>
  <c r="C24" i="21"/>
  <c r="E24" i="21"/>
  <c r="B26" i="21"/>
  <c r="E26" i="21"/>
  <c r="G26" i="21" s="1"/>
  <c r="B27" i="21"/>
  <c r="C27" i="21"/>
  <c r="E27" i="21"/>
  <c r="D27" i="21" s="1"/>
  <c r="G27" i="21"/>
  <c r="H29" i="21"/>
  <c r="I29" i="21"/>
  <c r="J29" i="21"/>
  <c r="K29" i="21"/>
  <c r="M29" i="21"/>
  <c r="N29" i="21"/>
  <c r="O29" i="21"/>
  <c r="P29" i="21"/>
  <c r="Q29" i="21"/>
  <c r="R29" i="21"/>
  <c r="S29" i="21"/>
  <c r="T29" i="21"/>
  <c r="U29" i="21"/>
  <c r="V29" i="21"/>
  <c r="W29" i="21"/>
  <c r="X29" i="21"/>
  <c r="Y29" i="21"/>
  <c r="Z29" i="21"/>
  <c r="AA29" i="21"/>
  <c r="AB29" i="21"/>
  <c r="AC29" i="21"/>
  <c r="AD29" i="21"/>
  <c r="AE29" i="21"/>
  <c r="B30" i="21"/>
  <c r="C30" i="21"/>
  <c r="E30" i="21"/>
  <c r="D30" i="21" s="1"/>
  <c r="C31" i="21"/>
  <c r="E31" i="21"/>
  <c r="F31" i="21" s="1"/>
  <c r="C22" i="21" l="1"/>
  <c r="G94" i="21"/>
  <c r="G30" i="21"/>
  <c r="G88" i="21"/>
  <c r="D96" i="21"/>
  <c r="AD11" i="21"/>
  <c r="AD8" i="21" s="1"/>
  <c r="B25" i="21"/>
  <c r="B22" i="21" s="1"/>
  <c r="F60" i="21"/>
  <c r="F67" i="21"/>
  <c r="F80" i="21"/>
  <c r="G17" i="21"/>
  <c r="D88" i="21"/>
  <c r="G23" i="21"/>
  <c r="F27" i="21"/>
  <c r="F24" i="21"/>
  <c r="F23" i="21"/>
  <c r="N11" i="21"/>
  <c r="G60" i="21"/>
  <c r="G67" i="21"/>
  <c r="F88" i="21"/>
  <c r="G73" i="21"/>
  <c r="G53" i="21"/>
  <c r="D53" i="21"/>
  <c r="F39" i="21"/>
  <c r="D39" i="21"/>
  <c r="F73" i="21"/>
  <c r="G74" i="21"/>
  <c r="D73" i="21"/>
  <c r="G80" i="21"/>
  <c r="D80" i="21"/>
  <c r="G81" i="21"/>
  <c r="F81" i="21"/>
  <c r="G90" i="21"/>
  <c r="G89" i="21"/>
  <c r="D90" i="21"/>
  <c r="G95" i="21"/>
  <c r="G20" i="21"/>
  <c r="G19" i="21"/>
  <c r="G18" i="21"/>
  <c r="F20" i="21"/>
  <c r="F95" i="21"/>
  <c r="C11" i="21"/>
  <c r="F32" i="21"/>
  <c r="G32" i="21"/>
  <c r="D32" i="21"/>
  <c r="L29" i="21"/>
  <c r="L11" i="21"/>
  <c r="L8" i="21" s="1"/>
  <c r="F26" i="21"/>
  <c r="F25" i="21"/>
  <c r="D26" i="21"/>
  <c r="H8" i="21"/>
  <c r="G25" i="21"/>
  <c r="B11" i="21"/>
  <c r="J22" i="21"/>
  <c r="Z8" i="21"/>
  <c r="V8" i="21"/>
  <c r="R8" i="21"/>
  <c r="N8" i="21"/>
  <c r="J8" i="21"/>
  <c r="AD15" i="21"/>
  <c r="AC8" i="21"/>
  <c r="Y8" i="21"/>
  <c r="U8" i="21"/>
  <c r="Q8" i="21"/>
  <c r="M8" i="21"/>
  <c r="I8" i="21"/>
  <c r="F18" i="21"/>
  <c r="AB8" i="21"/>
  <c r="X8" i="21"/>
  <c r="T8" i="21"/>
  <c r="P8" i="21"/>
  <c r="B15" i="21"/>
  <c r="AE8" i="21"/>
  <c r="AA8" i="21"/>
  <c r="W8" i="21"/>
  <c r="S8" i="21"/>
  <c r="O8" i="21"/>
  <c r="K8" i="21"/>
  <c r="E22" i="21"/>
  <c r="D31" i="21"/>
  <c r="F30" i="21"/>
  <c r="D24" i="21"/>
  <c r="D22" i="21" s="1"/>
  <c r="D17" i="21"/>
  <c r="D15" i="21" s="1"/>
  <c r="F16" i="21"/>
  <c r="G31" i="21"/>
  <c r="G24" i="21"/>
  <c r="C15" i="21"/>
  <c r="E11" i="21"/>
  <c r="G16" i="21"/>
  <c r="E15" i="21"/>
  <c r="D19" i="21"/>
  <c r="H20" i="16"/>
  <c r="F15" i="21" l="1"/>
  <c r="G15" i="21"/>
  <c r="F22" i="21"/>
  <c r="G22" i="21"/>
  <c r="D11" i="21"/>
  <c r="G11" i="21"/>
  <c r="F11" i="21"/>
  <c r="E6" i="16"/>
  <c r="D6" i="16"/>
  <c r="E5" i="2"/>
  <c r="D5" i="2"/>
  <c r="B97" i="21" l="1"/>
  <c r="B96" i="21"/>
  <c r="B94" i="21"/>
  <c r="E92" i="21"/>
  <c r="C93" i="21"/>
  <c r="C92" i="21" s="1"/>
  <c r="B93" i="21"/>
  <c r="AE92" i="21"/>
  <c r="AD92" i="21"/>
  <c r="AC92" i="21"/>
  <c r="AB92" i="21"/>
  <c r="AA92" i="21"/>
  <c r="Z92" i="21"/>
  <c r="Y92" i="21"/>
  <c r="X92" i="21"/>
  <c r="W92" i="21"/>
  <c r="V92" i="21"/>
  <c r="U92" i="21"/>
  <c r="T92" i="21"/>
  <c r="S92" i="21"/>
  <c r="R92" i="21"/>
  <c r="Q92" i="21"/>
  <c r="P92" i="21"/>
  <c r="O92" i="21"/>
  <c r="N92" i="21"/>
  <c r="M92" i="21"/>
  <c r="L92" i="21"/>
  <c r="K92" i="21"/>
  <c r="J92" i="21"/>
  <c r="I92" i="21"/>
  <c r="H92" i="21"/>
  <c r="B90" i="21"/>
  <c r="F90" i="21" s="1"/>
  <c r="B89" i="21"/>
  <c r="F89" i="21" s="1"/>
  <c r="E87" i="21"/>
  <c r="C87" i="21"/>
  <c r="B87" i="21"/>
  <c r="B85" i="21" s="1"/>
  <c r="E86" i="21"/>
  <c r="C86" i="21"/>
  <c r="B86" i="21"/>
  <c r="AE85" i="21"/>
  <c r="AD85" i="21"/>
  <c r="AC85" i="21"/>
  <c r="AB85" i="21"/>
  <c r="AA85" i="21"/>
  <c r="Z85" i="21"/>
  <c r="Y85" i="21"/>
  <c r="X85" i="21"/>
  <c r="W85" i="21"/>
  <c r="V85" i="21"/>
  <c r="U85" i="21"/>
  <c r="T85" i="21"/>
  <c r="S85" i="21"/>
  <c r="R85" i="21"/>
  <c r="Q85" i="21"/>
  <c r="P85" i="21"/>
  <c r="O85" i="21"/>
  <c r="N85" i="21"/>
  <c r="M85" i="21"/>
  <c r="L85" i="21"/>
  <c r="K85" i="21"/>
  <c r="J85" i="21"/>
  <c r="I85" i="21"/>
  <c r="H85" i="21"/>
  <c r="E83" i="21"/>
  <c r="C83" i="21"/>
  <c r="B83" i="21"/>
  <c r="E82" i="21"/>
  <c r="C82" i="21"/>
  <c r="G82" i="21" s="1"/>
  <c r="B82" i="21"/>
  <c r="E79" i="21"/>
  <c r="C79" i="21"/>
  <c r="B79" i="21"/>
  <c r="AE78" i="21"/>
  <c r="AD78" i="21"/>
  <c r="AC78" i="21"/>
  <c r="AB78" i="21"/>
  <c r="AA78" i="21"/>
  <c r="Z78" i="21"/>
  <c r="Y78" i="21"/>
  <c r="X78" i="21"/>
  <c r="W78" i="21"/>
  <c r="V78" i="21"/>
  <c r="U78" i="21"/>
  <c r="T78" i="21"/>
  <c r="S78" i="21"/>
  <c r="R78" i="21"/>
  <c r="Q78" i="21"/>
  <c r="P78" i="21"/>
  <c r="O78" i="21"/>
  <c r="N78" i="21"/>
  <c r="M78" i="21"/>
  <c r="L78" i="21"/>
  <c r="K78" i="21"/>
  <c r="J78" i="21"/>
  <c r="I78" i="21"/>
  <c r="H78" i="21"/>
  <c r="E76" i="21"/>
  <c r="C76" i="21"/>
  <c r="B76" i="21"/>
  <c r="E75" i="21"/>
  <c r="C75" i="21"/>
  <c r="B75" i="21"/>
  <c r="B74" i="21"/>
  <c r="F74" i="21" s="1"/>
  <c r="E72" i="21"/>
  <c r="C72" i="21"/>
  <c r="C71" i="21" s="1"/>
  <c r="B72" i="21"/>
  <c r="AE71" i="21"/>
  <c r="AD71" i="21"/>
  <c r="AC71" i="21"/>
  <c r="AB71" i="21"/>
  <c r="AA71" i="21"/>
  <c r="Z71" i="21"/>
  <c r="Y71" i="21"/>
  <c r="X71" i="21"/>
  <c r="W71" i="21"/>
  <c r="V71" i="21"/>
  <c r="U71" i="21"/>
  <c r="T71" i="21"/>
  <c r="S71" i="21"/>
  <c r="R71" i="21"/>
  <c r="Q71" i="21"/>
  <c r="P71" i="21"/>
  <c r="O71" i="21"/>
  <c r="N71" i="21"/>
  <c r="M71" i="21"/>
  <c r="L71" i="21"/>
  <c r="K71" i="21"/>
  <c r="J71" i="21"/>
  <c r="I71" i="21"/>
  <c r="H71" i="21"/>
  <c r="E69" i="21"/>
  <c r="C69" i="21"/>
  <c r="B69" i="21"/>
  <c r="E68" i="21"/>
  <c r="C68" i="21"/>
  <c r="B68" i="21"/>
  <c r="E66" i="21"/>
  <c r="C66" i="21"/>
  <c r="B66" i="21"/>
  <c r="E65" i="21"/>
  <c r="C65" i="21"/>
  <c r="B65" i="21"/>
  <c r="AE64" i="21"/>
  <c r="AD64" i="21"/>
  <c r="AC64" i="21"/>
  <c r="AB64" i="21"/>
  <c r="AA64" i="21"/>
  <c r="Z64" i="21"/>
  <c r="Y64" i="21"/>
  <c r="X64" i="21"/>
  <c r="W64" i="21"/>
  <c r="V64" i="21"/>
  <c r="U64" i="21"/>
  <c r="T64" i="21"/>
  <c r="S64" i="21"/>
  <c r="R64" i="21"/>
  <c r="Q64" i="21"/>
  <c r="P64" i="21"/>
  <c r="O64" i="21"/>
  <c r="N64" i="21"/>
  <c r="M64" i="21"/>
  <c r="L64" i="21"/>
  <c r="K64" i="21"/>
  <c r="J64" i="21"/>
  <c r="I64" i="21"/>
  <c r="H64" i="21"/>
  <c r="E62" i="21"/>
  <c r="C62" i="21"/>
  <c r="B62" i="21"/>
  <c r="E61" i="21"/>
  <c r="C61" i="21"/>
  <c r="B61" i="21"/>
  <c r="E59" i="21"/>
  <c r="C59" i="21"/>
  <c r="B59" i="21"/>
  <c r="E58" i="21"/>
  <c r="C58" i="21"/>
  <c r="B58" i="21"/>
  <c r="AE57" i="21"/>
  <c r="AD57" i="21"/>
  <c r="AC57" i="21"/>
  <c r="AB57" i="21"/>
  <c r="AA57" i="21"/>
  <c r="Z57" i="21"/>
  <c r="Y57" i="21"/>
  <c r="X57" i="21"/>
  <c r="W57" i="21"/>
  <c r="V57" i="21"/>
  <c r="U57" i="21"/>
  <c r="T57" i="21"/>
  <c r="S57" i="21"/>
  <c r="R57" i="21"/>
  <c r="Q57" i="21"/>
  <c r="P57" i="21"/>
  <c r="O57" i="21"/>
  <c r="N57" i="21"/>
  <c r="M57" i="21"/>
  <c r="L57" i="21"/>
  <c r="K57" i="21"/>
  <c r="J57" i="21"/>
  <c r="I57" i="21"/>
  <c r="H57" i="21"/>
  <c r="E55" i="21"/>
  <c r="C55" i="21"/>
  <c r="C48" i="21" s="1"/>
  <c r="B55" i="21"/>
  <c r="B48" i="21" s="1"/>
  <c r="E54" i="21"/>
  <c r="C54" i="21"/>
  <c r="C47" i="21" s="1"/>
  <c r="B54" i="21"/>
  <c r="B47" i="21" s="1"/>
  <c r="B46" i="21"/>
  <c r="E52" i="21"/>
  <c r="C52" i="21"/>
  <c r="B52" i="21"/>
  <c r="B45" i="21" s="1"/>
  <c r="E51" i="21"/>
  <c r="C51" i="21"/>
  <c r="B51" i="21"/>
  <c r="AE50" i="21"/>
  <c r="AD50" i="21"/>
  <c r="AC50" i="21"/>
  <c r="AB50" i="21"/>
  <c r="AA50" i="21"/>
  <c r="Z50" i="21"/>
  <c r="Y50" i="21"/>
  <c r="X50" i="21"/>
  <c r="W50" i="21"/>
  <c r="V50" i="21"/>
  <c r="U50" i="21"/>
  <c r="T50" i="21"/>
  <c r="S50" i="21"/>
  <c r="R50" i="21"/>
  <c r="Q50" i="21"/>
  <c r="P50" i="21"/>
  <c r="O50" i="21"/>
  <c r="N50" i="21"/>
  <c r="M50" i="21"/>
  <c r="L50" i="21"/>
  <c r="K50" i="21"/>
  <c r="J50" i="21"/>
  <c r="I50" i="21"/>
  <c r="H50" i="21"/>
  <c r="AE48" i="21"/>
  <c r="AD48" i="21"/>
  <c r="AC48" i="21"/>
  <c r="AB48" i="21"/>
  <c r="AB103" i="21" s="1"/>
  <c r="AA48" i="21"/>
  <c r="AA109" i="21" s="1"/>
  <c r="Z48" i="21"/>
  <c r="Y48" i="21"/>
  <c r="X48" i="21"/>
  <c r="W48" i="21"/>
  <c r="V48" i="21"/>
  <c r="U48" i="21"/>
  <c r="T48" i="21"/>
  <c r="T103" i="21" s="1"/>
  <c r="S48" i="21"/>
  <c r="S109" i="21" s="1"/>
  <c r="R48" i="21"/>
  <c r="Q48" i="21"/>
  <c r="P48" i="21"/>
  <c r="O48" i="21"/>
  <c r="N48" i="21"/>
  <c r="M48" i="21"/>
  <c r="L48" i="21"/>
  <c r="L103" i="21" s="1"/>
  <c r="K48" i="21"/>
  <c r="J48" i="21"/>
  <c r="I48" i="21"/>
  <c r="H48" i="21"/>
  <c r="E48" i="21"/>
  <c r="AE47" i="21"/>
  <c r="AD47" i="21"/>
  <c r="AC47" i="21"/>
  <c r="AB47" i="21"/>
  <c r="AA47" i="21"/>
  <c r="Z47" i="21"/>
  <c r="Y47" i="21"/>
  <c r="Y108" i="21" s="1"/>
  <c r="X47" i="21"/>
  <c r="W47" i="21"/>
  <c r="V47" i="21"/>
  <c r="U47" i="21"/>
  <c r="T47" i="21"/>
  <c r="S47" i="21"/>
  <c r="R47" i="21"/>
  <c r="R102" i="21" s="1"/>
  <c r="Q47" i="21"/>
  <c r="Q108" i="21" s="1"/>
  <c r="P47" i="21"/>
  <c r="O47" i="21"/>
  <c r="N47" i="21"/>
  <c r="M47" i="21"/>
  <c r="L47" i="21"/>
  <c r="K47" i="21"/>
  <c r="J47" i="21"/>
  <c r="I47" i="21"/>
  <c r="H47" i="21"/>
  <c r="AE46" i="21"/>
  <c r="AE107" i="21" s="1"/>
  <c r="AD46" i="21"/>
  <c r="AC46" i="21"/>
  <c r="AB46" i="21"/>
  <c r="AA46" i="21"/>
  <c r="Z46" i="21"/>
  <c r="Y46" i="21"/>
  <c r="X46" i="21"/>
  <c r="X101" i="21" s="1"/>
  <c r="W46" i="21"/>
  <c r="V46" i="21"/>
  <c r="U46" i="21"/>
  <c r="T46" i="21"/>
  <c r="S46" i="21"/>
  <c r="R46" i="21"/>
  <c r="Q46" i="21"/>
  <c r="P46" i="21"/>
  <c r="O46" i="21"/>
  <c r="N46" i="21"/>
  <c r="M46" i="21"/>
  <c r="L46" i="21"/>
  <c r="K46" i="21"/>
  <c r="J46" i="21"/>
  <c r="I46" i="21"/>
  <c r="H46" i="21"/>
  <c r="H101" i="21" s="1"/>
  <c r="C46" i="21"/>
  <c r="C107" i="21" s="1"/>
  <c r="C101" i="21" s="1"/>
  <c r="AE45" i="21"/>
  <c r="AD45" i="21"/>
  <c r="AC45" i="21"/>
  <c r="AC106" i="21" s="1"/>
  <c r="AB45" i="21"/>
  <c r="AA45" i="21"/>
  <c r="Z45" i="21"/>
  <c r="Y45" i="21"/>
  <c r="X45" i="21"/>
  <c r="W45" i="21"/>
  <c r="V45" i="21"/>
  <c r="U45" i="21"/>
  <c r="U106" i="21" s="1"/>
  <c r="T45" i="21"/>
  <c r="S45" i="21"/>
  <c r="R45" i="21"/>
  <c r="Q45" i="21"/>
  <c r="P45" i="21"/>
  <c r="O45" i="21"/>
  <c r="N45" i="21"/>
  <c r="M45" i="21"/>
  <c r="L45" i="21"/>
  <c r="K45" i="21"/>
  <c r="J45" i="21"/>
  <c r="I45" i="21"/>
  <c r="H45" i="21"/>
  <c r="AE44" i="21"/>
  <c r="AD44" i="21"/>
  <c r="AC44" i="21"/>
  <c r="AB44" i="21"/>
  <c r="AB99" i="21" s="1"/>
  <c r="AA44" i="21"/>
  <c r="Z44" i="21"/>
  <c r="Y44" i="21"/>
  <c r="X44" i="21"/>
  <c r="W44" i="21"/>
  <c r="V44" i="21"/>
  <c r="U44" i="21"/>
  <c r="T44" i="21"/>
  <c r="S44" i="21"/>
  <c r="R44" i="21"/>
  <c r="Q44" i="21"/>
  <c r="P44" i="21"/>
  <c r="O44" i="21"/>
  <c r="N44" i="21"/>
  <c r="M44" i="21"/>
  <c r="L44" i="21"/>
  <c r="L99" i="21" s="1"/>
  <c r="K44" i="21"/>
  <c r="J44" i="21"/>
  <c r="I44" i="21"/>
  <c r="E44" i="21" s="1"/>
  <c r="H44" i="21"/>
  <c r="E41" i="21"/>
  <c r="C41" i="21"/>
  <c r="B41" i="21"/>
  <c r="E40" i="21"/>
  <c r="C40" i="21"/>
  <c r="B40" i="21"/>
  <c r="E38" i="21"/>
  <c r="E10" i="21" s="1"/>
  <c r="C38" i="21"/>
  <c r="B38" i="21"/>
  <c r="B10" i="21" s="1"/>
  <c r="E37" i="21"/>
  <c r="E9" i="21" s="1"/>
  <c r="C37" i="21"/>
  <c r="C9" i="21" s="1"/>
  <c r="B37" i="21"/>
  <c r="AE36" i="21"/>
  <c r="AD36" i="21"/>
  <c r="AC36" i="21"/>
  <c r="AB36" i="21"/>
  <c r="AA36" i="21"/>
  <c r="Z36" i="21"/>
  <c r="Y36" i="21"/>
  <c r="X36" i="21"/>
  <c r="W36" i="21"/>
  <c r="V36" i="21"/>
  <c r="U36" i="21"/>
  <c r="T36" i="21"/>
  <c r="S36" i="21"/>
  <c r="R36" i="21"/>
  <c r="Q36" i="21"/>
  <c r="P36" i="21"/>
  <c r="O36" i="21"/>
  <c r="N36" i="21"/>
  <c r="M36" i="21"/>
  <c r="L36" i="21"/>
  <c r="K36" i="21"/>
  <c r="J36" i="21"/>
  <c r="I36" i="21"/>
  <c r="H36" i="21"/>
  <c r="E34" i="21"/>
  <c r="C34" i="21"/>
  <c r="B34" i="21"/>
  <c r="E33" i="21"/>
  <c r="C33" i="21"/>
  <c r="C12" i="21" s="1"/>
  <c r="B33" i="21"/>
  <c r="K109" i="21"/>
  <c r="Z102" i="21"/>
  <c r="J102" i="21"/>
  <c r="I108" i="21"/>
  <c r="P101" i="21"/>
  <c r="O107" i="21"/>
  <c r="AD100" i="21"/>
  <c r="V100" i="21"/>
  <c r="N100" i="21"/>
  <c r="M106" i="21"/>
  <c r="AA105" i="21"/>
  <c r="T99" i="21"/>
  <c r="S105" i="21"/>
  <c r="K105" i="21"/>
  <c r="AE59" i="20"/>
  <c r="AD59" i="20"/>
  <c r="AC59" i="20"/>
  <c r="AB59" i="20"/>
  <c r="AA59" i="20"/>
  <c r="Z59" i="20"/>
  <c r="Y59" i="20"/>
  <c r="X59" i="20"/>
  <c r="W59" i="20"/>
  <c r="V59" i="20"/>
  <c r="U59" i="20"/>
  <c r="T59" i="20"/>
  <c r="S59" i="20"/>
  <c r="R59" i="20"/>
  <c r="Q59" i="20"/>
  <c r="P59" i="20"/>
  <c r="O59" i="20"/>
  <c r="N59" i="20"/>
  <c r="M59" i="20"/>
  <c r="L59" i="20"/>
  <c r="K59" i="20"/>
  <c r="J59" i="20"/>
  <c r="I59" i="20"/>
  <c r="H59" i="20"/>
  <c r="AE58" i="20"/>
  <c r="AD58" i="20"/>
  <c r="AC58" i="20"/>
  <c r="AB58" i="20"/>
  <c r="AA58" i="20"/>
  <c r="Z58" i="20"/>
  <c r="Y58" i="20"/>
  <c r="X58" i="20"/>
  <c r="W58" i="20"/>
  <c r="V58" i="20"/>
  <c r="U58" i="20"/>
  <c r="T58" i="20"/>
  <c r="S58" i="20"/>
  <c r="R58" i="20"/>
  <c r="Q58" i="20"/>
  <c r="P58" i="20"/>
  <c r="O58" i="20"/>
  <c r="N58" i="20"/>
  <c r="M58" i="20"/>
  <c r="L58" i="20"/>
  <c r="K58" i="20"/>
  <c r="J58" i="20"/>
  <c r="I58" i="20"/>
  <c r="H58" i="20"/>
  <c r="AE57" i="20"/>
  <c r="AD57" i="20"/>
  <c r="AC57" i="20"/>
  <c r="AB57" i="20"/>
  <c r="AA57" i="20"/>
  <c r="Z57" i="20"/>
  <c r="Y57" i="20"/>
  <c r="X57" i="20"/>
  <c r="W57" i="20"/>
  <c r="V57" i="20"/>
  <c r="U57" i="20"/>
  <c r="T57" i="20"/>
  <c r="S57" i="20"/>
  <c r="R57" i="20"/>
  <c r="Q57" i="20"/>
  <c r="P57" i="20"/>
  <c r="O57" i="20"/>
  <c r="N57" i="20"/>
  <c r="M57" i="20"/>
  <c r="L57" i="20"/>
  <c r="K57" i="20"/>
  <c r="J57" i="20"/>
  <c r="I57" i="20"/>
  <c r="H57" i="20"/>
  <c r="AE56" i="20"/>
  <c r="AD56" i="20"/>
  <c r="AC56" i="20"/>
  <c r="AB56" i="20"/>
  <c r="AA56" i="20"/>
  <c r="Z56" i="20"/>
  <c r="Y56" i="20"/>
  <c r="X56" i="20"/>
  <c r="W56" i="20"/>
  <c r="V56" i="20"/>
  <c r="U56" i="20"/>
  <c r="T56" i="20"/>
  <c r="S56" i="20"/>
  <c r="R56" i="20"/>
  <c r="Q56" i="20"/>
  <c r="P56" i="20"/>
  <c r="O56" i="20"/>
  <c r="N56" i="20"/>
  <c r="M56" i="20"/>
  <c r="L56" i="20"/>
  <c r="K56" i="20"/>
  <c r="J56" i="20"/>
  <c r="I56" i="20"/>
  <c r="H56" i="20"/>
  <c r="AE55" i="20"/>
  <c r="AD55" i="20"/>
  <c r="AD54" i="20" s="1"/>
  <c r="AC55" i="20"/>
  <c r="AB55" i="20"/>
  <c r="AB54" i="20" s="1"/>
  <c r="AA55" i="20"/>
  <c r="Z55" i="20"/>
  <c r="Z54" i="20" s="1"/>
  <c r="Y55" i="20"/>
  <c r="X55" i="20"/>
  <c r="W55" i="20"/>
  <c r="V55" i="20"/>
  <c r="V54" i="20" s="1"/>
  <c r="U55" i="20"/>
  <c r="T55" i="20"/>
  <c r="S55" i="20"/>
  <c r="R55" i="20"/>
  <c r="R54" i="20" s="1"/>
  <c r="Q55" i="20"/>
  <c r="P55" i="20"/>
  <c r="O55" i="20"/>
  <c r="N55" i="20"/>
  <c r="N54" i="20" s="1"/>
  <c r="M55" i="20"/>
  <c r="L55" i="20"/>
  <c r="L54" i="20" s="1"/>
  <c r="K55" i="20"/>
  <c r="J55" i="20"/>
  <c r="J54" i="20" s="1"/>
  <c r="I55" i="20"/>
  <c r="H55" i="20"/>
  <c r="H54" i="20" s="1"/>
  <c r="X54" i="20"/>
  <c r="T54" i="20"/>
  <c r="P54" i="20"/>
  <c r="E41" i="20"/>
  <c r="C41" i="20"/>
  <c r="B41" i="20"/>
  <c r="E40" i="20"/>
  <c r="C40" i="20"/>
  <c r="B40" i="20"/>
  <c r="E39" i="20"/>
  <c r="C39" i="20"/>
  <c r="B39" i="20"/>
  <c r="E38" i="20"/>
  <c r="C38" i="20"/>
  <c r="B38" i="20"/>
  <c r="E37" i="20"/>
  <c r="C37" i="20"/>
  <c r="B37" i="20"/>
  <c r="AE36" i="20"/>
  <c r="AD36" i="20"/>
  <c r="AC36" i="20"/>
  <c r="AB36" i="20"/>
  <c r="AA36" i="20"/>
  <c r="Z36" i="20"/>
  <c r="Y36" i="20"/>
  <c r="X36" i="20"/>
  <c r="W36" i="20"/>
  <c r="V36" i="20"/>
  <c r="U36" i="20"/>
  <c r="T36" i="20"/>
  <c r="S36" i="20"/>
  <c r="R36" i="20"/>
  <c r="Q36" i="20"/>
  <c r="P36" i="20"/>
  <c r="O36" i="20"/>
  <c r="N36" i="20"/>
  <c r="M36" i="20"/>
  <c r="L36" i="20"/>
  <c r="K36" i="20"/>
  <c r="J36" i="20"/>
  <c r="I36" i="20"/>
  <c r="H36" i="20"/>
  <c r="E34" i="20"/>
  <c r="E59" i="20" s="1"/>
  <c r="C34" i="20"/>
  <c r="B34" i="20"/>
  <c r="E33" i="20"/>
  <c r="C33" i="20"/>
  <c r="B33" i="20"/>
  <c r="E32" i="20"/>
  <c r="C32" i="20"/>
  <c r="C57" i="20" s="1"/>
  <c r="B32" i="20"/>
  <c r="B57" i="20" s="1"/>
  <c r="E31" i="20"/>
  <c r="C31" i="20"/>
  <c r="B31" i="20"/>
  <c r="B56" i="20" s="1"/>
  <c r="E30" i="20"/>
  <c r="E55" i="20" s="1"/>
  <c r="C30" i="20"/>
  <c r="C55" i="20" s="1"/>
  <c r="B30" i="20"/>
  <c r="AE29" i="20"/>
  <c r="AD29" i="20"/>
  <c r="AC29" i="20"/>
  <c r="AB29" i="20"/>
  <c r="AA29" i="20"/>
  <c r="Z29" i="20"/>
  <c r="Y29" i="20"/>
  <c r="X29" i="20"/>
  <c r="W29" i="20"/>
  <c r="V29" i="20"/>
  <c r="U29" i="20"/>
  <c r="T29" i="20"/>
  <c r="S29" i="20"/>
  <c r="R29" i="20"/>
  <c r="Q29" i="20"/>
  <c r="P29" i="20"/>
  <c r="O29" i="20"/>
  <c r="N29" i="20"/>
  <c r="M29" i="20"/>
  <c r="L29" i="20"/>
  <c r="K29" i="20"/>
  <c r="J29" i="20"/>
  <c r="I29" i="20"/>
  <c r="H29" i="20"/>
  <c r="E29" i="20"/>
  <c r="E26" i="20"/>
  <c r="C26" i="20"/>
  <c r="C19" i="20" s="1"/>
  <c r="B26" i="20"/>
  <c r="B19" i="20" s="1"/>
  <c r="E25" i="20"/>
  <c r="C25" i="20"/>
  <c r="C18" i="20" s="1"/>
  <c r="B25" i="20"/>
  <c r="B18" i="20" s="1"/>
  <c r="E24" i="20"/>
  <c r="C24" i="20"/>
  <c r="C17" i="20" s="1"/>
  <c r="B24" i="20"/>
  <c r="E23" i="20"/>
  <c r="C23" i="20"/>
  <c r="B23" i="20"/>
  <c r="B16" i="20" s="1"/>
  <c r="E22" i="20"/>
  <c r="C22" i="20"/>
  <c r="C15" i="20" s="1"/>
  <c r="B22" i="20"/>
  <c r="B15" i="20" s="1"/>
  <c r="AE21" i="20"/>
  <c r="AD21" i="20"/>
  <c r="AC21" i="20"/>
  <c r="AB21" i="20"/>
  <c r="AA21" i="20"/>
  <c r="Z21" i="20"/>
  <c r="Y21" i="20"/>
  <c r="X21" i="20"/>
  <c r="W21" i="20"/>
  <c r="V21" i="20"/>
  <c r="U21" i="20"/>
  <c r="T21" i="20"/>
  <c r="S21" i="20"/>
  <c r="R21" i="20"/>
  <c r="Q21" i="20"/>
  <c r="P21" i="20"/>
  <c r="O21" i="20"/>
  <c r="N21" i="20"/>
  <c r="M21" i="20"/>
  <c r="L21" i="20"/>
  <c r="K21" i="20"/>
  <c r="J21" i="20"/>
  <c r="I21" i="20"/>
  <c r="H21" i="20"/>
  <c r="B21" i="20"/>
  <c r="AE19" i="20"/>
  <c r="AD19" i="20"/>
  <c r="AC19" i="20"/>
  <c r="AC12" i="20" s="1"/>
  <c r="AC53" i="20" s="1"/>
  <c r="AC47" i="20" s="1"/>
  <c r="AB19" i="20"/>
  <c r="AB12" i="20" s="1"/>
  <c r="AB53" i="20" s="1"/>
  <c r="AB47" i="20" s="1"/>
  <c r="AA19" i="20"/>
  <c r="Z19" i="20"/>
  <c r="Y19" i="20"/>
  <c r="Y12" i="20" s="1"/>
  <c r="Y53" i="20" s="1"/>
  <c r="Y47" i="20" s="1"/>
  <c r="X19" i="20"/>
  <c r="X12" i="20" s="1"/>
  <c r="X53" i="20" s="1"/>
  <c r="X47" i="20" s="1"/>
  <c r="W19" i="20"/>
  <c r="V19" i="20"/>
  <c r="U19" i="20"/>
  <c r="T19" i="20"/>
  <c r="T12" i="20" s="1"/>
  <c r="T53" i="20" s="1"/>
  <c r="T47" i="20" s="1"/>
  <c r="S19" i="20"/>
  <c r="R19" i="20"/>
  <c r="Q19" i="20"/>
  <c r="P19" i="20"/>
  <c r="P12" i="20" s="1"/>
  <c r="P53" i="20" s="1"/>
  <c r="P47" i="20" s="1"/>
  <c r="O19" i="20"/>
  <c r="N19" i="20"/>
  <c r="M19" i="20"/>
  <c r="M12" i="20" s="1"/>
  <c r="M53" i="20" s="1"/>
  <c r="M47" i="20" s="1"/>
  <c r="L19" i="20"/>
  <c r="L12" i="20" s="1"/>
  <c r="L53" i="20" s="1"/>
  <c r="L47" i="20" s="1"/>
  <c r="K19" i="20"/>
  <c r="J19" i="20"/>
  <c r="I19" i="20"/>
  <c r="I12" i="20" s="1"/>
  <c r="H19" i="20"/>
  <c r="H12" i="20" s="1"/>
  <c r="H53" i="20" s="1"/>
  <c r="H47" i="20" s="1"/>
  <c r="AE18" i="20"/>
  <c r="AD18" i="20"/>
  <c r="AC18" i="20"/>
  <c r="AB18" i="20"/>
  <c r="AB11" i="20" s="1"/>
  <c r="AB52" i="20" s="1"/>
  <c r="AB46" i="20" s="1"/>
  <c r="AA18" i="20"/>
  <c r="Z18" i="20"/>
  <c r="Z11" i="20" s="1"/>
  <c r="Z52" i="20" s="1"/>
  <c r="Y18" i="20"/>
  <c r="X18" i="20"/>
  <c r="X11" i="20" s="1"/>
  <c r="X52" i="20" s="1"/>
  <c r="X46" i="20" s="1"/>
  <c r="W18" i="20"/>
  <c r="V18" i="20"/>
  <c r="V11" i="20" s="1"/>
  <c r="V52" i="20" s="1"/>
  <c r="U18" i="20"/>
  <c r="U11" i="20" s="1"/>
  <c r="U52" i="20" s="1"/>
  <c r="U46" i="20" s="1"/>
  <c r="T18" i="20"/>
  <c r="T11" i="20" s="1"/>
  <c r="T52" i="20" s="1"/>
  <c r="T46" i="20" s="1"/>
  <c r="S18" i="20"/>
  <c r="R18" i="20"/>
  <c r="Q18" i="20"/>
  <c r="Q11" i="20" s="1"/>
  <c r="Q52" i="20" s="1"/>
  <c r="Q46" i="20" s="1"/>
  <c r="P18" i="20"/>
  <c r="P11" i="20" s="1"/>
  <c r="P52" i="20" s="1"/>
  <c r="P46" i="20" s="1"/>
  <c r="O18" i="20"/>
  <c r="N18" i="20"/>
  <c r="M18" i="20"/>
  <c r="L18" i="20"/>
  <c r="L11" i="20" s="1"/>
  <c r="L52" i="20" s="1"/>
  <c r="L46" i="20" s="1"/>
  <c r="K18" i="20"/>
  <c r="J18" i="20"/>
  <c r="J11" i="20" s="1"/>
  <c r="J52" i="20" s="1"/>
  <c r="I18" i="20"/>
  <c r="E18" i="20" s="1"/>
  <c r="H18" i="20"/>
  <c r="H11" i="20" s="1"/>
  <c r="H52" i="20" s="1"/>
  <c r="H46" i="20" s="1"/>
  <c r="AE17" i="20"/>
  <c r="AE10" i="20" s="1"/>
  <c r="AE51" i="20" s="1"/>
  <c r="AE45" i="20" s="1"/>
  <c r="AD17" i="20"/>
  <c r="AD10" i="20" s="1"/>
  <c r="AD51" i="20" s="1"/>
  <c r="AC17" i="20"/>
  <c r="AC10" i="20" s="1"/>
  <c r="AC51" i="20" s="1"/>
  <c r="AC45" i="20" s="1"/>
  <c r="AB17" i="20"/>
  <c r="AA17" i="20"/>
  <c r="Z17" i="20"/>
  <c r="Z10" i="20" s="1"/>
  <c r="Z51" i="20" s="1"/>
  <c r="Y17" i="20"/>
  <c r="Y10" i="20" s="1"/>
  <c r="Y51" i="20" s="1"/>
  <c r="Y45" i="20" s="1"/>
  <c r="X17" i="20"/>
  <c r="W17" i="20"/>
  <c r="V17" i="20"/>
  <c r="U17" i="20"/>
  <c r="U10" i="20" s="1"/>
  <c r="U51" i="20" s="1"/>
  <c r="U45" i="20" s="1"/>
  <c r="T17" i="20"/>
  <c r="S17" i="20"/>
  <c r="R17" i="20"/>
  <c r="Q17" i="20"/>
  <c r="Q10" i="20" s="1"/>
  <c r="Q51" i="20" s="1"/>
  <c r="Q45" i="20" s="1"/>
  <c r="P17" i="20"/>
  <c r="O17" i="20"/>
  <c r="O10" i="20" s="1"/>
  <c r="O51" i="20" s="1"/>
  <c r="O45" i="20" s="1"/>
  <c r="N17" i="20"/>
  <c r="N10" i="20" s="1"/>
  <c r="N51" i="20" s="1"/>
  <c r="M17" i="20"/>
  <c r="M10" i="20" s="1"/>
  <c r="M51" i="20" s="1"/>
  <c r="M45" i="20" s="1"/>
  <c r="L17" i="20"/>
  <c r="K17" i="20"/>
  <c r="J17" i="20"/>
  <c r="J10" i="20" s="1"/>
  <c r="J51" i="20" s="1"/>
  <c r="I17" i="20"/>
  <c r="I10" i="20" s="1"/>
  <c r="H17" i="20"/>
  <c r="B17" i="20"/>
  <c r="AE16" i="20"/>
  <c r="AD16" i="20"/>
  <c r="AD9" i="20" s="1"/>
  <c r="AD50" i="20" s="1"/>
  <c r="AC16" i="20"/>
  <c r="AB16" i="20"/>
  <c r="AA16" i="20"/>
  <c r="Z16" i="20"/>
  <c r="Z9" i="20" s="1"/>
  <c r="Z50" i="20" s="1"/>
  <c r="Y16" i="20"/>
  <c r="X16" i="20"/>
  <c r="X9" i="20" s="1"/>
  <c r="X50" i="20" s="1"/>
  <c r="X44" i="20" s="1"/>
  <c r="W16" i="20"/>
  <c r="W9" i="20" s="1"/>
  <c r="W50" i="20" s="1"/>
  <c r="W44" i="20" s="1"/>
  <c r="V16" i="20"/>
  <c r="U16" i="20"/>
  <c r="T16" i="20"/>
  <c r="S16" i="20"/>
  <c r="S9" i="20" s="1"/>
  <c r="S50" i="20" s="1"/>
  <c r="S44" i="20" s="1"/>
  <c r="R16" i="20"/>
  <c r="R9" i="20" s="1"/>
  <c r="R50" i="20" s="1"/>
  <c r="Q16" i="20"/>
  <c r="P16" i="20"/>
  <c r="O16" i="20"/>
  <c r="N16" i="20"/>
  <c r="N9" i="20" s="1"/>
  <c r="N50" i="20" s="1"/>
  <c r="M16" i="20"/>
  <c r="L16" i="20"/>
  <c r="K16" i="20"/>
  <c r="J16" i="20"/>
  <c r="J9" i="20" s="1"/>
  <c r="J50" i="20" s="1"/>
  <c r="I16" i="20"/>
  <c r="H16" i="20"/>
  <c r="H9" i="20" s="1"/>
  <c r="H50" i="20" s="1"/>
  <c r="H44" i="20" s="1"/>
  <c r="C16" i="20"/>
  <c r="C9" i="20" s="1"/>
  <c r="C50" i="20" s="1"/>
  <c r="AE15" i="20"/>
  <c r="AD15" i="20"/>
  <c r="AD14" i="20" s="1"/>
  <c r="AC15" i="20"/>
  <c r="AC8" i="20" s="1"/>
  <c r="AC49" i="20" s="1"/>
  <c r="AB15" i="20"/>
  <c r="AA15" i="20"/>
  <c r="Z15" i="20"/>
  <c r="Y15" i="20"/>
  <c r="Y8" i="20" s="1"/>
  <c r="Y49" i="20" s="1"/>
  <c r="X15" i="20"/>
  <c r="W15" i="20"/>
  <c r="V15" i="20"/>
  <c r="U15" i="20"/>
  <c r="U8" i="20" s="1"/>
  <c r="U49" i="20" s="1"/>
  <c r="T15" i="20"/>
  <c r="S15" i="20"/>
  <c r="R15" i="20"/>
  <c r="Q15" i="20"/>
  <c r="Q8" i="20" s="1"/>
  <c r="P15" i="20"/>
  <c r="O15" i="20"/>
  <c r="N15" i="20"/>
  <c r="M15" i="20"/>
  <c r="M8" i="20" s="1"/>
  <c r="M49" i="20" s="1"/>
  <c r="L15" i="20"/>
  <c r="K15" i="20"/>
  <c r="J15" i="20"/>
  <c r="I15" i="20"/>
  <c r="H15" i="20"/>
  <c r="N14" i="20"/>
  <c r="AE12" i="20"/>
  <c r="AE53" i="20" s="1"/>
  <c r="AE47" i="20" s="1"/>
  <c r="AD12" i="20"/>
  <c r="AD53" i="20" s="1"/>
  <c r="AA12" i="20"/>
  <c r="AA53" i="20" s="1"/>
  <c r="AA47" i="20" s="1"/>
  <c r="Z12" i="20"/>
  <c r="Z53" i="20" s="1"/>
  <c r="Z47" i="20" s="1"/>
  <c r="W12" i="20"/>
  <c r="W53" i="20" s="1"/>
  <c r="V12" i="20"/>
  <c r="V53" i="20" s="1"/>
  <c r="U12" i="20"/>
  <c r="U53" i="20" s="1"/>
  <c r="U47" i="20" s="1"/>
  <c r="S12" i="20"/>
  <c r="S53" i="20" s="1"/>
  <c r="R12" i="20"/>
  <c r="R53" i="20" s="1"/>
  <c r="Q12" i="20"/>
  <c r="Q53" i="20" s="1"/>
  <c r="Q47" i="20" s="1"/>
  <c r="O12" i="20"/>
  <c r="O53" i="20" s="1"/>
  <c r="O47" i="20" s="1"/>
  <c r="N12" i="20"/>
  <c r="N53" i="20" s="1"/>
  <c r="K12" i="20"/>
  <c r="K53" i="20" s="1"/>
  <c r="K47" i="20" s="1"/>
  <c r="J12" i="20"/>
  <c r="J53" i="20" s="1"/>
  <c r="AE11" i="20"/>
  <c r="AE52" i="20" s="1"/>
  <c r="AD11" i="20"/>
  <c r="AD52" i="20" s="1"/>
  <c r="AD46" i="20" s="1"/>
  <c r="AC11" i="20"/>
  <c r="AC52" i="20" s="1"/>
  <c r="AC46" i="20" s="1"/>
  <c r="AA11" i="20"/>
  <c r="AA52" i="20" s="1"/>
  <c r="Y11" i="20"/>
  <c r="Y52" i="20" s="1"/>
  <c r="Y46" i="20" s="1"/>
  <c r="W11" i="20"/>
  <c r="W52" i="20" s="1"/>
  <c r="W46" i="20" s="1"/>
  <c r="S11" i="20"/>
  <c r="S52" i="20" s="1"/>
  <c r="S46" i="20" s="1"/>
  <c r="R11" i="20"/>
  <c r="R52" i="20" s="1"/>
  <c r="O11" i="20"/>
  <c r="O52" i="20" s="1"/>
  <c r="N11" i="20"/>
  <c r="N52" i="20" s="1"/>
  <c r="N46" i="20" s="1"/>
  <c r="M11" i="20"/>
  <c r="M52" i="20" s="1"/>
  <c r="M46" i="20" s="1"/>
  <c r="K11" i="20"/>
  <c r="K52" i="20" s="1"/>
  <c r="I11" i="20"/>
  <c r="C11" i="20"/>
  <c r="C52" i="20" s="1"/>
  <c r="AB10" i="20"/>
  <c r="AB51" i="20" s="1"/>
  <c r="AB45" i="20" s="1"/>
  <c r="AA10" i="20"/>
  <c r="AA51" i="20" s="1"/>
  <c r="AA45" i="20" s="1"/>
  <c r="X10" i="20"/>
  <c r="X51" i="20" s="1"/>
  <c r="X45" i="20" s="1"/>
  <c r="W10" i="20"/>
  <c r="W51" i="20" s="1"/>
  <c r="W45" i="20" s="1"/>
  <c r="V10" i="20"/>
  <c r="V51" i="20" s="1"/>
  <c r="V45" i="20" s="1"/>
  <c r="T10" i="20"/>
  <c r="T51" i="20" s="1"/>
  <c r="T45" i="20" s="1"/>
  <c r="S10" i="20"/>
  <c r="S51" i="20" s="1"/>
  <c r="R10" i="20"/>
  <c r="R51" i="20" s="1"/>
  <c r="R45" i="20" s="1"/>
  <c r="P10" i="20"/>
  <c r="P51" i="20" s="1"/>
  <c r="P45" i="20" s="1"/>
  <c r="L10" i="20"/>
  <c r="L51" i="20" s="1"/>
  <c r="L45" i="20" s="1"/>
  <c r="K10" i="20"/>
  <c r="K51" i="20" s="1"/>
  <c r="K45" i="20" s="1"/>
  <c r="H10" i="20"/>
  <c r="H51" i="20" s="1"/>
  <c r="H45" i="20" s="1"/>
  <c r="AE9" i="20"/>
  <c r="AE50" i="20" s="1"/>
  <c r="AE44" i="20" s="1"/>
  <c r="AC9" i="20"/>
  <c r="AC50" i="20" s="1"/>
  <c r="AC44" i="20" s="1"/>
  <c r="AB9" i="20"/>
  <c r="AB50" i="20" s="1"/>
  <c r="AB44" i="20" s="1"/>
  <c r="AA9" i="20"/>
  <c r="AA50" i="20" s="1"/>
  <c r="AA44" i="20" s="1"/>
  <c r="Y9" i="20"/>
  <c r="Y50" i="20" s="1"/>
  <c r="Y44" i="20" s="1"/>
  <c r="U9" i="20"/>
  <c r="U50" i="20" s="1"/>
  <c r="U44" i="20" s="1"/>
  <c r="T9" i="20"/>
  <c r="T50" i="20" s="1"/>
  <c r="T44" i="20" s="1"/>
  <c r="Q9" i="20"/>
  <c r="Q50" i="20" s="1"/>
  <c r="Q44" i="20" s="1"/>
  <c r="P9" i="20"/>
  <c r="P50" i="20" s="1"/>
  <c r="P44" i="20" s="1"/>
  <c r="O9" i="20"/>
  <c r="O50" i="20" s="1"/>
  <c r="O44" i="20" s="1"/>
  <c r="M9" i="20"/>
  <c r="M50" i="20" s="1"/>
  <c r="M44" i="20" s="1"/>
  <c r="L9" i="20"/>
  <c r="L50" i="20" s="1"/>
  <c r="L44" i="20" s="1"/>
  <c r="K9" i="20"/>
  <c r="K50" i="20" s="1"/>
  <c r="K44" i="20" s="1"/>
  <c r="I9" i="20"/>
  <c r="AE8" i="20"/>
  <c r="AE49" i="20" s="1"/>
  <c r="AD8" i="20"/>
  <c r="AA8" i="20"/>
  <c r="AA49" i="20" s="1"/>
  <c r="Z8" i="20"/>
  <c r="Z49" i="20" s="1"/>
  <c r="W8" i="20"/>
  <c r="W49" i="20" s="1"/>
  <c r="V8" i="20"/>
  <c r="V49" i="20" s="1"/>
  <c r="S8" i="20"/>
  <c r="S49" i="20" s="1"/>
  <c r="R8" i="20"/>
  <c r="R49" i="20" s="1"/>
  <c r="O8" i="20"/>
  <c r="O49" i="20" s="1"/>
  <c r="N8" i="20"/>
  <c r="N49" i="20" s="1"/>
  <c r="N48" i="20" s="1"/>
  <c r="K8" i="20"/>
  <c r="K49" i="20" s="1"/>
  <c r="J8" i="20"/>
  <c r="J49" i="20" s="1"/>
  <c r="J48" i="20" s="1"/>
  <c r="N7" i="20"/>
  <c r="E147" i="19"/>
  <c r="C147" i="19"/>
  <c r="B147" i="19"/>
  <c r="E146" i="19"/>
  <c r="C146" i="19"/>
  <c r="B146" i="19"/>
  <c r="E145" i="19"/>
  <c r="C145" i="19"/>
  <c r="B145" i="19"/>
  <c r="E144" i="19"/>
  <c r="C144" i="19"/>
  <c r="B144" i="19"/>
  <c r="AE143" i="19"/>
  <c r="AD143" i="19"/>
  <c r="AC143" i="19"/>
  <c r="AB143" i="19"/>
  <c r="AA143" i="19"/>
  <c r="Z143" i="19"/>
  <c r="Y143" i="19"/>
  <c r="X143" i="19"/>
  <c r="W143" i="19"/>
  <c r="V143" i="19"/>
  <c r="U143" i="19"/>
  <c r="T143" i="19"/>
  <c r="S143" i="19"/>
  <c r="R143" i="19"/>
  <c r="Q143" i="19"/>
  <c r="P143" i="19"/>
  <c r="O143" i="19"/>
  <c r="N143" i="19"/>
  <c r="M143" i="19"/>
  <c r="L143" i="19"/>
  <c r="K143" i="19"/>
  <c r="J143" i="19"/>
  <c r="I143" i="19"/>
  <c r="H143" i="19"/>
  <c r="E141" i="19"/>
  <c r="C141" i="19"/>
  <c r="C135" i="19" s="1"/>
  <c r="C152" i="19" s="1"/>
  <c r="B141" i="19"/>
  <c r="E140" i="19"/>
  <c r="C140" i="19"/>
  <c r="B140" i="19"/>
  <c r="E139" i="19"/>
  <c r="C139" i="19"/>
  <c r="C133" i="19" s="1"/>
  <c r="C150" i="19" s="1"/>
  <c r="B139" i="19"/>
  <c r="E138" i="19"/>
  <c r="C138" i="19"/>
  <c r="B138"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AE135" i="19"/>
  <c r="AE152" i="19" s="1"/>
  <c r="AD135" i="19"/>
  <c r="AD152" i="19" s="1"/>
  <c r="AC135" i="19"/>
  <c r="AC152" i="19" s="1"/>
  <c r="AB135" i="19"/>
  <c r="AB152" i="19" s="1"/>
  <c r="AA135" i="19"/>
  <c r="AA152" i="19" s="1"/>
  <c r="Z135" i="19"/>
  <c r="Z152" i="19" s="1"/>
  <c r="Y135" i="19"/>
  <c r="Y152" i="19" s="1"/>
  <c r="X135" i="19"/>
  <c r="X152" i="19" s="1"/>
  <c r="W135" i="19"/>
  <c r="W152" i="19" s="1"/>
  <c r="V135" i="19"/>
  <c r="V152" i="19" s="1"/>
  <c r="U135" i="19"/>
  <c r="U152" i="19" s="1"/>
  <c r="T135" i="19"/>
  <c r="T152" i="19" s="1"/>
  <c r="S135" i="19"/>
  <c r="S152" i="19" s="1"/>
  <c r="R135" i="19"/>
  <c r="R152" i="19" s="1"/>
  <c r="Q135" i="19"/>
  <c r="Q152" i="19" s="1"/>
  <c r="P135" i="19"/>
  <c r="P152" i="19" s="1"/>
  <c r="O135" i="19"/>
  <c r="O152" i="19" s="1"/>
  <c r="N135" i="19"/>
  <c r="N152" i="19" s="1"/>
  <c r="M135" i="19"/>
  <c r="M152" i="19" s="1"/>
  <c r="L135" i="19"/>
  <c r="L152" i="19" s="1"/>
  <c r="K135" i="19"/>
  <c r="K152" i="19" s="1"/>
  <c r="J135" i="19"/>
  <c r="J152" i="19" s="1"/>
  <c r="I135" i="19"/>
  <c r="I152" i="19" s="1"/>
  <c r="H135" i="19"/>
  <c r="AE134" i="19"/>
  <c r="AE151" i="19" s="1"/>
  <c r="AD134" i="19"/>
  <c r="AD151" i="19" s="1"/>
  <c r="AC134" i="19"/>
  <c r="AC151" i="19" s="1"/>
  <c r="AB134" i="19"/>
  <c r="AB151" i="19" s="1"/>
  <c r="AA134" i="19"/>
  <c r="AA151" i="19" s="1"/>
  <c r="Z134" i="19"/>
  <c r="Z151" i="19" s="1"/>
  <c r="Y134" i="19"/>
  <c r="Y151" i="19" s="1"/>
  <c r="X134" i="19"/>
  <c r="X151" i="19" s="1"/>
  <c r="W134" i="19"/>
  <c r="W151" i="19" s="1"/>
  <c r="V134" i="19"/>
  <c r="V151" i="19" s="1"/>
  <c r="U134" i="19"/>
  <c r="U151" i="19" s="1"/>
  <c r="T134" i="19"/>
  <c r="T151" i="19" s="1"/>
  <c r="S134" i="19"/>
  <c r="S151" i="19" s="1"/>
  <c r="R134" i="19"/>
  <c r="R151" i="19" s="1"/>
  <c r="Q134" i="19"/>
  <c r="Q151" i="19" s="1"/>
  <c r="P134" i="19"/>
  <c r="P151" i="19" s="1"/>
  <c r="O134" i="19"/>
  <c r="O151" i="19" s="1"/>
  <c r="N134" i="19"/>
  <c r="N151" i="19" s="1"/>
  <c r="M134" i="19"/>
  <c r="M151" i="19" s="1"/>
  <c r="L134" i="19"/>
  <c r="L151" i="19" s="1"/>
  <c r="K134" i="19"/>
  <c r="K151" i="19" s="1"/>
  <c r="J134" i="19"/>
  <c r="J151" i="19" s="1"/>
  <c r="I134" i="19"/>
  <c r="H134" i="19"/>
  <c r="H151" i="19" s="1"/>
  <c r="C134" i="19"/>
  <c r="C151" i="19" s="1"/>
  <c r="AE133" i="19"/>
  <c r="AE150" i="19" s="1"/>
  <c r="AD133" i="19"/>
  <c r="AD150" i="19" s="1"/>
  <c r="AC133" i="19"/>
  <c r="AC150" i="19" s="1"/>
  <c r="AB133" i="19"/>
  <c r="AB150" i="19" s="1"/>
  <c r="AA133" i="19"/>
  <c r="AA150" i="19" s="1"/>
  <c r="Z133" i="19"/>
  <c r="Z150" i="19" s="1"/>
  <c r="Y133" i="19"/>
  <c r="Y150" i="19" s="1"/>
  <c r="X133" i="19"/>
  <c r="X150" i="19" s="1"/>
  <c r="W133" i="19"/>
  <c r="W150" i="19" s="1"/>
  <c r="V133" i="19"/>
  <c r="V150" i="19" s="1"/>
  <c r="U133" i="19"/>
  <c r="U150" i="19" s="1"/>
  <c r="T133" i="19"/>
  <c r="T150" i="19" s="1"/>
  <c r="S133" i="19"/>
  <c r="S150" i="19" s="1"/>
  <c r="R133" i="19"/>
  <c r="R150" i="19" s="1"/>
  <c r="Q133" i="19"/>
  <c r="Q150" i="19" s="1"/>
  <c r="P133" i="19"/>
  <c r="P150" i="19" s="1"/>
  <c r="O133" i="19"/>
  <c r="O150" i="19" s="1"/>
  <c r="N133" i="19"/>
  <c r="N150" i="19" s="1"/>
  <c r="M133" i="19"/>
  <c r="M150" i="19" s="1"/>
  <c r="L133" i="19"/>
  <c r="L150" i="19" s="1"/>
  <c r="K133" i="19"/>
  <c r="K150" i="19" s="1"/>
  <c r="J133" i="19"/>
  <c r="J150" i="19" s="1"/>
  <c r="I133" i="19"/>
  <c r="I150" i="19" s="1"/>
  <c r="H133" i="19"/>
  <c r="AE132" i="19"/>
  <c r="AE149" i="19" s="1"/>
  <c r="AD132" i="19"/>
  <c r="AD149" i="19" s="1"/>
  <c r="AC132" i="19"/>
  <c r="AC149" i="19" s="1"/>
  <c r="AB132" i="19"/>
  <c r="AB149" i="19" s="1"/>
  <c r="AA132" i="19"/>
  <c r="AA149" i="19" s="1"/>
  <c r="Z132" i="19"/>
  <c r="Z149" i="19" s="1"/>
  <c r="Y132" i="19"/>
  <c r="X132" i="19"/>
  <c r="X149" i="19" s="1"/>
  <c r="W132" i="19"/>
  <c r="W149" i="19" s="1"/>
  <c r="V132" i="19"/>
  <c r="V149" i="19" s="1"/>
  <c r="U132" i="19"/>
  <c r="U149" i="19" s="1"/>
  <c r="T132" i="19"/>
  <c r="T149" i="19" s="1"/>
  <c r="S132" i="19"/>
  <c r="S149" i="19" s="1"/>
  <c r="R132" i="19"/>
  <c r="R149" i="19" s="1"/>
  <c r="Q132" i="19"/>
  <c r="P132" i="19"/>
  <c r="P149" i="19" s="1"/>
  <c r="O132" i="19"/>
  <c r="O149" i="19" s="1"/>
  <c r="N132" i="19"/>
  <c r="N149" i="19" s="1"/>
  <c r="M132" i="19"/>
  <c r="L132" i="19"/>
  <c r="L149" i="19" s="1"/>
  <c r="K132" i="19"/>
  <c r="K149" i="19" s="1"/>
  <c r="J132" i="19"/>
  <c r="J149" i="19" s="1"/>
  <c r="I132" i="19"/>
  <c r="H132" i="19"/>
  <c r="H149" i="19" s="1"/>
  <c r="U131" i="19"/>
  <c r="E110" i="19"/>
  <c r="C110" i="19"/>
  <c r="B110" i="19"/>
  <c r="E109" i="19"/>
  <c r="C109" i="19"/>
  <c r="B109" i="19"/>
  <c r="E108" i="19"/>
  <c r="C108" i="19"/>
  <c r="B108" i="19"/>
  <c r="E107" i="19"/>
  <c r="C107" i="19"/>
  <c r="B107"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AE104" i="19"/>
  <c r="AD104" i="19"/>
  <c r="AC104" i="19"/>
  <c r="AB104" i="19"/>
  <c r="AA104" i="19"/>
  <c r="Z104" i="19"/>
  <c r="Y104" i="19"/>
  <c r="X104" i="19"/>
  <c r="W104" i="19"/>
  <c r="V104" i="19"/>
  <c r="U104" i="19"/>
  <c r="T104" i="19"/>
  <c r="S104" i="19"/>
  <c r="R104" i="19"/>
  <c r="Q104" i="19"/>
  <c r="P104" i="19"/>
  <c r="O104" i="19"/>
  <c r="N104" i="19"/>
  <c r="M104" i="19"/>
  <c r="L104" i="19"/>
  <c r="K104" i="19"/>
  <c r="J104" i="19"/>
  <c r="I104" i="19"/>
  <c r="H104" i="19"/>
  <c r="C104" i="19" s="1"/>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C102" i="19" s="1"/>
  <c r="AE101" i="19"/>
  <c r="AD101" i="19"/>
  <c r="AC101" i="19"/>
  <c r="AC100" i="19" s="1"/>
  <c r="AB101" i="19"/>
  <c r="AB100" i="19" s="1"/>
  <c r="AA101" i="19"/>
  <c r="Z101" i="19"/>
  <c r="Y101" i="19"/>
  <c r="Y100" i="19" s="1"/>
  <c r="X101" i="19"/>
  <c r="X100" i="19" s="1"/>
  <c r="W101" i="19"/>
  <c r="V101" i="19"/>
  <c r="U101" i="19"/>
  <c r="U100" i="19" s="1"/>
  <c r="T101" i="19"/>
  <c r="T100" i="19" s="1"/>
  <c r="S101" i="19"/>
  <c r="R101" i="19"/>
  <c r="Q101" i="19"/>
  <c r="Q100" i="19" s="1"/>
  <c r="P101" i="19"/>
  <c r="P100" i="19" s="1"/>
  <c r="O101" i="19"/>
  <c r="N101" i="19"/>
  <c r="M101" i="19"/>
  <c r="M100" i="19" s="1"/>
  <c r="L101" i="19"/>
  <c r="L100" i="19" s="1"/>
  <c r="K101" i="19"/>
  <c r="J101" i="19"/>
  <c r="I101" i="19"/>
  <c r="E101" i="19" s="1"/>
  <c r="H101" i="19"/>
  <c r="E98" i="19"/>
  <c r="C98" i="19"/>
  <c r="B98" i="19"/>
  <c r="E97" i="19"/>
  <c r="C97" i="19"/>
  <c r="B97" i="19"/>
  <c r="E96" i="19"/>
  <c r="C96" i="19"/>
  <c r="B96" i="19"/>
  <c r="E95" i="19"/>
  <c r="C95" i="19"/>
  <c r="B95" i="19"/>
  <c r="AE94" i="19"/>
  <c r="AD94" i="19"/>
  <c r="AC94" i="19"/>
  <c r="AB94" i="19"/>
  <c r="AA94" i="19"/>
  <c r="Z94" i="19"/>
  <c r="Y94" i="19"/>
  <c r="X94" i="19"/>
  <c r="W94" i="19"/>
  <c r="V94" i="19"/>
  <c r="U94" i="19"/>
  <c r="T94" i="19"/>
  <c r="S94" i="19"/>
  <c r="R94" i="19"/>
  <c r="Q94" i="19"/>
  <c r="P94" i="19"/>
  <c r="O94" i="19"/>
  <c r="N94" i="19"/>
  <c r="M94" i="19"/>
  <c r="L94" i="19"/>
  <c r="K94" i="19"/>
  <c r="J94" i="19"/>
  <c r="I94" i="19"/>
  <c r="H94" i="19"/>
  <c r="E92" i="19"/>
  <c r="C92" i="19"/>
  <c r="B92" i="19"/>
  <c r="E91" i="19"/>
  <c r="C91" i="19"/>
  <c r="B91" i="19"/>
  <c r="E90" i="19"/>
  <c r="C90" i="19"/>
  <c r="B90" i="19"/>
  <c r="E89" i="19"/>
  <c r="C89" i="19"/>
  <c r="B89" i="19"/>
  <c r="AE88" i="19"/>
  <c r="AD88" i="19"/>
  <c r="AC88" i="19"/>
  <c r="AB88" i="19"/>
  <c r="AA88" i="19"/>
  <c r="Z88" i="19"/>
  <c r="Y88" i="19"/>
  <c r="X88" i="19"/>
  <c r="W88" i="19"/>
  <c r="V88" i="19"/>
  <c r="U88" i="19"/>
  <c r="T88" i="19"/>
  <c r="S88" i="19"/>
  <c r="R88" i="19"/>
  <c r="Q88" i="19"/>
  <c r="P88" i="19"/>
  <c r="O88" i="19"/>
  <c r="N88" i="19"/>
  <c r="M88" i="19"/>
  <c r="L88" i="19"/>
  <c r="K88" i="19"/>
  <c r="J88" i="19"/>
  <c r="I88" i="19"/>
  <c r="H88" i="19"/>
  <c r="E86" i="19"/>
  <c r="C86" i="19"/>
  <c r="B86" i="19"/>
  <c r="E85" i="19"/>
  <c r="C85" i="19"/>
  <c r="B85" i="19"/>
  <c r="E84" i="19"/>
  <c r="C84" i="19"/>
  <c r="B84" i="19"/>
  <c r="E83" i="19"/>
  <c r="C83" i="19"/>
  <c r="B83" i="19"/>
  <c r="AE82" i="19"/>
  <c r="AD82" i="19"/>
  <c r="AC82" i="19"/>
  <c r="AB82" i="19"/>
  <c r="AA82" i="19"/>
  <c r="Z82" i="19"/>
  <c r="Y82" i="19"/>
  <c r="X82" i="19"/>
  <c r="W82" i="19"/>
  <c r="V82" i="19"/>
  <c r="U82" i="19"/>
  <c r="T82" i="19"/>
  <c r="S82" i="19"/>
  <c r="R82" i="19"/>
  <c r="Q82" i="19"/>
  <c r="P82" i="19"/>
  <c r="O82" i="19"/>
  <c r="N82" i="19"/>
  <c r="M82" i="19"/>
  <c r="L82" i="19"/>
  <c r="K82" i="19"/>
  <c r="J82" i="19"/>
  <c r="I82" i="19"/>
  <c r="H82" i="19"/>
  <c r="E80" i="19"/>
  <c r="C80" i="19"/>
  <c r="B80" i="19"/>
  <c r="E79" i="19"/>
  <c r="C79" i="19"/>
  <c r="B79" i="19"/>
  <c r="E78" i="19"/>
  <c r="C78" i="19"/>
  <c r="B78" i="19"/>
  <c r="E77" i="19"/>
  <c r="C77" i="19"/>
  <c r="B77" i="19"/>
  <c r="AE76" i="19"/>
  <c r="AD76" i="19"/>
  <c r="AC76" i="19"/>
  <c r="AB76" i="19"/>
  <c r="AA76" i="19"/>
  <c r="Z76" i="19"/>
  <c r="Y76" i="19"/>
  <c r="X76" i="19"/>
  <c r="W76" i="19"/>
  <c r="V76" i="19"/>
  <c r="U76" i="19"/>
  <c r="T76" i="19"/>
  <c r="S76" i="19"/>
  <c r="R76" i="19"/>
  <c r="Q76" i="19"/>
  <c r="P76" i="19"/>
  <c r="O76" i="19"/>
  <c r="N76" i="19"/>
  <c r="M76" i="19"/>
  <c r="L76" i="19"/>
  <c r="K76" i="19"/>
  <c r="J76" i="19"/>
  <c r="I76" i="19"/>
  <c r="H76" i="19"/>
  <c r="E74" i="19"/>
  <c r="C74" i="19"/>
  <c r="B74" i="19"/>
  <c r="E73" i="19"/>
  <c r="C73" i="19"/>
  <c r="B73" i="19"/>
  <c r="E72" i="19"/>
  <c r="C72" i="19"/>
  <c r="B72" i="19"/>
  <c r="E71" i="19"/>
  <c r="C71" i="19"/>
  <c r="B71" i="19"/>
  <c r="AE70" i="19"/>
  <c r="AD70" i="19"/>
  <c r="AC70" i="19"/>
  <c r="AB70" i="19"/>
  <c r="AA70" i="19"/>
  <c r="Z70" i="19"/>
  <c r="Y70" i="19"/>
  <c r="X70" i="19"/>
  <c r="W70" i="19"/>
  <c r="V70" i="19"/>
  <c r="U70" i="19"/>
  <c r="T70" i="19"/>
  <c r="S70" i="19"/>
  <c r="R70" i="19"/>
  <c r="Q70" i="19"/>
  <c r="P70" i="19"/>
  <c r="O70" i="19"/>
  <c r="N70" i="19"/>
  <c r="M70" i="19"/>
  <c r="L70" i="19"/>
  <c r="K70" i="19"/>
  <c r="J70" i="19"/>
  <c r="I70" i="19"/>
  <c r="H70" i="19"/>
  <c r="E68" i="19"/>
  <c r="E62" i="19" s="1"/>
  <c r="C68" i="19"/>
  <c r="C62" i="19" s="1"/>
  <c r="B68" i="19"/>
  <c r="E67" i="19"/>
  <c r="E61" i="19" s="1"/>
  <c r="C67" i="19"/>
  <c r="C61" i="19" s="1"/>
  <c r="B67" i="19"/>
  <c r="E66" i="19"/>
  <c r="C66" i="19"/>
  <c r="B66" i="19"/>
  <c r="B60" i="19" s="1"/>
  <c r="E65" i="19"/>
  <c r="C65" i="19"/>
  <c r="B65" i="19"/>
  <c r="AD64" i="19"/>
  <c r="AB64" i="19"/>
  <c r="Z64" i="19"/>
  <c r="Y64" i="19"/>
  <c r="X64" i="19"/>
  <c r="W64" i="19"/>
  <c r="V64" i="19"/>
  <c r="U64" i="19"/>
  <c r="T64" i="19"/>
  <c r="S64" i="19"/>
  <c r="R64" i="19"/>
  <c r="Q64" i="19"/>
  <c r="P64" i="19"/>
  <c r="O64" i="19"/>
  <c r="N64" i="19"/>
  <c r="M64" i="19"/>
  <c r="L64" i="19"/>
  <c r="K64" i="19"/>
  <c r="J64" i="19"/>
  <c r="I64" i="19"/>
  <c r="H64" i="19"/>
  <c r="AE62" i="19"/>
  <c r="AE56" i="19" s="1"/>
  <c r="AD62" i="19"/>
  <c r="AC62" i="19"/>
  <c r="AC56" i="19" s="1"/>
  <c r="AB62" i="19"/>
  <c r="AB56" i="19" s="1"/>
  <c r="AA62" i="19"/>
  <c r="AA56" i="19" s="1"/>
  <c r="Z62" i="19"/>
  <c r="Z56" i="19" s="1"/>
  <c r="Y62" i="19"/>
  <c r="Y56" i="19" s="1"/>
  <c r="X62" i="19"/>
  <c r="X56" i="19" s="1"/>
  <c r="W62" i="19"/>
  <c r="W56" i="19" s="1"/>
  <c r="V62" i="19"/>
  <c r="V56" i="19" s="1"/>
  <c r="U62" i="19"/>
  <c r="U56" i="19" s="1"/>
  <c r="T62" i="19"/>
  <c r="T56" i="19" s="1"/>
  <c r="S62" i="19"/>
  <c r="S56" i="19" s="1"/>
  <c r="R62" i="19"/>
  <c r="Q62" i="19"/>
  <c r="Q56" i="19" s="1"/>
  <c r="P62" i="19"/>
  <c r="P56" i="19" s="1"/>
  <c r="O62" i="19"/>
  <c r="O56" i="19" s="1"/>
  <c r="N62" i="19"/>
  <c r="M62" i="19"/>
  <c r="M56" i="19" s="1"/>
  <c r="L62" i="19"/>
  <c r="L56" i="19" s="1"/>
  <c r="K62" i="19"/>
  <c r="K56" i="19" s="1"/>
  <c r="J62" i="19"/>
  <c r="I62" i="19"/>
  <c r="I56" i="19" s="1"/>
  <c r="H62" i="19"/>
  <c r="H56" i="19" s="1"/>
  <c r="AE61" i="19"/>
  <c r="AE55" i="19" s="1"/>
  <c r="AD61" i="19"/>
  <c r="AD55" i="19" s="1"/>
  <c r="AC61" i="19"/>
  <c r="AB61" i="19"/>
  <c r="AB55" i="19" s="1"/>
  <c r="AA61" i="19"/>
  <c r="AA55" i="19" s="1"/>
  <c r="Z61" i="19"/>
  <c r="Z55" i="19" s="1"/>
  <c r="Y61" i="19"/>
  <c r="Y55" i="19" s="1"/>
  <c r="X61" i="19"/>
  <c r="X55" i="19" s="1"/>
  <c r="W61" i="19"/>
  <c r="W55" i="19" s="1"/>
  <c r="V61" i="19"/>
  <c r="V55" i="19" s="1"/>
  <c r="U61" i="19"/>
  <c r="U55" i="19" s="1"/>
  <c r="T61" i="19"/>
  <c r="T55" i="19" s="1"/>
  <c r="S61" i="19"/>
  <c r="S55" i="19" s="1"/>
  <c r="R61" i="19"/>
  <c r="R55" i="19" s="1"/>
  <c r="Q61" i="19"/>
  <c r="Q55" i="19" s="1"/>
  <c r="P61" i="19"/>
  <c r="P55" i="19" s="1"/>
  <c r="O61" i="19"/>
  <c r="O55" i="19" s="1"/>
  <c r="N61" i="19"/>
  <c r="N55" i="19" s="1"/>
  <c r="M61" i="19"/>
  <c r="M55" i="19" s="1"/>
  <c r="L61" i="19"/>
  <c r="L55" i="19" s="1"/>
  <c r="K61" i="19"/>
  <c r="K55" i="19" s="1"/>
  <c r="J61" i="19"/>
  <c r="J55" i="19" s="1"/>
  <c r="I61" i="19"/>
  <c r="H61" i="19"/>
  <c r="H55" i="19" s="1"/>
  <c r="AE60" i="19"/>
  <c r="AE54" i="19" s="1"/>
  <c r="AD60" i="19"/>
  <c r="AD54" i="19" s="1"/>
  <c r="AC60" i="19"/>
  <c r="AC54" i="19" s="1"/>
  <c r="AB60" i="19"/>
  <c r="AB54" i="19" s="1"/>
  <c r="AA60" i="19"/>
  <c r="AA54" i="19" s="1"/>
  <c r="Z60" i="19"/>
  <c r="Z54" i="19" s="1"/>
  <c r="Y60" i="19"/>
  <c r="Y54" i="19" s="1"/>
  <c r="X60" i="19"/>
  <c r="X54" i="19" s="1"/>
  <c r="W60" i="19"/>
  <c r="W54" i="19" s="1"/>
  <c r="V60" i="19"/>
  <c r="V54" i="19" s="1"/>
  <c r="U60" i="19"/>
  <c r="U54" i="19" s="1"/>
  <c r="T60" i="19"/>
  <c r="T54" i="19" s="1"/>
  <c r="S60" i="19"/>
  <c r="S54" i="19" s="1"/>
  <c r="R60" i="19"/>
  <c r="Q60" i="19"/>
  <c r="Q54" i="19" s="1"/>
  <c r="P60" i="19"/>
  <c r="P54" i="19" s="1"/>
  <c r="O60" i="19"/>
  <c r="N60" i="19"/>
  <c r="N54" i="19" s="1"/>
  <c r="M60" i="19"/>
  <c r="M54" i="19" s="1"/>
  <c r="L60" i="19"/>
  <c r="L54" i="19" s="1"/>
  <c r="K60" i="19"/>
  <c r="K54" i="19" s="1"/>
  <c r="J60" i="19"/>
  <c r="I60" i="19"/>
  <c r="I54" i="19" s="1"/>
  <c r="H60" i="19"/>
  <c r="H54" i="19" s="1"/>
  <c r="C60" i="19"/>
  <c r="AE59" i="19"/>
  <c r="AD59" i="19"/>
  <c r="AD53" i="19" s="1"/>
  <c r="AC59" i="19"/>
  <c r="AB59" i="19"/>
  <c r="AA59" i="19"/>
  <c r="Z59" i="19"/>
  <c r="Z53" i="19" s="1"/>
  <c r="Y59" i="19"/>
  <c r="X59" i="19"/>
  <c r="X53" i="19" s="1"/>
  <c r="W59" i="19"/>
  <c r="W53" i="19" s="1"/>
  <c r="V59" i="19"/>
  <c r="V53" i="19" s="1"/>
  <c r="U59" i="19"/>
  <c r="T59" i="19"/>
  <c r="S59" i="19"/>
  <c r="R59" i="19"/>
  <c r="R58" i="19" s="1"/>
  <c r="Q59" i="19"/>
  <c r="P59" i="19"/>
  <c r="P53" i="19" s="1"/>
  <c r="O59" i="19"/>
  <c r="O53" i="19" s="1"/>
  <c r="N59" i="19"/>
  <c r="N53" i="19" s="1"/>
  <c r="M59" i="19"/>
  <c r="L59" i="19"/>
  <c r="K59" i="19"/>
  <c r="J59" i="19"/>
  <c r="J53" i="19" s="1"/>
  <c r="I59" i="19"/>
  <c r="H59" i="19"/>
  <c r="R56" i="19"/>
  <c r="J56" i="19"/>
  <c r="AC55" i="19"/>
  <c r="I55" i="19"/>
  <c r="R54" i="19"/>
  <c r="O54" i="19"/>
  <c r="T53" i="19"/>
  <c r="L53" i="19"/>
  <c r="H53" i="19"/>
  <c r="E50" i="19"/>
  <c r="C50" i="19"/>
  <c r="B50" i="19"/>
  <c r="E49" i="19"/>
  <c r="C49" i="19"/>
  <c r="B49" i="19"/>
  <c r="E48" i="19"/>
  <c r="C48" i="19"/>
  <c r="B48" i="19"/>
  <c r="E47" i="19"/>
  <c r="C47" i="19"/>
  <c r="B47" i="19"/>
  <c r="AE46" i="19"/>
  <c r="AD46" i="19"/>
  <c r="AC46" i="19"/>
  <c r="AB46" i="19"/>
  <c r="AA46" i="19"/>
  <c r="Z46" i="19"/>
  <c r="Y46" i="19"/>
  <c r="X46" i="19"/>
  <c r="W46" i="19"/>
  <c r="V46" i="19"/>
  <c r="U46" i="19"/>
  <c r="T46" i="19"/>
  <c r="S46" i="19"/>
  <c r="R46" i="19"/>
  <c r="Q46" i="19"/>
  <c r="P46" i="19"/>
  <c r="O46" i="19"/>
  <c r="N46" i="19"/>
  <c r="M46" i="19"/>
  <c r="L46" i="19"/>
  <c r="K46" i="19"/>
  <c r="J46" i="19"/>
  <c r="I46" i="19"/>
  <c r="H46" i="19"/>
  <c r="E44" i="19"/>
  <c r="C44" i="19"/>
  <c r="B44" i="19"/>
  <c r="E43" i="19"/>
  <c r="C43" i="19"/>
  <c r="B43" i="19"/>
  <c r="E42" i="19"/>
  <c r="C42" i="19"/>
  <c r="B42" i="19"/>
  <c r="E41" i="19"/>
  <c r="C41" i="19"/>
  <c r="B41" i="19"/>
  <c r="AE40" i="19"/>
  <c r="AD40" i="19"/>
  <c r="AC40" i="19"/>
  <c r="AB40" i="19"/>
  <c r="AA40" i="19"/>
  <c r="Z40" i="19"/>
  <c r="Y40" i="19"/>
  <c r="X40" i="19"/>
  <c r="W40" i="19"/>
  <c r="V40" i="19"/>
  <c r="U40" i="19"/>
  <c r="T40" i="19"/>
  <c r="S40" i="19"/>
  <c r="R40" i="19"/>
  <c r="Q40" i="19"/>
  <c r="P40" i="19"/>
  <c r="O40" i="19"/>
  <c r="N40" i="19"/>
  <c r="M40" i="19"/>
  <c r="L40" i="19"/>
  <c r="K40" i="19"/>
  <c r="J40" i="19"/>
  <c r="I40" i="19"/>
  <c r="H40" i="19"/>
  <c r="E38" i="19"/>
  <c r="C38" i="19"/>
  <c r="B38" i="19"/>
  <c r="E36" i="19"/>
  <c r="C36" i="19"/>
  <c r="B36" i="19"/>
  <c r="E35" i="19"/>
  <c r="C35" i="19"/>
  <c r="B35" i="19"/>
  <c r="AE34" i="19"/>
  <c r="AD34" i="19"/>
  <c r="AC34" i="19"/>
  <c r="AB34" i="19"/>
  <c r="AA34" i="19"/>
  <c r="Z34" i="19"/>
  <c r="Y34" i="19"/>
  <c r="X34" i="19"/>
  <c r="W34" i="19"/>
  <c r="V34" i="19"/>
  <c r="U34" i="19"/>
  <c r="T34" i="19"/>
  <c r="S34" i="19"/>
  <c r="R34" i="19"/>
  <c r="Q34" i="19"/>
  <c r="P34" i="19"/>
  <c r="O34" i="19"/>
  <c r="N34" i="19"/>
  <c r="M34" i="19"/>
  <c r="L34" i="19"/>
  <c r="K34" i="19"/>
  <c r="J34" i="19"/>
  <c r="I34" i="19"/>
  <c r="H34" i="19"/>
  <c r="E30" i="19"/>
  <c r="C30" i="19"/>
  <c r="B30" i="19"/>
  <c r="AE28" i="19"/>
  <c r="AD28" i="19"/>
  <c r="AC28" i="19"/>
  <c r="AB28" i="19"/>
  <c r="AA28" i="19"/>
  <c r="Z28" i="19"/>
  <c r="Y28" i="19"/>
  <c r="X28" i="19"/>
  <c r="W28" i="19"/>
  <c r="V28" i="19"/>
  <c r="U28" i="19"/>
  <c r="T28" i="19"/>
  <c r="S28" i="19"/>
  <c r="R28" i="19"/>
  <c r="Q28" i="19"/>
  <c r="P28" i="19"/>
  <c r="O28" i="19"/>
  <c r="N28" i="19"/>
  <c r="M28" i="19"/>
  <c r="L28" i="19"/>
  <c r="K28" i="19"/>
  <c r="J28" i="19"/>
  <c r="I28" i="19"/>
  <c r="H28" i="19"/>
  <c r="B26" i="19"/>
  <c r="F26" i="19" s="1"/>
  <c r="E24" i="19"/>
  <c r="C24" i="19"/>
  <c r="B24" i="19"/>
  <c r="E23" i="19"/>
  <c r="C23" i="19"/>
  <c r="B23" i="19"/>
  <c r="AE22" i="19"/>
  <c r="AD22" i="19"/>
  <c r="AC22" i="19"/>
  <c r="AB22" i="19"/>
  <c r="AA22" i="19"/>
  <c r="Z22" i="19"/>
  <c r="Y22" i="19"/>
  <c r="X22" i="19"/>
  <c r="W22" i="19"/>
  <c r="V22" i="19"/>
  <c r="U22" i="19"/>
  <c r="T22" i="19"/>
  <c r="S22" i="19"/>
  <c r="R22" i="19"/>
  <c r="Q22" i="19"/>
  <c r="P22" i="19"/>
  <c r="O22" i="19"/>
  <c r="N22" i="19"/>
  <c r="M22" i="19"/>
  <c r="L22" i="19"/>
  <c r="K22" i="19"/>
  <c r="J22" i="19"/>
  <c r="I22" i="19"/>
  <c r="H22" i="19"/>
  <c r="AE20" i="19"/>
  <c r="AE127" i="19" s="1"/>
  <c r="AD20" i="19"/>
  <c r="AC20" i="19"/>
  <c r="AC127" i="19" s="1"/>
  <c r="AB20" i="19"/>
  <c r="AB127" i="19" s="1"/>
  <c r="AA20" i="19"/>
  <c r="AA127" i="19" s="1"/>
  <c r="Z20" i="19"/>
  <c r="Z127" i="19" s="1"/>
  <c r="Y20" i="19"/>
  <c r="Y127" i="19" s="1"/>
  <c r="X20" i="19"/>
  <c r="X127" i="19" s="1"/>
  <c r="W20" i="19"/>
  <c r="W127" i="19" s="1"/>
  <c r="V20" i="19"/>
  <c r="V127" i="19" s="1"/>
  <c r="U20" i="19"/>
  <c r="U127" i="19" s="1"/>
  <c r="T20" i="19"/>
  <c r="T127" i="19" s="1"/>
  <c r="S20" i="19"/>
  <c r="S127" i="19" s="1"/>
  <c r="R20" i="19"/>
  <c r="R127" i="19" s="1"/>
  <c r="Q20" i="19"/>
  <c r="Q127" i="19" s="1"/>
  <c r="P20" i="19"/>
  <c r="P127" i="19" s="1"/>
  <c r="O20" i="19"/>
  <c r="O127" i="19" s="1"/>
  <c r="N20" i="19"/>
  <c r="M20" i="19"/>
  <c r="M127" i="19" s="1"/>
  <c r="L20" i="19"/>
  <c r="L127" i="19" s="1"/>
  <c r="K20" i="19"/>
  <c r="K127" i="19" s="1"/>
  <c r="J20" i="19"/>
  <c r="J127" i="19" s="1"/>
  <c r="I20" i="19"/>
  <c r="I127" i="19" s="1"/>
  <c r="H20" i="19"/>
  <c r="AE19" i="19"/>
  <c r="AE126" i="19" s="1"/>
  <c r="AD19" i="19"/>
  <c r="AD126" i="19" s="1"/>
  <c r="AC19" i="19"/>
  <c r="AC126" i="19" s="1"/>
  <c r="AB19" i="19"/>
  <c r="AB126" i="19" s="1"/>
  <c r="AA19" i="19"/>
  <c r="AA126" i="19" s="1"/>
  <c r="Z19" i="19"/>
  <c r="Z126" i="19" s="1"/>
  <c r="Y19" i="19"/>
  <c r="Y126" i="19" s="1"/>
  <c r="X19" i="19"/>
  <c r="X126" i="19" s="1"/>
  <c r="W19" i="19"/>
  <c r="W126" i="19" s="1"/>
  <c r="V19" i="19"/>
  <c r="V126" i="19" s="1"/>
  <c r="U19" i="19"/>
  <c r="U126" i="19" s="1"/>
  <c r="T19" i="19"/>
  <c r="T126" i="19" s="1"/>
  <c r="S19" i="19"/>
  <c r="S126" i="19" s="1"/>
  <c r="R19" i="19"/>
  <c r="R126" i="19" s="1"/>
  <c r="Q19" i="19"/>
  <c r="Q126" i="19" s="1"/>
  <c r="P19" i="19"/>
  <c r="P126" i="19" s="1"/>
  <c r="O19" i="19"/>
  <c r="O126" i="19" s="1"/>
  <c r="N19" i="19"/>
  <c r="N126" i="19" s="1"/>
  <c r="M19" i="19"/>
  <c r="M126" i="19" s="1"/>
  <c r="L19" i="19"/>
  <c r="L126" i="19" s="1"/>
  <c r="K19" i="19"/>
  <c r="K126" i="19" s="1"/>
  <c r="J19" i="19"/>
  <c r="J126" i="19" s="1"/>
  <c r="I19" i="19"/>
  <c r="I126" i="19" s="1"/>
  <c r="H19" i="19"/>
  <c r="AE18" i="19"/>
  <c r="AE125" i="19" s="1"/>
  <c r="AD18" i="19"/>
  <c r="AD125" i="19" s="1"/>
  <c r="AC18" i="19"/>
  <c r="AC125" i="19" s="1"/>
  <c r="AB18" i="19"/>
  <c r="AB125" i="19" s="1"/>
  <c r="AA18" i="19"/>
  <c r="AA125" i="19" s="1"/>
  <c r="Z18" i="19"/>
  <c r="Z125" i="19" s="1"/>
  <c r="Y18" i="19"/>
  <c r="Y125" i="19" s="1"/>
  <c r="X18" i="19"/>
  <c r="X125" i="19" s="1"/>
  <c r="W18" i="19"/>
  <c r="W125" i="19" s="1"/>
  <c r="V18" i="19"/>
  <c r="V125" i="19" s="1"/>
  <c r="U18" i="19"/>
  <c r="U125" i="19" s="1"/>
  <c r="T18" i="19"/>
  <c r="T125" i="19" s="1"/>
  <c r="S18" i="19"/>
  <c r="S125" i="19" s="1"/>
  <c r="R18" i="19"/>
  <c r="R125" i="19" s="1"/>
  <c r="Q18" i="19"/>
  <c r="Q125" i="19" s="1"/>
  <c r="P18" i="19"/>
  <c r="P125" i="19" s="1"/>
  <c r="O18" i="19"/>
  <c r="O125" i="19" s="1"/>
  <c r="N18" i="19"/>
  <c r="N125" i="19" s="1"/>
  <c r="M18" i="19"/>
  <c r="M125" i="19" s="1"/>
  <c r="L18" i="19"/>
  <c r="L125" i="19" s="1"/>
  <c r="K18" i="19"/>
  <c r="K125" i="19" s="1"/>
  <c r="J18" i="19"/>
  <c r="I18" i="19"/>
  <c r="H18" i="19"/>
  <c r="H125" i="19" s="1"/>
  <c r="AE17" i="19"/>
  <c r="AD17" i="19"/>
  <c r="AC17" i="19"/>
  <c r="AB17" i="19"/>
  <c r="AA17" i="19"/>
  <c r="Z17" i="19"/>
  <c r="Z124" i="19" s="1"/>
  <c r="Y17" i="19"/>
  <c r="X17" i="19"/>
  <c r="W17" i="19"/>
  <c r="W124" i="19" s="1"/>
  <c r="V17" i="19"/>
  <c r="U17" i="19"/>
  <c r="T17" i="19"/>
  <c r="T124" i="19" s="1"/>
  <c r="S17" i="19"/>
  <c r="R17" i="19"/>
  <c r="Q17" i="19"/>
  <c r="P17" i="19"/>
  <c r="O17" i="19"/>
  <c r="O124" i="19" s="1"/>
  <c r="N17" i="19"/>
  <c r="M17" i="19"/>
  <c r="L17" i="19"/>
  <c r="L124" i="19" s="1"/>
  <c r="K17" i="19"/>
  <c r="J17" i="19"/>
  <c r="J124" i="19" s="1"/>
  <c r="I17" i="19"/>
  <c r="H17" i="19"/>
  <c r="H124" i="19" s="1"/>
  <c r="S16" i="19"/>
  <c r="E12" i="19"/>
  <c r="E10" i="19" s="1"/>
  <c r="E9" i="19" s="1"/>
  <c r="C12" i="19"/>
  <c r="B12" i="19"/>
  <c r="B11" i="19" s="1"/>
  <c r="AE11" i="19"/>
  <c r="AD11" i="19"/>
  <c r="AC11" i="19"/>
  <c r="AB11" i="19"/>
  <c r="AA11" i="19"/>
  <c r="Z11" i="19"/>
  <c r="Y11" i="19"/>
  <c r="X11" i="19"/>
  <c r="W11" i="19"/>
  <c r="V11" i="19"/>
  <c r="U11" i="19"/>
  <c r="T11" i="19"/>
  <c r="S11" i="19"/>
  <c r="R11" i="19"/>
  <c r="Q11" i="19"/>
  <c r="P11" i="19"/>
  <c r="O11" i="19"/>
  <c r="N11" i="19"/>
  <c r="M11" i="19"/>
  <c r="L11" i="19"/>
  <c r="K11" i="19"/>
  <c r="J11" i="19"/>
  <c r="I11" i="19"/>
  <c r="H11" i="19"/>
  <c r="AE10" i="19"/>
  <c r="AD10" i="19"/>
  <c r="AC10" i="19"/>
  <c r="AB10" i="19"/>
  <c r="AA10" i="19"/>
  <c r="AA9" i="19" s="1"/>
  <c r="Z10" i="19"/>
  <c r="Z9" i="19" s="1"/>
  <c r="Y10" i="19"/>
  <c r="X10" i="19"/>
  <c r="W10" i="19"/>
  <c r="V10" i="19"/>
  <c r="U10" i="19"/>
  <c r="U9" i="19" s="1"/>
  <c r="T10" i="19"/>
  <c r="S10" i="19"/>
  <c r="S9" i="19" s="1"/>
  <c r="R10" i="19"/>
  <c r="R160" i="19" s="1"/>
  <c r="R155" i="19" s="1"/>
  <c r="Q10" i="19"/>
  <c r="P10" i="19"/>
  <c r="O10" i="19"/>
  <c r="O9" i="19" s="1"/>
  <c r="N10" i="19"/>
  <c r="M10" i="19"/>
  <c r="M9" i="19" s="1"/>
  <c r="L10" i="19"/>
  <c r="K10" i="19"/>
  <c r="K9" i="19" s="1"/>
  <c r="J10" i="19"/>
  <c r="J9" i="19" s="1"/>
  <c r="I10" i="19"/>
  <c r="I9" i="19" s="1"/>
  <c r="H10" i="19"/>
  <c r="AE9" i="19"/>
  <c r="AC9" i="19"/>
  <c r="Y9" i="19"/>
  <c r="W9" i="19"/>
  <c r="Q9" i="19"/>
  <c r="E52" i="18"/>
  <c r="C52" i="18"/>
  <c r="B52" i="18"/>
  <c r="E51" i="18"/>
  <c r="E45" i="18" s="1"/>
  <c r="C51" i="18"/>
  <c r="B51" i="18"/>
  <c r="E50" i="18"/>
  <c r="C50" i="18"/>
  <c r="C48" i="18" s="1"/>
  <c r="B50" i="18"/>
  <c r="E49" i="18"/>
  <c r="C49" i="18"/>
  <c r="B49" i="18"/>
  <c r="AE48" i="18"/>
  <c r="AD48" i="18"/>
  <c r="AC48" i="18"/>
  <c r="AB48" i="18"/>
  <c r="AA48" i="18"/>
  <c r="Z48" i="18"/>
  <c r="Y48" i="18"/>
  <c r="X48" i="18"/>
  <c r="W48" i="18"/>
  <c r="V48" i="18"/>
  <c r="U48" i="18"/>
  <c r="T48" i="18"/>
  <c r="S48" i="18"/>
  <c r="R48" i="18"/>
  <c r="Q48" i="18"/>
  <c r="P48" i="18"/>
  <c r="O48" i="18"/>
  <c r="N48" i="18"/>
  <c r="M48" i="18"/>
  <c r="L48" i="18"/>
  <c r="K48" i="18"/>
  <c r="J48" i="18"/>
  <c r="I48" i="18"/>
  <c r="H48" i="18"/>
  <c r="D48" i="18"/>
  <c r="AE46" i="18"/>
  <c r="AE58" i="18" s="1"/>
  <c r="AD46" i="18"/>
  <c r="AD58" i="18" s="1"/>
  <c r="AC46" i="18"/>
  <c r="AC58" i="18" s="1"/>
  <c r="AB46" i="18"/>
  <c r="AB58" i="18" s="1"/>
  <c r="AA46" i="18"/>
  <c r="AA58" i="18" s="1"/>
  <c r="Z46" i="18"/>
  <c r="Z58" i="18" s="1"/>
  <c r="Y46" i="18"/>
  <c r="Y58" i="18" s="1"/>
  <c r="X46" i="18"/>
  <c r="X58" i="18" s="1"/>
  <c r="W46" i="18"/>
  <c r="W58" i="18" s="1"/>
  <c r="V46" i="18"/>
  <c r="V58" i="18" s="1"/>
  <c r="U46" i="18"/>
  <c r="U58" i="18" s="1"/>
  <c r="T46" i="18"/>
  <c r="T58" i="18" s="1"/>
  <c r="S46" i="18"/>
  <c r="S58" i="18" s="1"/>
  <c r="R46" i="18"/>
  <c r="R58" i="18" s="1"/>
  <c r="Q46" i="18"/>
  <c r="Q58" i="18" s="1"/>
  <c r="P46" i="18"/>
  <c r="P58" i="18" s="1"/>
  <c r="O46" i="18"/>
  <c r="O58" i="18" s="1"/>
  <c r="N46" i="18"/>
  <c r="N58" i="18" s="1"/>
  <c r="M46" i="18"/>
  <c r="M58" i="18" s="1"/>
  <c r="L46" i="18"/>
  <c r="L58" i="18" s="1"/>
  <c r="K46" i="18"/>
  <c r="K58" i="18" s="1"/>
  <c r="J46" i="18"/>
  <c r="J58" i="18" s="1"/>
  <c r="I46" i="18"/>
  <c r="I58" i="18" s="1"/>
  <c r="H46" i="18"/>
  <c r="H58" i="18" s="1"/>
  <c r="E46" i="18"/>
  <c r="D46" i="18"/>
  <c r="D58" i="18" s="1"/>
  <c r="C46" i="18"/>
  <c r="C58" i="18" s="1"/>
  <c r="AE45" i="18"/>
  <c r="AE57" i="18" s="1"/>
  <c r="AD45" i="18"/>
  <c r="AD57" i="18" s="1"/>
  <c r="AC45" i="18"/>
  <c r="AC57" i="18" s="1"/>
  <c r="AB45" i="18"/>
  <c r="AB57" i="18" s="1"/>
  <c r="AA45" i="18"/>
  <c r="AA57" i="18" s="1"/>
  <c r="Z45" i="18"/>
  <c r="Z57" i="18" s="1"/>
  <c r="Y45" i="18"/>
  <c r="Y57" i="18" s="1"/>
  <c r="X45" i="18"/>
  <c r="X57" i="18" s="1"/>
  <c r="W45" i="18"/>
  <c r="W57" i="18" s="1"/>
  <c r="V45" i="18"/>
  <c r="V57" i="18" s="1"/>
  <c r="U45" i="18"/>
  <c r="U57" i="18" s="1"/>
  <c r="T45" i="18"/>
  <c r="T57" i="18" s="1"/>
  <c r="S45" i="18"/>
  <c r="S57" i="18" s="1"/>
  <c r="R45" i="18"/>
  <c r="R57" i="18" s="1"/>
  <c r="Q45" i="18"/>
  <c r="Q57" i="18" s="1"/>
  <c r="P45" i="18"/>
  <c r="P57" i="18" s="1"/>
  <c r="O45" i="18"/>
  <c r="O57" i="18" s="1"/>
  <c r="N45" i="18"/>
  <c r="N57" i="18" s="1"/>
  <c r="M45" i="18"/>
  <c r="M57" i="18" s="1"/>
  <c r="L45" i="18"/>
  <c r="L57" i="18" s="1"/>
  <c r="K45" i="18"/>
  <c r="K57" i="18" s="1"/>
  <c r="J45" i="18"/>
  <c r="J57" i="18" s="1"/>
  <c r="I45" i="18"/>
  <c r="I57" i="18" s="1"/>
  <c r="H45" i="18"/>
  <c r="H57" i="18" s="1"/>
  <c r="D45" i="18"/>
  <c r="D57" i="18" s="1"/>
  <c r="AE44" i="18"/>
  <c r="AE56" i="18" s="1"/>
  <c r="AD44" i="18"/>
  <c r="AD56" i="18" s="1"/>
  <c r="AC44" i="18"/>
  <c r="AC56" i="18" s="1"/>
  <c r="AB44" i="18"/>
  <c r="AB56" i="18" s="1"/>
  <c r="AA44" i="18"/>
  <c r="AA56" i="18" s="1"/>
  <c r="Z44" i="18"/>
  <c r="Z56" i="18" s="1"/>
  <c r="Y44" i="18"/>
  <c r="Y56" i="18" s="1"/>
  <c r="X44" i="18"/>
  <c r="X56" i="18" s="1"/>
  <c r="W44" i="18"/>
  <c r="W56" i="18" s="1"/>
  <c r="V44" i="18"/>
  <c r="V56" i="18" s="1"/>
  <c r="U44" i="18"/>
  <c r="U56" i="18" s="1"/>
  <c r="T44" i="18"/>
  <c r="T56" i="18" s="1"/>
  <c r="S44" i="18"/>
  <c r="S56" i="18" s="1"/>
  <c r="R44" i="18"/>
  <c r="R56" i="18" s="1"/>
  <c r="Q44" i="18"/>
  <c r="Q56" i="18" s="1"/>
  <c r="P44" i="18"/>
  <c r="P56" i="18" s="1"/>
  <c r="O44" i="18"/>
  <c r="O56" i="18" s="1"/>
  <c r="N44" i="18"/>
  <c r="N56" i="18" s="1"/>
  <c r="M44" i="18"/>
  <c r="M56" i="18" s="1"/>
  <c r="L44" i="18"/>
  <c r="L56" i="18" s="1"/>
  <c r="K44" i="18"/>
  <c r="K56" i="18" s="1"/>
  <c r="J44" i="18"/>
  <c r="J56" i="18" s="1"/>
  <c r="I44" i="18"/>
  <c r="I56" i="18" s="1"/>
  <c r="H44" i="18"/>
  <c r="E44" i="18"/>
  <c r="D44" i="18"/>
  <c r="D56" i="18" s="1"/>
  <c r="AE43" i="18"/>
  <c r="AE55" i="18" s="1"/>
  <c r="AD43" i="18"/>
  <c r="AC43" i="18"/>
  <c r="AB43" i="18"/>
  <c r="AB55" i="18" s="1"/>
  <c r="AA43" i="18"/>
  <c r="AA55" i="18" s="1"/>
  <c r="Z43" i="18"/>
  <c r="Z55" i="18" s="1"/>
  <c r="Y43" i="18"/>
  <c r="X43" i="18"/>
  <c r="X55" i="18" s="1"/>
  <c r="W43" i="18"/>
  <c r="W55" i="18" s="1"/>
  <c r="V43" i="18"/>
  <c r="U43" i="18"/>
  <c r="T43" i="18"/>
  <c r="T55" i="18" s="1"/>
  <c r="S43" i="18"/>
  <c r="S55" i="18" s="1"/>
  <c r="R43" i="18"/>
  <c r="R55" i="18" s="1"/>
  <c r="Q43" i="18"/>
  <c r="P43" i="18"/>
  <c r="P55" i="18" s="1"/>
  <c r="O43" i="18"/>
  <c r="O55" i="18" s="1"/>
  <c r="N43" i="18"/>
  <c r="M43" i="18"/>
  <c r="L43" i="18"/>
  <c r="L55" i="18" s="1"/>
  <c r="K43" i="18"/>
  <c r="K55" i="18" s="1"/>
  <c r="J43" i="18"/>
  <c r="J55" i="18" s="1"/>
  <c r="I43" i="18"/>
  <c r="H43" i="18"/>
  <c r="H55" i="18" s="1"/>
  <c r="E43" i="18"/>
  <c r="D43" i="18"/>
  <c r="D55" i="18" s="1"/>
  <c r="AB42" i="18"/>
  <c r="Z42" i="18"/>
  <c r="L42" i="18"/>
  <c r="J42" i="18"/>
  <c r="E32" i="18"/>
  <c r="E26" i="18" s="1"/>
  <c r="C32" i="18"/>
  <c r="B32" i="18"/>
  <c r="B26" i="18" s="1"/>
  <c r="E31" i="18"/>
  <c r="C31" i="18"/>
  <c r="C25" i="18" s="1"/>
  <c r="C37" i="18" s="1"/>
  <c r="B31" i="18"/>
  <c r="E30" i="18"/>
  <c r="E28" i="18" s="1"/>
  <c r="C30" i="18"/>
  <c r="C24" i="18" s="1"/>
  <c r="C36" i="18" s="1"/>
  <c r="B30" i="18"/>
  <c r="B24" i="18" s="1"/>
  <c r="E29" i="18"/>
  <c r="C29" i="18"/>
  <c r="D29" i="18" s="1"/>
  <c r="B29" i="18"/>
  <c r="B28" i="18" s="1"/>
  <c r="AE28" i="18"/>
  <c r="AD28" i="18"/>
  <c r="AC28" i="18"/>
  <c r="AB28" i="18"/>
  <c r="AA28" i="18"/>
  <c r="Z28" i="18"/>
  <c r="Y28" i="18"/>
  <c r="X28" i="18"/>
  <c r="W28" i="18"/>
  <c r="V28" i="18"/>
  <c r="U28" i="18"/>
  <c r="T28" i="18"/>
  <c r="S28" i="18"/>
  <c r="R28" i="18"/>
  <c r="Q28" i="18"/>
  <c r="P28" i="18"/>
  <c r="O28" i="18"/>
  <c r="N28" i="18"/>
  <c r="M28" i="18"/>
  <c r="L28" i="18"/>
  <c r="K28" i="18"/>
  <c r="J28" i="18"/>
  <c r="I28" i="18"/>
  <c r="H28" i="18"/>
  <c r="AE26" i="18"/>
  <c r="AE38" i="18" s="1"/>
  <c r="AD26" i="18"/>
  <c r="AD38" i="18" s="1"/>
  <c r="AC26" i="18"/>
  <c r="AC38" i="18" s="1"/>
  <c r="AB26" i="18"/>
  <c r="AB38" i="18" s="1"/>
  <c r="AA26" i="18"/>
  <c r="AA38" i="18" s="1"/>
  <c r="Z26" i="18"/>
  <c r="Z38" i="18" s="1"/>
  <c r="Y26" i="18"/>
  <c r="Y38" i="18" s="1"/>
  <c r="X26" i="18"/>
  <c r="X38" i="18" s="1"/>
  <c r="W26" i="18"/>
  <c r="W38" i="18" s="1"/>
  <c r="V26" i="18"/>
  <c r="V38" i="18" s="1"/>
  <c r="U26" i="18"/>
  <c r="U38" i="18" s="1"/>
  <c r="T26" i="18"/>
  <c r="T38" i="18" s="1"/>
  <c r="S26" i="18"/>
  <c r="S38" i="18" s="1"/>
  <c r="R26" i="18"/>
  <c r="R38" i="18" s="1"/>
  <c r="Q26" i="18"/>
  <c r="Q38" i="18" s="1"/>
  <c r="P26" i="18"/>
  <c r="P38" i="18" s="1"/>
  <c r="O26" i="18"/>
  <c r="O38" i="18" s="1"/>
  <c r="N26" i="18"/>
  <c r="N38" i="18" s="1"/>
  <c r="M26" i="18"/>
  <c r="M38" i="18" s="1"/>
  <c r="L26" i="18"/>
  <c r="L38" i="18" s="1"/>
  <c r="K26" i="18"/>
  <c r="K38" i="18" s="1"/>
  <c r="J26" i="18"/>
  <c r="J38" i="18" s="1"/>
  <c r="I26" i="18"/>
  <c r="I38" i="18" s="1"/>
  <c r="H26" i="18"/>
  <c r="H38" i="18" s="1"/>
  <c r="C26" i="18"/>
  <c r="C38" i="18" s="1"/>
  <c r="AE25" i="18"/>
  <c r="AE37" i="18" s="1"/>
  <c r="AD25" i="18"/>
  <c r="AD37" i="18" s="1"/>
  <c r="AC25" i="18"/>
  <c r="AC37" i="18" s="1"/>
  <c r="AB25" i="18"/>
  <c r="AB37" i="18" s="1"/>
  <c r="AA25" i="18"/>
  <c r="AA37" i="18" s="1"/>
  <c r="Z25" i="18"/>
  <c r="Z37" i="18" s="1"/>
  <c r="Y25" i="18"/>
  <c r="Y37" i="18" s="1"/>
  <c r="X25" i="18"/>
  <c r="X37" i="18" s="1"/>
  <c r="W25" i="18"/>
  <c r="W37" i="18" s="1"/>
  <c r="V25" i="18"/>
  <c r="V37" i="18" s="1"/>
  <c r="U25" i="18"/>
  <c r="U37" i="18" s="1"/>
  <c r="T25" i="18"/>
  <c r="T37" i="18" s="1"/>
  <c r="S25" i="18"/>
  <c r="S37" i="18" s="1"/>
  <c r="R25" i="18"/>
  <c r="R37" i="18" s="1"/>
  <c r="Q25" i="18"/>
  <c r="Q37" i="18" s="1"/>
  <c r="P25" i="18"/>
  <c r="P37" i="18" s="1"/>
  <c r="O25" i="18"/>
  <c r="O37" i="18" s="1"/>
  <c r="N25" i="18"/>
  <c r="N37" i="18" s="1"/>
  <c r="M25" i="18"/>
  <c r="M37" i="18" s="1"/>
  <c r="L25" i="18"/>
  <c r="L37" i="18" s="1"/>
  <c r="K25" i="18"/>
  <c r="K37" i="18" s="1"/>
  <c r="J25" i="18"/>
  <c r="J37" i="18" s="1"/>
  <c r="I25" i="18"/>
  <c r="I37" i="18" s="1"/>
  <c r="H25" i="18"/>
  <c r="H37" i="18" s="1"/>
  <c r="E25" i="18"/>
  <c r="B25" i="18"/>
  <c r="AE24" i="18"/>
  <c r="AE36" i="18" s="1"/>
  <c r="AD24" i="18"/>
  <c r="AD36" i="18" s="1"/>
  <c r="AC24" i="18"/>
  <c r="AC36" i="18" s="1"/>
  <c r="AB24" i="18"/>
  <c r="AB36" i="18" s="1"/>
  <c r="AA24" i="18"/>
  <c r="AA36" i="18" s="1"/>
  <c r="Z24" i="18"/>
  <c r="Z36" i="18" s="1"/>
  <c r="Y24" i="18"/>
  <c r="Y36" i="18" s="1"/>
  <c r="X24" i="18"/>
  <c r="W24" i="18"/>
  <c r="W36" i="18" s="1"/>
  <c r="V24" i="18"/>
  <c r="V36" i="18" s="1"/>
  <c r="U24" i="18"/>
  <c r="U36" i="18" s="1"/>
  <c r="T24" i="18"/>
  <c r="T36" i="18" s="1"/>
  <c r="S24" i="18"/>
  <c r="S36" i="18" s="1"/>
  <c r="R24" i="18"/>
  <c r="R36" i="18" s="1"/>
  <c r="Q24" i="18"/>
  <c r="Q36" i="18" s="1"/>
  <c r="P24" i="18"/>
  <c r="P36" i="18" s="1"/>
  <c r="O24" i="18"/>
  <c r="O36" i="18" s="1"/>
  <c r="N24" i="18"/>
  <c r="N36" i="18" s="1"/>
  <c r="M24" i="18"/>
  <c r="M36" i="18" s="1"/>
  <c r="L24" i="18"/>
  <c r="L36" i="18" s="1"/>
  <c r="K24" i="18"/>
  <c r="K36" i="18" s="1"/>
  <c r="J24" i="18"/>
  <c r="J36" i="18" s="1"/>
  <c r="I24" i="18"/>
  <c r="I36" i="18" s="1"/>
  <c r="H24" i="18"/>
  <c r="AE23" i="18"/>
  <c r="AE35" i="18" s="1"/>
  <c r="AE34" i="18" s="1"/>
  <c r="AD23" i="18"/>
  <c r="AD35" i="18" s="1"/>
  <c r="AC23" i="18"/>
  <c r="AC35" i="18" s="1"/>
  <c r="AB23" i="18"/>
  <c r="AB35" i="18" s="1"/>
  <c r="AA23" i="18"/>
  <c r="AA35" i="18" s="1"/>
  <c r="AA34" i="18" s="1"/>
  <c r="Z23" i="18"/>
  <c r="Z35" i="18" s="1"/>
  <c r="Y23" i="18"/>
  <c r="Y35" i="18" s="1"/>
  <c r="X23" i="18"/>
  <c r="X35" i="18" s="1"/>
  <c r="W23" i="18"/>
  <c r="W35" i="18" s="1"/>
  <c r="W34" i="18" s="1"/>
  <c r="V23" i="18"/>
  <c r="V35" i="18" s="1"/>
  <c r="U23" i="18"/>
  <c r="U35" i="18" s="1"/>
  <c r="T23" i="18"/>
  <c r="T35" i="18" s="1"/>
  <c r="S23" i="18"/>
  <c r="S35" i="18" s="1"/>
  <c r="S34" i="18" s="1"/>
  <c r="R23" i="18"/>
  <c r="R35" i="18" s="1"/>
  <c r="Q23" i="18"/>
  <c r="Q35" i="18" s="1"/>
  <c r="P23" i="18"/>
  <c r="P35" i="18" s="1"/>
  <c r="O23" i="18"/>
  <c r="O35" i="18" s="1"/>
  <c r="O34" i="18" s="1"/>
  <c r="N23" i="18"/>
  <c r="N35" i="18" s="1"/>
  <c r="M23" i="18"/>
  <c r="M35" i="18" s="1"/>
  <c r="L23" i="18"/>
  <c r="L35" i="18" s="1"/>
  <c r="K23" i="18"/>
  <c r="K35" i="18" s="1"/>
  <c r="K34" i="18" s="1"/>
  <c r="J23" i="18"/>
  <c r="J35" i="18" s="1"/>
  <c r="I23" i="18"/>
  <c r="I35" i="18" s="1"/>
  <c r="H23" i="18"/>
  <c r="H35" i="18" s="1"/>
  <c r="E23" i="18"/>
  <c r="B23" i="18"/>
  <c r="AB22" i="18"/>
  <c r="T22" i="18"/>
  <c r="P22" i="18"/>
  <c r="L22" i="18"/>
  <c r="E15" i="18"/>
  <c r="C15" i="18"/>
  <c r="B15" i="18"/>
  <c r="B14" i="18" s="1"/>
  <c r="AE14" i="18"/>
  <c r="AD14" i="18"/>
  <c r="AC14" i="18"/>
  <c r="AB14" i="18"/>
  <c r="AA14" i="18"/>
  <c r="Z14" i="18"/>
  <c r="Y14" i="18"/>
  <c r="X14" i="18"/>
  <c r="W14" i="18"/>
  <c r="V14" i="18"/>
  <c r="U14" i="18"/>
  <c r="T14" i="18"/>
  <c r="S14" i="18"/>
  <c r="R14" i="18"/>
  <c r="Q14" i="18"/>
  <c r="P14" i="18"/>
  <c r="O14" i="18"/>
  <c r="N14" i="18"/>
  <c r="M14" i="18"/>
  <c r="L14" i="18"/>
  <c r="K14" i="18"/>
  <c r="J14" i="18"/>
  <c r="I14" i="18"/>
  <c r="H14" i="18"/>
  <c r="D14" i="18"/>
  <c r="C14" i="18"/>
  <c r="E12" i="18"/>
  <c r="E11" i="18" s="1"/>
  <c r="C12" i="18"/>
  <c r="C11" i="18" s="1"/>
  <c r="B12" i="18"/>
  <c r="AE11" i="18"/>
  <c r="AD11" i="18"/>
  <c r="AC11" i="18"/>
  <c r="AB11" i="18"/>
  <c r="AA11" i="18"/>
  <c r="Z11" i="18"/>
  <c r="Y11" i="18"/>
  <c r="X11" i="18"/>
  <c r="W11" i="18"/>
  <c r="V11" i="18"/>
  <c r="U11" i="18"/>
  <c r="T11" i="18"/>
  <c r="S11" i="18"/>
  <c r="R11" i="18"/>
  <c r="Q11" i="18"/>
  <c r="P11" i="18"/>
  <c r="O11" i="18"/>
  <c r="N11" i="18"/>
  <c r="M11" i="18"/>
  <c r="L11" i="18"/>
  <c r="K11" i="18"/>
  <c r="J11" i="18"/>
  <c r="I11" i="18"/>
  <c r="H11" i="18"/>
  <c r="D11" i="18"/>
  <c r="B11" i="18"/>
  <c r="AE9" i="18"/>
  <c r="AE18" i="18" s="1"/>
  <c r="AE17" i="18" s="1"/>
  <c r="AD9" i="18"/>
  <c r="AD18" i="18" s="1"/>
  <c r="AD17" i="18" s="1"/>
  <c r="AC9" i="18"/>
  <c r="AC8" i="18" s="1"/>
  <c r="AB9" i="18"/>
  <c r="AB18" i="18" s="1"/>
  <c r="AB17" i="18" s="1"/>
  <c r="AA9" i="18"/>
  <c r="AA18" i="18" s="1"/>
  <c r="AA17" i="18" s="1"/>
  <c r="Z9" i="18"/>
  <c r="Z18" i="18" s="1"/>
  <c r="Z17" i="18" s="1"/>
  <c r="Y9" i="18"/>
  <c r="Y8" i="18" s="1"/>
  <c r="X9" i="18"/>
  <c r="X18" i="18" s="1"/>
  <c r="X17" i="18" s="1"/>
  <c r="W9" i="18"/>
  <c r="W18" i="18" s="1"/>
  <c r="W17" i="18" s="1"/>
  <c r="V9" i="18"/>
  <c r="V18" i="18" s="1"/>
  <c r="V17" i="18" s="1"/>
  <c r="U9" i="18"/>
  <c r="U8" i="18" s="1"/>
  <c r="T9" i="18"/>
  <c r="T18" i="18" s="1"/>
  <c r="T17" i="18" s="1"/>
  <c r="S9" i="18"/>
  <c r="S18" i="18" s="1"/>
  <c r="S17" i="18" s="1"/>
  <c r="R9" i="18"/>
  <c r="R18" i="18" s="1"/>
  <c r="R17" i="18" s="1"/>
  <c r="Q9" i="18"/>
  <c r="Q8" i="18" s="1"/>
  <c r="P9" i="18"/>
  <c r="O9" i="18"/>
  <c r="O18" i="18" s="1"/>
  <c r="O17" i="18" s="1"/>
  <c r="N9" i="18"/>
  <c r="N18" i="18" s="1"/>
  <c r="N17" i="18" s="1"/>
  <c r="M9" i="18"/>
  <c r="M8" i="18" s="1"/>
  <c r="L9" i="18"/>
  <c r="L18" i="18" s="1"/>
  <c r="L17" i="18" s="1"/>
  <c r="K9" i="18"/>
  <c r="K18" i="18" s="1"/>
  <c r="K17" i="18" s="1"/>
  <c r="J9" i="18"/>
  <c r="J18" i="18" s="1"/>
  <c r="J17" i="18" s="1"/>
  <c r="I9" i="18"/>
  <c r="I8" i="18" s="1"/>
  <c r="H9" i="18"/>
  <c r="H18" i="18" s="1"/>
  <c r="D9" i="18"/>
  <c r="D18" i="18" s="1"/>
  <c r="D17" i="18" s="1"/>
  <c r="C9" i="18"/>
  <c r="C8" i="18" s="1"/>
  <c r="X8" i="18"/>
  <c r="H8" i="18"/>
  <c r="D8" i="18"/>
  <c r="AC54" i="17"/>
  <c r="AE56" i="17"/>
  <c r="AE54" i="17" s="1"/>
  <c r="AD56" i="17"/>
  <c r="AD54" i="17" s="1"/>
  <c r="AB56" i="17"/>
  <c r="AA56" i="17"/>
  <c r="Z56" i="17"/>
  <c r="Y56" i="17"/>
  <c r="X56" i="17"/>
  <c r="W56" i="17"/>
  <c r="V56" i="17"/>
  <c r="U56" i="17"/>
  <c r="T56" i="17"/>
  <c r="S56" i="17"/>
  <c r="R56" i="17"/>
  <c r="Q56" i="17"/>
  <c r="P56" i="17"/>
  <c r="O56" i="17"/>
  <c r="N56" i="17"/>
  <c r="M56" i="17"/>
  <c r="L56" i="17"/>
  <c r="K56" i="17"/>
  <c r="J56" i="17"/>
  <c r="I56" i="17"/>
  <c r="H56" i="17"/>
  <c r="X54" i="17"/>
  <c r="H54" i="17"/>
  <c r="E52" i="17"/>
  <c r="D52" i="17" s="1"/>
  <c r="D59" i="17" s="1"/>
  <c r="C52" i="17"/>
  <c r="C59" i="17" s="1"/>
  <c r="B52" i="17"/>
  <c r="F52" i="17" s="1"/>
  <c r="E51" i="17"/>
  <c r="D51" i="17" s="1"/>
  <c r="D58" i="17" s="1"/>
  <c r="C51" i="17"/>
  <c r="C58" i="17" s="1"/>
  <c r="B51" i="17"/>
  <c r="F51" i="17" s="1"/>
  <c r="E50" i="17"/>
  <c r="D50" i="17" s="1"/>
  <c r="D57" i="17" s="1"/>
  <c r="C50" i="17"/>
  <c r="C57" i="17" s="1"/>
  <c r="B50" i="17"/>
  <c r="F50" i="17" s="1"/>
  <c r="E49" i="17"/>
  <c r="E56" i="17" s="1"/>
  <c r="C49" i="17"/>
  <c r="C56" i="17" s="1"/>
  <c r="B49" i="17"/>
  <c r="B56" i="17" s="1"/>
  <c r="E48" i="17"/>
  <c r="C48" i="17"/>
  <c r="C55" i="17" s="1"/>
  <c r="B48" i="17"/>
  <c r="AE47" i="17"/>
  <c r="AD47" i="17"/>
  <c r="AC47" i="17"/>
  <c r="AB47" i="17"/>
  <c r="AA47" i="17"/>
  <c r="Z47" i="17"/>
  <c r="Y47" i="17"/>
  <c r="X47" i="17"/>
  <c r="W47" i="17"/>
  <c r="V47" i="17"/>
  <c r="U47" i="17"/>
  <c r="T47" i="17"/>
  <c r="S47" i="17"/>
  <c r="R47" i="17"/>
  <c r="Q47" i="17"/>
  <c r="P47" i="17"/>
  <c r="O47" i="17"/>
  <c r="N47" i="17"/>
  <c r="M47" i="17"/>
  <c r="L47" i="17"/>
  <c r="K47" i="17"/>
  <c r="J47" i="17"/>
  <c r="I47" i="17"/>
  <c r="H47" i="17"/>
  <c r="C47" i="17"/>
  <c r="E36" i="17"/>
  <c r="D36" i="17" s="1"/>
  <c r="C36" i="17"/>
  <c r="B36" i="17"/>
  <c r="E35" i="17"/>
  <c r="D35" i="17" s="1"/>
  <c r="C35" i="17"/>
  <c r="B35" i="17"/>
  <c r="E34" i="17"/>
  <c r="D34" i="17" s="1"/>
  <c r="C34" i="17"/>
  <c r="B34" i="17"/>
  <c r="E33" i="17"/>
  <c r="D33" i="17" s="1"/>
  <c r="C33" i="17"/>
  <c r="B33" i="17"/>
  <c r="F33" i="17" s="1"/>
  <c r="E32" i="17"/>
  <c r="D32" i="17" s="1"/>
  <c r="C32" i="17"/>
  <c r="C31" i="17" s="1"/>
  <c r="B32" i="17"/>
  <c r="B31" i="17" s="1"/>
  <c r="AE31" i="17"/>
  <c r="AD31" i="17"/>
  <c r="AC31" i="17"/>
  <c r="AB31" i="17"/>
  <c r="AA31" i="17"/>
  <c r="Z31" i="17"/>
  <c r="Y31" i="17"/>
  <c r="X31" i="17"/>
  <c r="W31" i="17"/>
  <c r="V31" i="17"/>
  <c r="U31" i="17"/>
  <c r="T31" i="17"/>
  <c r="S31" i="17"/>
  <c r="R31" i="17"/>
  <c r="Q31" i="17"/>
  <c r="P31" i="17"/>
  <c r="O31" i="17"/>
  <c r="N31" i="17"/>
  <c r="M31" i="17"/>
  <c r="L31" i="17"/>
  <c r="K31" i="17"/>
  <c r="J31" i="17"/>
  <c r="I31" i="17"/>
  <c r="H31" i="17"/>
  <c r="E31" i="17"/>
  <c r="E29" i="17"/>
  <c r="D29" i="17" s="1"/>
  <c r="C29" i="17"/>
  <c r="B29" i="17"/>
  <c r="E28" i="17"/>
  <c r="D28" i="17" s="1"/>
  <c r="C28" i="17"/>
  <c r="B28" i="17"/>
  <c r="E26" i="17"/>
  <c r="D26" i="17" s="1"/>
  <c r="C26" i="17"/>
  <c r="B26" i="17"/>
  <c r="E25" i="17"/>
  <c r="D25" i="17" s="1"/>
  <c r="C25" i="17"/>
  <c r="C24" i="17" s="1"/>
  <c r="B25" i="17"/>
  <c r="B24" i="17" s="1"/>
  <c r="AE24" i="17"/>
  <c r="AD24" i="17"/>
  <c r="AC24" i="17"/>
  <c r="AB24" i="17"/>
  <c r="AA24" i="17"/>
  <c r="Z24" i="17"/>
  <c r="Y24" i="17"/>
  <c r="X24" i="17"/>
  <c r="W24" i="17"/>
  <c r="V24" i="17"/>
  <c r="U24" i="17"/>
  <c r="T24" i="17"/>
  <c r="S24" i="17"/>
  <c r="R24" i="17"/>
  <c r="Q24" i="17"/>
  <c r="P24" i="17"/>
  <c r="O24" i="17"/>
  <c r="N24" i="17"/>
  <c r="M24" i="17"/>
  <c r="L24" i="17"/>
  <c r="K24" i="17"/>
  <c r="J24" i="17"/>
  <c r="I24" i="17"/>
  <c r="H24" i="17"/>
  <c r="E24" i="17"/>
  <c r="E21" i="17"/>
  <c r="D21" i="17" s="1"/>
  <c r="D14" i="17" s="1"/>
  <c r="D72" i="17" s="1"/>
  <c r="C21" i="17"/>
  <c r="C14" i="17" s="1"/>
  <c r="C72" i="17" s="1"/>
  <c r="B21" i="17"/>
  <c r="E20" i="17"/>
  <c r="D20" i="17" s="1"/>
  <c r="D13" i="17" s="1"/>
  <c r="D71" i="17" s="1"/>
  <c r="C20" i="17"/>
  <c r="C13" i="17" s="1"/>
  <c r="C71" i="17" s="1"/>
  <c r="B20" i="17"/>
  <c r="E19" i="17"/>
  <c r="D19" i="17" s="1"/>
  <c r="D12" i="17" s="1"/>
  <c r="D70" i="17" s="1"/>
  <c r="C19" i="17"/>
  <c r="B19" i="17"/>
  <c r="E18" i="17"/>
  <c r="D18" i="17" s="1"/>
  <c r="D11" i="17" s="1"/>
  <c r="D69" i="17" s="1"/>
  <c r="C18" i="17"/>
  <c r="C11" i="17" s="1"/>
  <c r="C69" i="17" s="1"/>
  <c r="B18" i="17"/>
  <c r="E17" i="17"/>
  <c r="D17" i="17" s="1"/>
  <c r="C17" i="17"/>
  <c r="C10" i="17" s="1"/>
  <c r="C68" i="17" s="1"/>
  <c r="B17" i="17"/>
  <c r="B16" i="17" s="1"/>
  <c r="E16" i="17"/>
  <c r="E14" i="17"/>
  <c r="E13" i="17"/>
  <c r="E12" i="17"/>
  <c r="C12" i="17"/>
  <c r="C70" i="17" s="1"/>
  <c r="E11" i="17"/>
  <c r="E10" i="17"/>
  <c r="B10" i="17"/>
  <c r="B68" i="17" s="1"/>
  <c r="G142" i="16"/>
  <c r="F142" i="16"/>
  <c r="E129" i="16"/>
  <c r="D129" i="16" s="1"/>
  <c r="C129" i="16"/>
  <c r="B129" i="16"/>
  <c r="AE128" i="16"/>
  <c r="AD128" i="16"/>
  <c r="AC128" i="16"/>
  <c r="AB128" i="16"/>
  <c r="AA128" i="16"/>
  <c r="Z128" i="16"/>
  <c r="Y128" i="16"/>
  <c r="X128" i="16"/>
  <c r="W128" i="16"/>
  <c r="V128" i="16"/>
  <c r="U128" i="16"/>
  <c r="T128" i="16"/>
  <c r="S128" i="16"/>
  <c r="R128" i="16"/>
  <c r="Q128" i="16"/>
  <c r="P128" i="16"/>
  <c r="O128" i="16"/>
  <c r="N128" i="16"/>
  <c r="M128" i="16"/>
  <c r="L128" i="16"/>
  <c r="K128" i="16"/>
  <c r="J128" i="16"/>
  <c r="I128" i="16"/>
  <c r="H128" i="16"/>
  <c r="C128" i="16"/>
  <c r="AE126" i="16"/>
  <c r="AE142" i="16" s="1"/>
  <c r="AE141" i="16" s="1"/>
  <c r="AD126" i="16"/>
  <c r="AD142" i="16" s="1"/>
  <c r="AD141" i="16" s="1"/>
  <c r="AC126" i="16"/>
  <c r="AC142" i="16" s="1"/>
  <c r="AC141" i="16" s="1"/>
  <c r="AB126" i="16"/>
  <c r="AB142" i="16" s="1"/>
  <c r="AB141" i="16" s="1"/>
  <c r="AA126" i="16"/>
  <c r="AA142" i="16" s="1"/>
  <c r="AA141" i="16" s="1"/>
  <c r="Z126" i="16"/>
  <c r="Z142" i="16" s="1"/>
  <c r="Z141" i="16" s="1"/>
  <c r="Y126" i="16"/>
  <c r="Y142" i="16" s="1"/>
  <c r="Y141" i="16" s="1"/>
  <c r="X126" i="16"/>
  <c r="X142" i="16" s="1"/>
  <c r="X141" i="16" s="1"/>
  <c r="W126" i="16"/>
  <c r="W142" i="16" s="1"/>
  <c r="W141" i="16" s="1"/>
  <c r="V126" i="16"/>
  <c r="V142" i="16" s="1"/>
  <c r="V141" i="16" s="1"/>
  <c r="U126" i="16"/>
  <c r="U142" i="16" s="1"/>
  <c r="U141" i="16" s="1"/>
  <c r="T126" i="16"/>
  <c r="T142" i="16" s="1"/>
  <c r="T141" i="16" s="1"/>
  <c r="S126" i="16"/>
  <c r="S142" i="16" s="1"/>
  <c r="S141" i="16" s="1"/>
  <c r="R126" i="16"/>
  <c r="R142" i="16" s="1"/>
  <c r="R141" i="16" s="1"/>
  <c r="Q126" i="16"/>
  <c r="Q142" i="16" s="1"/>
  <c r="Q141" i="16" s="1"/>
  <c r="P126" i="16"/>
  <c r="P142" i="16" s="1"/>
  <c r="P141" i="16" s="1"/>
  <c r="O126" i="16"/>
  <c r="O142" i="16" s="1"/>
  <c r="O141" i="16" s="1"/>
  <c r="N126" i="16"/>
  <c r="N142" i="16" s="1"/>
  <c r="N141" i="16" s="1"/>
  <c r="M126" i="16"/>
  <c r="M142" i="16" s="1"/>
  <c r="M141" i="16" s="1"/>
  <c r="L126" i="16"/>
  <c r="L142" i="16" s="1"/>
  <c r="L141" i="16" s="1"/>
  <c r="K126" i="16"/>
  <c r="K142" i="16" s="1"/>
  <c r="K141" i="16" s="1"/>
  <c r="J126" i="16"/>
  <c r="J142" i="16" s="1"/>
  <c r="J141" i="16" s="1"/>
  <c r="I126" i="16"/>
  <c r="I142" i="16" s="1"/>
  <c r="I141" i="16" s="1"/>
  <c r="H126" i="16"/>
  <c r="H142" i="16" s="1"/>
  <c r="H141" i="16" s="1"/>
  <c r="C126" i="16"/>
  <c r="C142" i="16" s="1"/>
  <c r="C141" i="16" s="1"/>
  <c r="AE125" i="16"/>
  <c r="AD125" i="16"/>
  <c r="AC125" i="16"/>
  <c r="AB125" i="16"/>
  <c r="AA125" i="16"/>
  <c r="Z125" i="16"/>
  <c r="Y125" i="16"/>
  <c r="X125" i="16"/>
  <c r="W125" i="16"/>
  <c r="V125" i="16"/>
  <c r="U125" i="16"/>
  <c r="T125" i="16"/>
  <c r="S125" i="16"/>
  <c r="R125" i="16"/>
  <c r="Q125" i="16"/>
  <c r="P125" i="16"/>
  <c r="O125" i="16"/>
  <c r="N125" i="16"/>
  <c r="M125" i="16"/>
  <c r="L125" i="16"/>
  <c r="K125" i="16"/>
  <c r="J125" i="16"/>
  <c r="I125" i="16"/>
  <c r="H125" i="16"/>
  <c r="C125" i="16"/>
  <c r="E122" i="16"/>
  <c r="D122" i="16"/>
  <c r="C122" i="16"/>
  <c r="B122" i="16"/>
  <c r="E121" i="16"/>
  <c r="D121" i="16"/>
  <c r="C121" i="16"/>
  <c r="B121" i="16"/>
  <c r="E120" i="16"/>
  <c r="D120" i="16"/>
  <c r="C120" i="16"/>
  <c r="B120"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E119" i="16"/>
  <c r="D119" i="16"/>
  <c r="C119" i="16"/>
  <c r="E117" i="16"/>
  <c r="D117" i="16"/>
  <c r="C117" i="16"/>
  <c r="B117" i="16"/>
  <c r="E116" i="16"/>
  <c r="D116" i="16"/>
  <c r="C116" i="16"/>
  <c r="B116" i="16"/>
  <c r="E115" i="16"/>
  <c r="D115" i="16"/>
  <c r="C115" i="16"/>
  <c r="B115" i="16"/>
  <c r="AE114" i="16"/>
  <c r="AD114" i="16"/>
  <c r="AC114" i="16"/>
  <c r="AB114" i="16"/>
  <c r="AA114" i="16"/>
  <c r="Z114" i="16"/>
  <c r="Y114" i="16"/>
  <c r="X114" i="16"/>
  <c r="W114" i="16"/>
  <c r="V114" i="16"/>
  <c r="U114" i="16"/>
  <c r="T114" i="16"/>
  <c r="S114" i="16"/>
  <c r="R114" i="16"/>
  <c r="Q114" i="16"/>
  <c r="P114" i="16"/>
  <c r="O114" i="16"/>
  <c r="N114" i="16"/>
  <c r="M114" i="16"/>
  <c r="L114" i="16"/>
  <c r="K114" i="16"/>
  <c r="J114" i="16"/>
  <c r="I114" i="16"/>
  <c r="H114" i="16"/>
  <c r="E114" i="16"/>
  <c r="D114" i="16"/>
  <c r="C114" i="16"/>
  <c r="B114" i="16"/>
  <c r="E112" i="16"/>
  <c r="D112" i="16"/>
  <c r="C112" i="16"/>
  <c r="B112" i="16"/>
  <c r="E111" i="16"/>
  <c r="D111" i="16"/>
  <c r="C111" i="16"/>
  <c r="B111" i="16"/>
  <c r="E110" i="16"/>
  <c r="D110" i="16" s="1"/>
  <c r="D109" i="16" s="1"/>
  <c r="C110" i="16"/>
  <c r="B110"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E109" i="16"/>
  <c r="C109" i="16"/>
  <c r="B109" i="16"/>
  <c r="F109" i="16" s="1"/>
  <c r="E107" i="16"/>
  <c r="D107" i="16" s="1"/>
  <c r="C107" i="16"/>
  <c r="B107" i="16"/>
  <c r="F107" i="16" s="1"/>
  <c r="E106" i="16"/>
  <c r="D106" i="16" s="1"/>
  <c r="C106" i="16"/>
  <c r="B106" i="16"/>
  <c r="F106" i="16" s="1"/>
  <c r="E105" i="16"/>
  <c r="D105" i="16" s="1"/>
  <c r="D104" i="16" s="1"/>
  <c r="C105" i="16"/>
  <c r="B105" i="16"/>
  <c r="F105" i="16" s="1"/>
  <c r="AE104" i="16"/>
  <c r="AD104" i="16"/>
  <c r="AC104" i="16"/>
  <c r="AB104" i="16"/>
  <c r="AA104" i="16"/>
  <c r="Z104" i="16"/>
  <c r="Y104" i="16"/>
  <c r="X104" i="16"/>
  <c r="W104" i="16"/>
  <c r="V104" i="16"/>
  <c r="U104" i="16"/>
  <c r="T104" i="16"/>
  <c r="S104" i="16"/>
  <c r="R104" i="16"/>
  <c r="Q104" i="16"/>
  <c r="P104" i="16"/>
  <c r="O104" i="16"/>
  <c r="N104" i="16"/>
  <c r="M104" i="16"/>
  <c r="L104" i="16"/>
  <c r="K104" i="16"/>
  <c r="J104" i="16"/>
  <c r="I104" i="16"/>
  <c r="H104" i="16"/>
  <c r="E104" i="16"/>
  <c r="C104" i="16"/>
  <c r="B104" i="16"/>
  <c r="F104" i="16" s="1"/>
  <c r="E102" i="16"/>
  <c r="D102" i="16" s="1"/>
  <c r="C102" i="16"/>
  <c r="B102" i="16"/>
  <c r="F102" i="16" s="1"/>
  <c r="E101" i="16"/>
  <c r="D101" i="16" s="1"/>
  <c r="C101" i="16"/>
  <c r="B101" i="16"/>
  <c r="F101" i="16" s="1"/>
  <c r="E100" i="16"/>
  <c r="D100" i="16" s="1"/>
  <c r="D99" i="16" s="1"/>
  <c r="C100" i="16"/>
  <c r="B100" i="16"/>
  <c r="F100" i="16" s="1"/>
  <c r="AE99" i="16"/>
  <c r="AD99" i="16"/>
  <c r="AC99" i="16"/>
  <c r="AB99" i="16"/>
  <c r="AA99" i="16"/>
  <c r="Z99" i="16"/>
  <c r="Y99" i="16"/>
  <c r="X99" i="16"/>
  <c r="W99" i="16"/>
  <c r="V99" i="16"/>
  <c r="U99" i="16"/>
  <c r="T99" i="16"/>
  <c r="S99" i="16"/>
  <c r="R99" i="16"/>
  <c r="Q99" i="16"/>
  <c r="P99" i="16"/>
  <c r="O99" i="16"/>
  <c r="N99" i="16"/>
  <c r="M99" i="16"/>
  <c r="L99" i="16"/>
  <c r="K99" i="16"/>
  <c r="J99" i="16"/>
  <c r="I99" i="16"/>
  <c r="H99" i="16"/>
  <c r="E99" i="16"/>
  <c r="C99" i="16"/>
  <c r="B99" i="16"/>
  <c r="F99" i="16" s="1"/>
  <c r="E97" i="16"/>
  <c r="D97" i="16" s="1"/>
  <c r="C97" i="16"/>
  <c r="B97" i="16"/>
  <c r="F97" i="16" s="1"/>
  <c r="E96" i="16"/>
  <c r="D96" i="16" s="1"/>
  <c r="C96" i="16"/>
  <c r="B96" i="16"/>
  <c r="F96" i="16" s="1"/>
  <c r="E95" i="16"/>
  <c r="D95" i="16" s="1"/>
  <c r="D94" i="16" s="1"/>
  <c r="C95" i="16"/>
  <c r="B95" i="16"/>
  <c r="F95" i="16" s="1"/>
  <c r="AE94" i="16"/>
  <c r="AD94" i="16"/>
  <c r="AC94" i="16"/>
  <c r="AB94" i="16"/>
  <c r="AA94" i="16"/>
  <c r="Z94" i="16"/>
  <c r="Y94" i="16"/>
  <c r="X94" i="16"/>
  <c r="W94" i="16"/>
  <c r="V94" i="16"/>
  <c r="U94" i="16"/>
  <c r="T94" i="16"/>
  <c r="S94" i="16"/>
  <c r="R94" i="16"/>
  <c r="Q94" i="16"/>
  <c r="P94" i="16"/>
  <c r="O94" i="16"/>
  <c r="N94" i="16"/>
  <c r="M94" i="16"/>
  <c r="L94" i="16"/>
  <c r="K94" i="16"/>
  <c r="J94" i="16"/>
  <c r="I94" i="16"/>
  <c r="H94" i="16"/>
  <c r="E94" i="16"/>
  <c r="C94" i="16"/>
  <c r="B94" i="16"/>
  <c r="F94" i="16" s="1"/>
  <c r="E92" i="16"/>
  <c r="D92" i="16" s="1"/>
  <c r="C92" i="16"/>
  <c r="B92" i="16"/>
  <c r="F92" i="16" s="1"/>
  <c r="E91" i="16"/>
  <c r="D91" i="16" s="1"/>
  <c r="C91" i="16"/>
  <c r="B91" i="16"/>
  <c r="F91" i="16" s="1"/>
  <c r="E90" i="16"/>
  <c r="D90" i="16" s="1"/>
  <c r="D89" i="16" s="1"/>
  <c r="C90" i="16"/>
  <c r="B90" i="16"/>
  <c r="F90" i="16" s="1"/>
  <c r="AE89" i="16"/>
  <c r="AD89" i="16"/>
  <c r="AC89" i="16"/>
  <c r="AB89" i="16"/>
  <c r="AA89" i="16"/>
  <c r="Z89" i="16"/>
  <c r="Y89" i="16"/>
  <c r="X89" i="16"/>
  <c r="W89" i="16"/>
  <c r="V89" i="16"/>
  <c r="U89" i="16"/>
  <c r="T89" i="16"/>
  <c r="S89" i="16"/>
  <c r="R89" i="16"/>
  <c r="Q89" i="16"/>
  <c r="P89" i="16"/>
  <c r="O89" i="16"/>
  <c r="N89" i="16"/>
  <c r="M89" i="16"/>
  <c r="L89" i="16"/>
  <c r="K89" i="16"/>
  <c r="J89" i="16"/>
  <c r="I89" i="16"/>
  <c r="H89" i="16"/>
  <c r="E89" i="16"/>
  <c r="C89" i="16"/>
  <c r="B89" i="16"/>
  <c r="F89" i="16" s="1"/>
  <c r="E87" i="16"/>
  <c r="D87" i="16" s="1"/>
  <c r="C87" i="16"/>
  <c r="B87" i="16"/>
  <c r="F87" i="16" s="1"/>
  <c r="E86" i="16"/>
  <c r="D86" i="16" s="1"/>
  <c r="C86" i="16"/>
  <c r="B86" i="16"/>
  <c r="F86" i="16" s="1"/>
  <c r="E85" i="16"/>
  <c r="D85" i="16" s="1"/>
  <c r="C85" i="16"/>
  <c r="B85" i="16"/>
  <c r="F85" i="16" s="1"/>
  <c r="AE84" i="16"/>
  <c r="AD84" i="16"/>
  <c r="AC84" i="16"/>
  <c r="AB84" i="16"/>
  <c r="AA84" i="16"/>
  <c r="Z84" i="16"/>
  <c r="Y84" i="16"/>
  <c r="X84" i="16"/>
  <c r="W84" i="16"/>
  <c r="V84" i="16"/>
  <c r="U84" i="16"/>
  <c r="T84" i="16"/>
  <c r="S84" i="16"/>
  <c r="R84" i="16"/>
  <c r="Q84" i="16"/>
  <c r="P84" i="16"/>
  <c r="O84" i="16"/>
  <c r="N84" i="16"/>
  <c r="M84" i="16"/>
  <c r="L84" i="16"/>
  <c r="K84" i="16"/>
  <c r="J84" i="16"/>
  <c r="I84" i="16"/>
  <c r="H84" i="16"/>
  <c r="E84" i="16"/>
  <c r="E82" i="16"/>
  <c r="D82" i="16" s="1"/>
  <c r="C82" i="16"/>
  <c r="B82" i="16"/>
  <c r="E81" i="16"/>
  <c r="D81" i="16" s="1"/>
  <c r="C81" i="16"/>
  <c r="B81" i="16"/>
  <c r="E80" i="16"/>
  <c r="D80" i="16" s="1"/>
  <c r="D79" i="16" s="1"/>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E77" i="16"/>
  <c r="D77" i="16" s="1"/>
  <c r="C77" i="16"/>
  <c r="C62" i="16" s="1"/>
  <c r="B77" i="16"/>
  <c r="E76" i="16"/>
  <c r="D76" i="16" s="1"/>
  <c r="C76" i="16"/>
  <c r="B76" i="16"/>
  <c r="F76" i="16" s="1"/>
  <c r="E75" i="16"/>
  <c r="D75" i="16" s="1"/>
  <c r="C75" i="16"/>
  <c r="C74" i="16" s="1"/>
  <c r="B75" i="16"/>
  <c r="AE74" i="16"/>
  <c r="AD74" i="16"/>
  <c r="AC74" i="16"/>
  <c r="AB74" i="16"/>
  <c r="AA74" i="16"/>
  <c r="Z74" i="16"/>
  <c r="Y74" i="16"/>
  <c r="X74" i="16"/>
  <c r="W74" i="16"/>
  <c r="V74" i="16"/>
  <c r="U74" i="16"/>
  <c r="T74" i="16"/>
  <c r="S74" i="16"/>
  <c r="R74" i="16"/>
  <c r="Q74" i="16"/>
  <c r="P74" i="16"/>
  <c r="O74" i="16"/>
  <c r="N74" i="16"/>
  <c r="M74" i="16"/>
  <c r="L74" i="16"/>
  <c r="K74" i="16"/>
  <c r="J74" i="16"/>
  <c r="I74" i="16"/>
  <c r="H74" i="16"/>
  <c r="E74" i="16"/>
  <c r="E72" i="16"/>
  <c r="D72" i="16" s="1"/>
  <c r="C72" i="16"/>
  <c r="B72" i="16"/>
  <c r="E71" i="16"/>
  <c r="D71" i="16" s="1"/>
  <c r="D61" i="16" s="1"/>
  <c r="C71" i="16"/>
  <c r="B71" i="16"/>
  <c r="E70" i="16"/>
  <c r="C70" i="16"/>
  <c r="C69" i="16" s="1"/>
  <c r="B70" i="16"/>
  <c r="AE69" i="16"/>
  <c r="AD69" i="16"/>
  <c r="AC69" i="16"/>
  <c r="AB69" i="16"/>
  <c r="AA69" i="16"/>
  <c r="Z69" i="16"/>
  <c r="Y69" i="16"/>
  <c r="X69" i="16"/>
  <c r="W69" i="16"/>
  <c r="V69" i="16"/>
  <c r="U69" i="16"/>
  <c r="T69" i="16"/>
  <c r="S69" i="16"/>
  <c r="R69" i="16"/>
  <c r="Q69" i="16"/>
  <c r="P69" i="16"/>
  <c r="O69" i="16"/>
  <c r="N69" i="16"/>
  <c r="M69" i="16"/>
  <c r="L69" i="16"/>
  <c r="K69" i="16"/>
  <c r="J69" i="16"/>
  <c r="I69" i="16"/>
  <c r="H69" i="16"/>
  <c r="AE67" i="16"/>
  <c r="AD67" i="16"/>
  <c r="AC67" i="16"/>
  <c r="AB67" i="16"/>
  <c r="AA67" i="16"/>
  <c r="Z67" i="16"/>
  <c r="Y67" i="16"/>
  <c r="X67" i="16"/>
  <c r="W67" i="16"/>
  <c r="V67" i="16"/>
  <c r="U67" i="16"/>
  <c r="T67" i="16"/>
  <c r="S67" i="16"/>
  <c r="R67" i="16"/>
  <c r="Q67" i="16"/>
  <c r="P67" i="16"/>
  <c r="O67" i="16"/>
  <c r="N67" i="16"/>
  <c r="M67" i="16"/>
  <c r="L67" i="16"/>
  <c r="K67" i="16"/>
  <c r="J67" i="16"/>
  <c r="I67" i="16"/>
  <c r="E67" i="16" s="1"/>
  <c r="D67" i="16" s="1"/>
  <c r="H67" i="16"/>
  <c r="AE66" i="16"/>
  <c r="AD66" i="16"/>
  <c r="AC66" i="16"/>
  <c r="AB66" i="16"/>
  <c r="AA66" i="16"/>
  <c r="Z66" i="16"/>
  <c r="Y66" i="16"/>
  <c r="X66" i="16"/>
  <c r="W66" i="16"/>
  <c r="V66" i="16"/>
  <c r="U66" i="16"/>
  <c r="T66" i="16"/>
  <c r="S66" i="16"/>
  <c r="R66" i="16"/>
  <c r="Q66" i="16"/>
  <c r="P66" i="16"/>
  <c r="O66" i="16"/>
  <c r="N66" i="16"/>
  <c r="M66" i="16"/>
  <c r="L66" i="16"/>
  <c r="K66" i="16"/>
  <c r="J66" i="16"/>
  <c r="I66" i="16"/>
  <c r="E66" i="16" s="1"/>
  <c r="H66" i="16"/>
  <c r="C66" i="16" s="1"/>
  <c r="AE65" i="16"/>
  <c r="AD65" i="16"/>
  <c r="AC65" i="16"/>
  <c r="AC64" i="16" s="1"/>
  <c r="AB65" i="16"/>
  <c r="AA65" i="16"/>
  <c r="AA64" i="16" s="1"/>
  <c r="Z65" i="16"/>
  <c r="Y65" i="16"/>
  <c r="Y64" i="16" s="1"/>
  <c r="X65" i="16"/>
  <c r="W65" i="16"/>
  <c r="V65" i="16"/>
  <c r="U65" i="16"/>
  <c r="U64" i="16" s="1"/>
  <c r="T65" i="16"/>
  <c r="S65" i="16"/>
  <c r="S64" i="16" s="1"/>
  <c r="R65" i="16"/>
  <c r="Q65" i="16"/>
  <c r="Q64" i="16" s="1"/>
  <c r="P65" i="16"/>
  <c r="O65" i="16"/>
  <c r="O64" i="16" s="1"/>
  <c r="N65" i="16"/>
  <c r="M65" i="16"/>
  <c r="M64" i="16" s="1"/>
  <c r="L65" i="16"/>
  <c r="K65" i="16"/>
  <c r="K64" i="16" s="1"/>
  <c r="J65" i="16"/>
  <c r="B65" i="16" s="1"/>
  <c r="I65" i="16"/>
  <c r="E65" i="16" s="1"/>
  <c r="H65" i="16"/>
  <c r="C65" i="16" s="1"/>
  <c r="C64" i="16" s="1"/>
  <c r="AE64" i="16"/>
  <c r="AB64" i="16"/>
  <c r="X64" i="16"/>
  <c r="W64" i="16"/>
  <c r="T64" i="16"/>
  <c r="P64" i="16"/>
  <c r="L64" i="16"/>
  <c r="H64" i="16"/>
  <c r="AE62" i="16"/>
  <c r="AD62" i="16"/>
  <c r="AC62" i="16"/>
  <c r="AB62" i="16"/>
  <c r="AA62" i="16"/>
  <c r="Z62" i="16"/>
  <c r="Y62" i="16"/>
  <c r="X62" i="16"/>
  <c r="W62" i="16"/>
  <c r="V62" i="16"/>
  <c r="U62" i="16"/>
  <c r="T62" i="16"/>
  <c r="S62" i="16"/>
  <c r="R62" i="16"/>
  <c r="Q62" i="16"/>
  <c r="P62" i="16"/>
  <c r="O62" i="16"/>
  <c r="N62" i="16"/>
  <c r="M62" i="16"/>
  <c r="L62" i="16"/>
  <c r="K62" i="16"/>
  <c r="J62" i="16"/>
  <c r="I62" i="16"/>
  <c r="H62" i="16"/>
  <c r="E62" i="16"/>
  <c r="AE61" i="16"/>
  <c r="AD61" i="16"/>
  <c r="AC61" i="16"/>
  <c r="AB61" i="16"/>
  <c r="AA61" i="16"/>
  <c r="Z61" i="16"/>
  <c r="Y61" i="16"/>
  <c r="X61" i="16"/>
  <c r="W61" i="16"/>
  <c r="V61" i="16"/>
  <c r="U61" i="16"/>
  <c r="T61" i="16"/>
  <c r="S61" i="16"/>
  <c r="R61" i="16"/>
  <c r="Q61" i="16"/>
  <c r="P61" i="16"/>
  <c r="O61" i="16"/>
  <c r="N61" i="16"/>
  <c r="M61" i="16"/>
  <c r="L61" i="16"/>
  <c r="K61" i="16"/>
  <c r="J61" i="16"/>
  <c r="I61" i="16"/>
  <c r="H61" i="16"/>
  <c r="E61" i="16"/>
  <c r="AE60" i="16"/>
  <c r="AD60" i="16"/>
  <c r="AC60" i="16"/>
  <c r="AC59" i="16" s="1"/>
  <c r="AB60" i="16"/>
  <c r="AA60" i="16"/>
  <c r="Z60" i="16"/>
  <c r="Y60" i="16"/>
  <c r="Y59" i="16" s="1"/>
  <c r="X60" i="16"/>
  <c r="X59" i="16" s="1"/>
  <c r="W60" i="16"/>
  <c r="V60" i="16"/>
  <c r="U60" i="16"/>
  <c r="U59" i="16" s="1"/>
  <c r="T60" i="16"/>
  <c r="S60" i="16"/>
  <c r="R60" i="16"/>
  <c r="Q60" i="16"/>
  <c r="Q59" i="16" s="1"/>
  <c r="P60" i="16"/>
  <c r="P59" i="16" s="1"/>
  <c r="O60" i="16"/>
  <c r="N60" i="16"/>
  <c r="M60" i="16"/>
  <c r="M59" i="16" s="1"/>
  <c r="L60" i="16"/>
  <c r="K60" i="16"/>
  <c r="J60" i="16"/>
  <c r="I60" i="16"/>
  <c r="I59" i="16" s="1"/>
  <c r="H60" i="16"/>
  <c r="H59" i="16" s="1"/>
  <c r="AB59" i="16"/>
  <c r="T59" i="16"/>
  <c r="L59" i="16"/>
  <c r="E57" i="16"/>
  <c r="D57" i="16" s="1"/>
  <c r="C57" i="16"/>
  <c r="B57" i="16"/>
  <c r="E56" i="16"/>
  <c r="D56" i="16" s="1"/>
  <c r="C56" i="16"/>
  <c r="B56" i="16"/>
  <c r="E55" i="16"/>
  <c r="D55" i="16" s="1"/>
  <c r="C55" i="16"/>
  <c r="B55" i="16"/>
  <c r="AE54" i="16"/>
  <c r="AD54" i="16"/>
  <c r="AC54" i="16"/>
  <c r="AB54" i="16"/>
  <c r="AA54" i="16"/>
  <c r="Z54" i="16"/>
  <c r="Y54" i="16"/>
  <c r="X54" i="16"/>
  <c r="W54" i="16"/>
  <c r="V54" i="16"/>
  <c r="U54" i="16"/>
  <c r="T54" i="16"/>
  <c r="S54" i="16"/>
  <c r="R54" i="16"/>
  <c r="Q54" i="16"/>
  <c r="P54" i="16"/>
  <c r="O54" i="16"/>
  <c r="N54" i="16"/>
  <c r="M54" i="16"/>
  <c r="L54" i="16"/>
  <c r="K54" i="16"/>
  <c r="J54" i="16"/>
  <c r="I54" i="16"/>
  <c r="H54" i="16"/>
  <c r="AE52" i="16"/>
  <c r="AE42" i="16" s="1"/>
  <c r="AE37" i="16" s="1"/>
  <c r="AE139" i="16" s="1"/>
  <c r="AD52" i="16"/>
  <c r="AD42" i="16" s="1"/>
  <c r="AD37" i="16" s="1"/>
  <c r="AC52" i="16"/>
  <c r="AB52" i="16"/>
  <c r="AA52" i="16"/>
  <c r="AA42" i="16" s="1"/>
  <c r="AA37" i="16" s="1"/>
  <c r="AA139" i="16" s="1"/>
  <c r="Z52" i="16"/>
  <c r="Z42" i="16" s="1"/>
  <c r="Z37" i="16" s="1"/>
  <c r="Y52" i="16"/>
  <c r="X52" i="16"/>
  <c r="W52" i="16"/>
  <c r="W42" i="16" s="1"/>
  <c r="V52" i="16"/>
  <c r="U52" i="16"/>
  <c r="T52" i="16"/>
  <c r="S52" i="16"/>
  <c r="S42" i="16" s="1"/>
  <c r="S37" i="16" s="1"/>
  <c r="R52" i="16"/>
  <c r="R42" i="16" s="1"/>
  <c r="R37" i="16" s="1"/>
  <c r="Q52" i="16"/>
  <c r="P52" i="16"/>
  <c r="P42" i="16" s="1"/>
  <c r="P37" i="16" s="1"/>
  <c r="P139" i="16" s="1"/>
  <c r="O52" i="16"/>
  <c r="O42" i="16" s="1"/>
  <c r="O37" i="16" s="1"/>
  <c r="O139" i="16" s="1"/>
  <c r="N52" i="16"/>
  <c r="N42" i="16" s="1"/>
  <c r="N37" i="16" s="1"/>
  <c r="M52" i="16"/>
  <c r="L52" i="16"/>
  <c r="K52" i="16"/>
  <c r="K42" i="16" s="1"/>
  <c r="K37" i="16" s="1"/>
  <c r="K139" i="16" s="1"/>
  <c r="J52" i="16"/>
  <c r="B52" i="16" s="1"/>
  <c r="I52" i="16"/>
  <c r="H52" i="16"/>
  <c r="C52" i="16" s="1"/>
  <c r="E52" i="16"/>
  <c r="D52" i="16" s="1"/>
  <c r="AE51" i="16"/>
  <c r="AD51" i="16"/>
  <c r="AC51" i="16"/>
  <c r="AB51" i="16"/>
  <c r="AB41" i="16" s="1"/>
  <c r="AB36" i="16" s="1"/>
  <c r="AB138" i="16" s="1"/>
  <c r="AB149" i="16" s="1"/>
  <c r="AA51" i="16"/>
  <c r="AA41" i="16" s="1"/>
  <c r="AA36" i="16" s="1"/>
  <c r="Z51" i="16"/>
  <c r="Y51" i="16"/>
  <c r="Y41" i="16" s="1"/>
  <c r="Y36" i="16" s="1"/>
  <c r="Y138" i="16" s="1"/>
  <c r="Y149" i="16" s="1"/>
  <c r="X51" i="16"/>
  <c r="X41" i="16" s="1"/>
  <c r="X36" i="16" s="1"/>
  <c r="X138" i="16" s="1"/>
  <c r="X149" i="16" s="1"/>
  <c r="W51" i="16"/>
  <c r="W41" i="16" s="1"/>
  <c r="V51" i="16"/>
  <c r="U51" i="16"/>
  <c r="T51" i="16"/>
  <c r="T41" i="16" s="1"/>
  <c r="T36" i="16" s="1"/>
  <c r="T138" i="16" s="1"/>
  <c r="T149" i="16" s="1"/>
  <c r="S51" i="16"/>
  <c r="S41" i="16" s="1"/>
  <c r="S36" i="16" s="1"/>
  <c r="R51" i="16"/>
  <c r="Q51" i="16"/>
  <c r="P51" i="16"/>
  <c r="P41" i="16" s="1"/>
  <c r="P36" i="16" s="1"/>
  <c r="P138" i="16" s="1"/>
  <c r="P149" i="16" s="1"/>
  <c r="O51" i="16"/>
  <c r="N51" i="16"/>
  <c r="M51" i="16"/>
  <c r="L51" i="16"/>
  <c r="L41" i="16" s="1"/>
  <c r="L36" i="16" s="1"/>
  <c r="L138" i="16" s="1"/>
  <c r="L149" i="16" s="1"/>
  <c r="K51" i="16"/>
  <c r="K41" i="16" s="1"/>
  <c r="K36" i="16" s="1"/>
  <c r="J51" i="16"/>
  <c r="I51" i="16"/>
  <c r="H51" i="16"/>
  <c r="AE50" i="16"/>
  <c r="AE49" i="16" s="1"/>
  <c r="AD50" i="16"/>
  <c r="AC50" i="16"/>
  <c r="AC49" i="16" s="1"/>
  <c r="AB50" i="16"/>
  <c r="AB40" i="16" s="1"/>
  <c r="AB35" i="16" s="1"/>
  <c r="AA50" i="16"/>
  <c r="AA40" i="16" s="1"/>
  <c r="Z50" i="16"/>
  <c r="Y50" i="16"/>
  <c r="Y49" i="16" s="1"/>
  <c r="X50" i="16"/>
  <c r="X40" i="16" s="1"/>
  <c r="X35" i="16" s="1"/>
  <c r="W50" i="16"/>
  <c r="W49" i="16" s="1"/>
  <c r="V50" i="16"/>
  <c r="U50" i="16"/>
  <c r="U49" i="16" s="1"/>
  <c r="T50" i="16"/>
  <c r="T40" i="16" s="1"/>
  <c r="T39" i="16" s="1"/>
  <c r="S50" i="16"/>
  <c r="S49" i="16" s="1"/>
  <c r="R50" i="16"/>
  <c r="Q50" i="16"/>
  <c r="Q49" i="16" s="1"/>
  <c r="P50" i="16"/>
  <c r="P40" i="16" s="1"/>
  <c r="P35" i="16" s="1"/>
  <c r="O50" i="16"/>
  <c r="O49" i="16" s="1"/>
  <c r="N50" i="16"/>
  <c r="M50" i="16"/>
  <c r="M49" i="16" s="1"/>
  <c r="L50" i="16"/>
  <c r="L40" i="16" s="1"/>
  <c r="L35" i="16" s="1"/>
  <c r="K50" i="16"/>
  <c r="K40" i="16" s="1"/>
  <c r="J50" i="16"/>
  <c r="I50" i="16"/>
  <c r="H50" i="16"/>
  <c r="B50" i="16" s="1"/>
  <c r="L49" i="16"/>
  <c r="K49" i="16"/>
  <c r="E47" i="16"/>
  <c r="D47" i="16" s="1"/>
  <c r="C47" i="16"/>
  <c r="B47" i="16"/>
  <c r="E46" i="16"/>
  <c r="D46" i="16" s="1"/>
  <c r="C46" i="16"/>
  <c r="B46" i="16"/>
  <c r="B44" i="16" s="1"/>
  <c r="E45" i="16"/>
  <c r="D45" i="16" s="1"/>
  <c r="D44" i="16" s="1"/>
  <c r="C45" i="16"/>
  <c r="C44" i="16" s="1"/>
  <c r="B45" i="16"/>
  <c r="AE44" i="16"/>
  <c r="AD44" i="16"/>
  <c r="AC44" i="16"/>
  <c r="AB44" i="16"/>
  <c r="AA44" i="16"/>
  <c r="Z44" i="16"/>
  <c r="Y44" i="16"/>
  <c r="X44" i="16"/>
  <c r="W44" i="16"/>
  <c r="V44" i="16"/>
  <c r="U44" i="16"/>
  <c r="T44" i="16"/>
  <c r="S44" i="16"/>
  <c r="R44" i="16"/>
  <c r="Q44" i="16"/>
  <c r="P44" i="16"/>
  <c r="O44" i="16"/>
  <c r="N44" i="16"/>
  <c r="M44" i="16"/>
  <c r="L44" i="16"/>
  <c r="K44" i="16"/>
  <c r="J44" i="16"/>
  <c r="I44" i="16"/>
  <c r="H44" i="16"/>
  <c r="AC42" i="16"/>
  <c r="AC37" i="16" s="1"/>
  <c r="AC139" i="16" s="1"/>
  <c r="AB42" i="16"/>
  <c r="AB37" i="16" s="1"/>
  <c r="AB139" i="16" s="1"/>
  <c r="Y42" i="16"/>
  <c r="Y37" i="16" s="1"/>
  <c r="X42" i="16"/>
  <c r="V42" i="16"/>
  <c r="V37" i="16" s="1"/>
  <c r="V139" i="16" s="1"/>
  <c r="U42" i="16"/>
  <c r="U37" i="16" s="1"/>
  <c r="U139" i="16" s="1"/>
  <c r="T42" i="16"/>
  <c r="Q42" i="16"/>
  <c r="Q37" i="16" s="1"/>
  <c r="M42" i="16"/>
  <c r="M37" i="16" s="1"/>
  <c r="M139" i="16" s="1"/>
  <c r="L42" i="16"/>
  <c r="L37" i="16" s="1"/>
  <c r="L139" i="16" s="1"/>
  <c r="I42" i="16"/>
  <c r="H42" i="16"/>
  <c r="C42" i="16" s="1"/>
  <c r="C37" i="16" s="1"/>
  <c r="AE41" i="16"/>
  <c r="AE36" i="16" s="1"/>
  <c r="AE138" i="16" s="1"/>
  <c r="AE149" i="16" s="1"/>
  <c r="AD41" i="16"/>
  <c r="AC41" i="16"/>
  <c r="Z41" i="16"/>
  <c r="V41" i="16"/>
  <c r="U41" i="16"/>
  <c r="U36" i="16" s="1"/>
  <c r="U138" i="16" s="1"/>
  <c r="U149" i="16" s="1"/>
  <c r="R41" i="16"/>
  <c r="Q41" i="16"/>
  <c r="O41" i="16"/>
  <c r="O36" i="16" s="1"/>
  <c r="O138" i="16" s="1"/>
  <c r="O149" i="16" s="1"/>
  <c r="N41" i="16"/>
  <c r="M41" i="16"/>
  <c r="J41" i="16"/>
  <c r="AD40" i="16"/>
  <c r="AD35" i="16" s="1"/>
  <c r="AD137" i="16" s="1"/>
  <c r="AC40" i="16"/>
  <c r="AC39" i="16" s="1"/>
  <c r="Z40" i="16"/>
  <c r="Y40" i="16"/>
  <c r="Y35" i="16" s="1"/>
  <c r="Y137" i="16" s="1"/>
  <c r="W40" i="16"/>
  <c r="W35" i="16" s="1"/>
  <c r="V40" i="16"/>
  <c r="V35" i="16" s="1"/>
  <c r="V137" i="16" s="1"/>
  <c r="U40" i="16"/>
  <c r="R40" i="16"/>
  <c r="R35" i="16" s="1"/>
  <c r="R137" i="16" s="1"/>
  <c r="N40" i="16"/>
  <c r="N35" i="16" s="1"/>
  <c r="N137" i="16" s="1"/>
  <c r="M40" i="16"/>
  <c r="M39" i="16" s="1"/>
  <c r="J40" i="16"/>
  <c r="I40" i="16"/>
  <c r="X39" i="16"/>
  <c r="X37" i="16"/>
  <c r="X139" i="16" s="1"/>
  <c r="W37" i="16"/>
  <c r="W139" i="16" s="1"/>
  <c r="T37" i="16"/>
  <c r="H37" i="16"/>
  <c r="H139" i="16" s="1"/>
  <c r="AC36" i="16"/>
  <c r="AC138" i="16" s="1"/>
  <c r="AC149" i="16" s="1"/>
  <c r="Q36" i="16"/>
  <c r="Q138" i="16" s="1"/>
  <c r="Q149" i="16" s="1"/>
  <c r="M36" i="16"/>
  <c r="M138" i="16" s="1"/>
  <c r="M149" i="16" s="1"/>
  <c r="AC35" i="16"/>
  <c r="AC137" i="16" s="1"/>
  <c r="Z35" i="16"/>
  <c r="Z137" i="16" s="1"/>
  <c r="U35" i="16"/>
  <c r="U137" i="16" s="1"/>
  <c r="J35" i="16"/>
  <c r="J137" i="16" s="1"/>
  <c r="I35" i="16"/>
  <c r="I137" i="16" s="1"/>
  <c r="AE30" i="16"/>
  <c r="AD30" i="16"/>
  <c r="AC30" i="16"/>
  <c r="AB30" i="16"/>
  <c r="AA30" i="16"/>
  <c r="Z30" i="16"/>
  <c r="Y30" i="16"/>
  <c r="X30" i="16"/>
  <c r="W30" i="16"/>
  <c r="V30" i="16"/>
  <c r="U30" i="16"/>
  <c r="T30" i="16"/>
  <c r="S30" i="16"/>
  <c r="R30" i="16"/>
  <c r="Q30" i="16"/>
  <c r="P30" i="16"/>
  <c r="O30" i="16"/>
  <c r="N30" i="16"/>
  <c r="M30" i="16"/>
  <c r="L30" i="16"/>
  <c r="K30" i="16"/>
  <c r="J30" i="16"/>
  <c r="I30" i="16"/>
  <c r="H30" i="16"/>
  <c r="AE29" i="16"/>
  <c r="AD29" i="16"/>
  <c r="AC29" i="16"/>
  <c r="AB29" i="16"/>
  <c r="AA29" i="16"/>
  <c r="Z29" i="16"/>
  <c r="Y29" i="16"/>
  <c r="X29" i="16"/>
  <c r="W29" i="16"/>
  <c r="V29" i="16"/>
  <c r="U29" i="16"/>
  <c r="T29" i="16"/>
  <c r="S29" i="16"/>
  <c r="R29" i="16"/>
  <c r="Q29" i="16"/>
  <c r="P29" i="16"/>
  <c r="O29" i="16"/>
  <c r="N29" i="16"/>
  <c r="M29" i="16"/>
  <c r="L29" i="16"/>
  <c r="K29" i="16"/>
  <c r="J29" i="16"/>
  <c r="I29" i="16"/>
  <c r="H29" i="16"/>
  <c r="E27" i="16"/>
  <c r="D27" i="16" s="1"/>
  <c r="D26" i="16" s="1"/>
  <c r="C27" i="16"/>
  <c r="C26" i="16" s="1"/>
  <c r="B27" i="16"/>
  <c r="AE26" i="16"/>
  <c r="AD26" i="16"/>
  <c r="AC26" i="16"/>
  <c r="AB26" i="16"/>
  <c r="AA26" i="16"/>
  <c r="Z26" i="16"/>
  <c r="Y26" i="16"/>
  <c r="X26" i="16"/>
  <c r="W26" i="16"/>
  <c r="V26" i="16"/>
  <c r="U26" i="16"/>
  <c r="T26" i="16"/>
  <c r="S26" i="16"/>
  <c r="R26" i="16"/>
  <c r="Q26" i="16"/>
  <c r="P26" i="16"/>
  <c r="O26" i="16"/>
  <c r="N26" i="16"/>
  <c r="M26" i="16"/>
  <c r="L26" i="16"/>
  <c r="K26" i="16"/>
  <c r="J26" i="16"/>
  <c r="I26" i="16"/>
  <c r="H26" i="16"/>
  <c r="B26" i="16"/>
  <c r="E24" i="16"/>
  <c r="D24" i="16" s="1"/>
  <c r="D23" i="16" s="1"/>
  <c r="C24" i="16"/>
  <c r="B24" i="16"/>
  <c r="B23" i="16" s="1"/>
  <c r="AE23" i="16"/>
  <c r="AD23" i="16"/>
  <c r="AC23" i="16"/>
  <c r="AB23" i="16"/>
  <c r="AA23" i="16"/>
  <c r="Z23" i="16"/>
  <c r="Y23" i="16"/>
  <c r="X23" i="16"/>
  <c r="W23" i="16"/>
  <c r="V23" i="16"/>
  <c r="U23" i="16"/>
  <c r="T23" i="16"/>
  <c r="S23" i="16"/>
  <c r="R23" i="16"/>
  <c r="Q23" i="16"/>
  <c r="P23" i="16"/>
  <c r="O23" i="16"/>
  <c r="N23" i="16"/>
  <c r="M23" i="16"/>
  <c r="L23" i="16"/>
  <c r="K23" i="16"/>
  <c r="J23" i="16"/>
  <c r="I23" i="16"/>
  <c r="H23" i="16"/>
  <c r="C23" i="16"/>
  <c r="E21" i="16"/>
  <c r="D21" i="16" s="1"/>
  <c r="D20" i="16" s="1"/>
  <c r="C21" i="16"/>
  <c r="B21" i="16"/>
  <c r="B20" i="16" s="1"/>
  <c r="AE20" i="16"/>
  <c r="AD20" i="16"/>
  <c r="AC20" i="16"/>
  <c r="AB20" i="16"/>
  <c r="AA20" i="16"/>
  <c r="Z20" i="16"/>
  <c r="Y20" i="16"/>
  <c r="X20" i="16"/>
  <c r="W20" i="16"/>
  <c r="V20" i="16"/>
  <c r="U20" i="16"/>
  <c r="T20" i="16"/>
  <c r="S20" i="16"/>
  <c r="R20" i="16"/>
  <c r="Q20" i="16"/>
  <c r="P20" i="16"/>
  <c r="O20" i="16"/>
  <c r="N20" i="16"/>
  <c r="M20" i="16"/>
  <c r="L20" i="16"/>
  <c r="K20" i="16"/>
  <c r="J20" i="16"/>
  <c r="I20" i="16"/>
  <c r="C20" i="16"/>
  <c r="E18" i="16"/>
  <c r="D18" i="16" s="1"/>
  <c r="D17" i="16" s="1"/>
  <c r="C18" i="16"/>
  <c r="B18" i="16"/>
  <c r="B17" i="16" s="1"/>
  <c r="AE17" i="16"/>
  <c r="AD17" i="16"/>
  <c r="AC17" i="16"/>
  <c r="AB17" i="16"/>
  <c r="AA17" i="16"/>
  <c r="Z17" i="16"/>
  <c r="Y17" i="16"/>
  <c r="X17" i="16"/>
  <c r="W17" i="16"/>
  <c r="V17" i="16"/>
  <c r="U17" i="16"/>
  <c r="T17" i="16"/>
  <c r="S17" i="16"/>
  <c r="R17" i="16"/>
  <c r="Q17" i="16"/>
  <c r="P17" i="16"/>
  <c r="O17" i="16"/>
  <c r="N17" i="16"/>
  <c r="M17" i="16"/>
  <c r="L17" i="16"/>
  <c r="K17" i="16"/>
  <c r="J17" i="16"/>
  <c r="I17" i="16"/>
  <c r="H17" i="16"/>
  <c r="E15" i="16"/>
  <c r="E14" i="16" s="1"/>
  <c r="C15" i="16"/>
  <c r="C14" i="16" s="1"/>
  <c r="B15" i="16"/>
  <c r="AE14" i="16"/>
  <c r="AD14" i="16"/>
  <c r="AC14" i="16"/>
  <c r="AB14" i="16"/>
  <c r="AA14" i="16"/>
  <c r="Z14" i="16"/>
  <c r="Y14" i="16"/>
  <c r="X14" i="16"/>
  <c r="W14" i="16"/>
  <c r="V14" i="16"/>
  <c r="U14" i="16"/>
  <c r="T14" i="16"/>
  <c r="S14" i="16"/>
  <c r="R14" i="16"/>
  <c r="Q14" i="16"/>
  <c r="P14" i="16"/>
  <c r="O14" i="16"/>
  <c r="N14" i="16"/>
  <c r="M14" i="16"/>
  <c r="L14" i="16"/>
  <c r="K14" i="16"/>
  <c r="J14" i="16"/>
  <c r="I14" i="16"/>
  <c r="H14" i="16"/>
  <c r="AE12" i="16"/>
  <c r="AE152" i="16" s="1"/>
  <c r="AE151" i="16" s="1"/>
  <c r="AD12" i="16"/>
  <c r="AD152" i="16" s="1"/>
  <c r="AD151" i="16" s="1"/>
  <c r="AC12" i="16"/>
  <c r="AC152" i="16" s="1"/>
  <c r="AC151" i="16" s="1"/>
  <c r="AB12" i="16"/>
  <c r="AA12" i="16"/>
  <c r="AA152" i="16" s="1"/>
  <c r="AA151" i="16" s="1"/>
  <c r="Z12" i="16"/>
  <c r="Z152" i="16" s="1"/>
  <c r="Z151" i="16" s="1"/>
  <c r="Y12" i="16"/>
  <c r="Y152" i="16" s="1"/>
  <c r="Y151" i="16" s="1"/>
  <c r="X12" i="16"/>
  <c r="W12" i="16"/>
  <c r="W152" i="16" s="1"/>
  <c r="W151" i="16" s="1"/>
  <c r="V12" i="16"/>
  <c r="V152" i="16" s="1"/>
  <c r="V151" i="16" s="1"/>
  <c r="U12" i="16"/>
  <c r="U152" i="16" s="1"/>
  <c r="U151" i="16" s="1"/>
  <c r="T12" i="16"/>
  <c r="S12" i="16"/>
  <c r="S152" i="16" s="1"/>
  <c r="S151" i="16" s="1"/>
  <c r="R12" i="16"/>
  <c r="R152" i="16" s="1"/>
  <c r="R151" i="16" s="1"/>
  <c r="Q12" i="16"/>
  <c r="Q152" i="16" s="1"/>
  <c r="Q151" i="16" s="1"/>
  <c r="P12" i="16"/>
  <c r="O12" i="16"/>
  <c r="O152" i="16" s="1"/>
  <c r="O151" i="16" s="1"/>
  <c r="N12" i="16"/>
  <c r="N152" i="16" s="1"/>
  <c r="N151" i="16" s="1"/>
  <c r="M12" i="16"/>
  <c r="M152" i="16" s="1"/>
  <c r="M151" i="16" s="1"/>
  <c r="L12" i="16"/>
  <c r="K12" i="16"/>
  <c r="K152" i="16" s="1"/>
  <c r="K151" i="16" s="1"/>
  <c r="J12" i="16"/>
  <c r="J152" i="16" s="1"/>
  <c r="J151" i="16" s="1"/>
  <c r="I12" i="16"/>
  <c r="I152" i="16" s="1"/>
  <c r="I151" i="16" s="1"/>
  <c r="H12" i="16"/>
  <c r="AE11" i="16"/>
  <c r="AB11" i="16"/>
  <c r="AA11" i="16"/>
  <c r="X11" i="16"/>
  <c r="W11" i="16"/>
  <c r="T11" i="16"/>
  <c r="S11" i="16"/>
  <c r="P11" i="16"/>
  <c r="O11" i="16"/>
  <c r="L11" i="16"/>
  <c r="K11" i="16"/>
  <c r="H11" i="16"/>
  <c r="D16" i="17" l="1"/>
  <c r="D10" i="17"/>
  <c r="D68" i="17" s="1"/>
  <c r="D31" i="17"/>
  <c r="D128" i="16"/>
  <c r="D126" i="16"/>
  <c r="Q139" i="16"/>
  <c r="T49" i="16"/>
  <c r="B54" i="16"/>
  <c r="J59" i="16"/>
  <c r="N59" i="16"/>
  <c r="R59" i="16"/>
  <c r="V59" i="16"/>
  <c r="Z59" i="16"/>
  <c r="AD59" i="16"/>
  <c r="E60" i="16"/>
  <c r="E59" i="16" s="1"/>
  <c r="B62" i="16"/>
  <c r="F81" i="16"/>
  <c r="E126" i="16"/>
  <c r="F129" i="16"/>
  <c r="F34" i="17"/>
  <c r="F35" i="17"/>
  <c r="F36" i="17"/>
  <c r="U124" i="19"/>
  <c r="E128" i="16"/>
  <c r="M35" i="16"/>
  <c r="M137" i="16" s="1"/>
  <c r="Y139" i="16"/>
  <c r="X49" i="16"/>
  <c r="B60" i="16"/>
  <c r="K59" i="16"/>
  <c r="O59" i="16"/>
  <c r="S59" i="16"/>
  <c r="W59" i="16"/>
  <c r="AA59" i="16"/>
  <c r="AE59" i="16"/>
  <c r="F80" i="16"/>
  <c r="C79" i="16"/>
  <c r="F120" i="16"/>
  <c r="F121" i="16"/>
  <c r="F122" i="16"/>
  <c r="B126" i="16"/>
  <c r="F18" i="17"/>
  <c r="F19" i="17"/>
  <c r="F20" i="17"/>
  <c r="F21" i="17"/>
  <c r="N16" i="19"/>
  <c r="N124" i="19"/>
  <c r="R16" i="19"/>
  <c r="R124" i="19"/>
  <c r="V16" i="19"/>
  <c r="V124" i="19"/>
  <c r="AD16" i="19"/>
  <c r="AD124" i="19"/>
  <c r="I125" i="19"/>
  <c r="C82" i="19"/>
  <c r="B36" i="20"/>
  <c r="O43" i="21"/>
  <c r="C12" i="16"/>
  <c r="L39" i="16"/>
  <c r="K138" i="16"/>
  <c r="K149" i="16" s="1"/>
  <c r="S138" i="16"/>
  <c r="S149" i="16" s="1"/>
  <c r="AA138" i="16"/>
  <c r="AA149" i="16" s="1"/>
  <c r="F52" i="16"/>
  <c r="N139" i="16"/>
  <c r="R139" i="16"/>
  <c r="Z139" i="16"/>
  <c r="AD139" i="16"/>
  <c r="D62" i="16"/>
  <c r="F110" i="16"/>
  <c r="F111" i="16"/>
  <c r="F112" i="16"/>
  <c r="F114" i="16"/>
  <c r="F115" i="16"/>
  <c r="F116" i="16"/>
  <c r="F117" i="16"/>
  <c r="B12" i="17"/>
  <c r="B70" i="17" s="1"/>
  <c r="B14" i="17"/>
  <c r="B72" i="17" s="1"/>
  <c r="B58" i="17"/>
  <c r="S124" i="19"/>
  <c r="E103" i="19"/>
  <c r="E133" i="19"/>
  <c r="E47" i="21"/>
  <c r="P16" i="19"/>
  <c r="P124" i="19"/>
  <c r="X16" i="19"/>
  <c r="X124" i="19"/>
  <c r="B19" i="19"/>
  <c r="H126" i="19"/>
  <c r="B20" i="19"/>
  <c r="H127" i="19"/>
  <c r="B10" i="20"/>
  <c r="B51" i="20" s="1"/>
  <c r="J43" i="21"/>
  <c r="N43" i="21"/>
  <c r="R43" i="21"/>
  <c r="V43" i="21"/>
  <c r="Z43" i="21"/>
  <c r="AD43" i="21"/>
  <c r="E85" i="21"/>
  <c r="G39" i="20"/>
  <c r="E46" i="19"/>
  <c r="R53" i="19"/>
  <c r="R52" i="19" s="1"/>
  <c r="C70" i="19"/>
  <c r="C143" i="19"/>
  <c r="L52" i="19"/>
  <c r="P52" i="19"/>
  <c r="T52" i="19"/>
  <c r="X52" i="19"/>
  <c r="L58" i="19"/>
  <c r="Z58" i="19"/>
  <c r="C56" i="19"/>
  <c r="AC131" i="19"/>
  <c r="B10" i="19"/>
  <c r="B9" i="19" s="1"/>
  <c r="B143" i="19"/>
  <c r="B137" i="19"/>
  <c r="G109" i="19"/>
  <c r="E106" i="19"/>
  <c r="B104" i="19"/>
  <c r="B106" i="19"/>
  <c r="E94" i="19"/>
  <c r="G98" i="19"/>
  <c r="AD160" i="19"/>
  <c r="AD155" i="19" s="1"/>
  <c r="B88" i="19"/>
  <c r="G91" i="19"/>
  <c r="G84" i="19"/>
  <c r="G82" i="19" s="1"/>
  <c r="G77" i="19"/>
  <c r="G80" i="19"/>
  <c r="AC58" i="19"/>
  <c r="G74" i="19"/>
  <c r="I58" i="19"/>
  <c r="V58" i="19"/>
  <c r="B70" i="19"/>
  <c r="Y58" i="19"/>
  <c r="AB58" i="19"/>
  <c r="AB53" i="19"/>
  <c r="AB52" i="19" s="1"/>
  <c r="M58" i="19"/>
  <c r="Q58" i="19"/>
  <c r="U58" i="19"/>
  <c r="O58" i="19"/>
  <c r="G66" i="19"/>
  <c r="C55" i="19"/>
  <c r="B46" i="19"/>
  <c r="G49" i="19"/>
  <c r="B34" i="19"/>
  <c r="B22" i="19"/>
  <c r="B17" i="19"/>
  <c r="G42" i="19"/>
  <c r="G35" i="19"/>
  <c r="E34" i="19"/>
  <c r="G30" i="19"/>
  <c r="E22" i="19"/>
  <c r="G24" i="19"/>
  <c r="G12" i="19"/>
  <c r="W137" i="16"/>
  <c r="L137" i="16"/>
  <c r="L34" i="16"/>
  <c r="P137" i="16"/>
  <c r="P34" i="16"/>
  <c r="X137" i="16"/>
  <c r="X34" i="16"/>
  <c r="AB137" i="16"/>
  <c r="AB34" i="16"/>
  <c r="C152" i="16"/>
  <c r="C151" i="16" s="1"/>
  <c r="C11" i="16"/>
  <c r="K39" i="16"/>
  <c r="K35" i="16"/>
  <c r="AA39" i="16"/>
  <c r="AA35" i="16"/>
  <c r="W36" i="16"/>
  <c r="W138" i="16" s="1"/>
  <c r="W149" i="16" s="1"/>
  <c r="W39" i="16"/>
  <c r="S40" i="16"/>
  <c r="C139" i="16"/>
  <c r="J64" i="16"/>
  <c r="V64" i="16"/>
  <c r="B128" i="16"/>
  <c r="F128" i="16" s="1"/>
  <c r="I151" i="19"/>
  <c r="E151" i="19" s="1"/>
  <c r="D151" i="19" s="1"/>
  <c r="E134" i="19"/>
  <c r="D134" i="19" s="1"/>
  <c r="C137" i="19"/>
  <c r="C132" i="19"/>
  <c r="C149" i="19" s="1"/>
  <c r="C148" i="19" s="1"/>
  <c r="B36" i="21"/>
  <c r="B9" i="21"/>
  <c r="C36" i="21"/>
  <c r="C10" i="21"/>
  <c r="E12" i="21"/>
  <c r="G12" i="21" s="1"/>
  <c r="G40" i="21"/>
  <c r="B50" i="21"/>
  <c r="E55" i="17"/>
  <c r="D48" i="17"/>
  <c r="D55" i="17" s="1"/>
  <c r="AD49" i="20"/>
  <c r="AD48" i="20" s="1"/>
  <c r="AD7" i="20"/>
  <c r="S139" i="16"/>
  <c r="E44" i="16"/>
  <c r="F44" i="16" s="1"/>
  <c r="C50" i="16"/>
  <c r="H40" i="16"/>
  <c r="C54" i="16"/>
  <c r="N64" i="16"/>
  <c r="Z64" i="16"/>
  <c r="N160" i="19"/>
  <c r="N155" i="19" s="1"/>
  <c r="V160" i="19"/>
  <c r="V155" i="19" s="1"/>
  <c r="M11" i="16"/>
  <c r="U11" i="16"/>
  <c r="AC11" i="16"/>
  <c r="C17" i="16"/>
  <c r="T139" i="16"/>
  <c r="P39" i="16"/>
  <c r="O40" i="16"/>
  <c r="AE40" i="16"/>
  <c r="R39" i="16"/>
  <c r="R36" i="16"/>
  <c r="R138" i="16" s="1"/>
  <c r="R149" i="16" s="1"/>
  <c r="E42" i="16"/>
  <c r="I37" i="16"/>
  <c r="I139" i="16" s="1"/>
  <c r="P49" i="16"/>
  <c r="AA49" i="16"/>
  <c r="E51" i="16"/>
  <c r="F70" i="16"/>
  <c r="C61" i="16"/>
  <c r="F82" i="16"/>
  <c r="B47" i="17"/>
  <c r="B57" i="17"/>
  <c r="P18" i="18"/>
  <c r="P17" i="18" s="1"/>
  <c r="P8" i="18"/>
  <c r="R42" i="18"/>
  <c r="N55" i="18"/>
  <c r="N42" i="18"/>
  <c r="V55" i="18"/>
  <c r="V42" i="18"/>
  <c r="AD55" i="18"/>
  <c r="AD42" i="18"/>
  <c r="H56" i="18"/>
  <c r="C44" i="18"/>
  <c r="C56" i="18" s="1"/>
  <c r="C45" i="18"/>
  <c r="C57" i="18" s="1"/>
  <c r="C54" i="19"/>
  <c r="E64" i="19"/>
  <c r="E59" i="19"/>
  <c r="R48" i="20"/>
  <c r="Z48" i="20"/>
  <c r="H14" i="20"/>
  <c r="H8" i="20"/>
  <c r="H49" i="20" s="1"/>
  <c r="H48" i="20" s="1"/>
  <c r="L14" i="20"/>
  <c r="L8" i="20"/>
  <c r="L49" i="20" s="1"/>
  <c r="P14" i="20"/>
  <c r="P8" i="20"/>
  <c r="P49" i="20" s="1"/>
  <c r="P48" i="20" s="1"/>
  <c r="T14" i="20"/>
  <c r="T8" i="20"/>
  <c r="T49" i="20" s="1"/>
  <c r="X14" i="20"/>
  <c r="X8" i="20"/>
  <c r="X49" i="20" s="1"/>
  <c r="X48" i="20" s="1"/>
  <c r="AB14" i="20"/>
  <c r="AB8" i="20"/>
  <c r="AB49" i="20" s="1"/>
  <c r="J44" i="20"/>
  <c r="N44" i="20"/>
  <c r="R44" i="20"/>
  <c r="V9" i="20"/>
  <c r="V50" i="20" s="1"/>
  <c r="V44" i="20" s="1"/>
  <c r="V14" i="20"/>
  <c r="Z44" i="20"/>
  <c r="AD44" i="20"/>
  <c r="B14" i="20"/>
  <c r="AE43" i="21"/>
  <c r="J39" i="16"/>
  <c r="J36" i="16"/>
  <c r="J138" i="16" s="1"/>
  <c r="J149" i="16" s="1"/>
  <c r="Z39" i="16"/>
  <c r="Z36" i="16"/>
  <c r="Z138" i="16" s="1"/>
  <c r="Z149" i="16" s="1"/>
  <c r="D70" i="16"/>
  <c r="E69" i="16"/>
  <c r="C57" i="21"/>
  <c r="C44" i="21"/>
  <c r="C105" i="21" s="1"/>
  <c r="B12" i="16"/>
  <c r="Y39" i="16"/>
  <c r="V39" i="16"/>
  <c r="V36" i="16"/>
  <c r="V138" i="16" s="1"/>
  <c r="V149" i="16" s="1"/>
  <c r="C51" i="16"/>
  <c r="G51" i="16" s="1"/>
  <c r="H41" i="16"/>
  <c r="R64" i="16"/>
  <c r="AD64" i="16"/>
  <c r="B119" i="16"/>
  <c r="F119" i="16" s="1"/>
  <c r="B82" i="19"/>
  <c r="Q11" i="16"/>
  <c r="Y11" i="16"/>
  <c r="B30" i="16"/>
  <c r="B29" i="16" s="1"/>
  <c r="E26" i="16"/>
  <c r="AB39" i="16"/>
  <c r="U39" i="16"/>
  <c r="E50" i="16"/>
  <c r="F50" i="16" s="1"/>
  <c r="J11" i="16"/>
  <c r="N11" i="16"/>
  <c r="R11" i="16"/>
  <c r="V11" i="16"/>
  <c r="Z11" i="16"/>
  <c r="AD11" i="16"/>
  <c r="H152" i="16"/>
  <c r="H151" i="16" s="1"/>
  <c r="L152" i="16"/>
  <c r="L151" i="16" s="1"/>
  <c r="P152" i="16"/>
  <c r="P151" i="16" s="1"/>
  <c r="T152" i="16"/>
  <c r="T151" i="16" s="1"/>
  <c r="X152" i="16"/>
  <c r="X151" i="16" s="1"/>
  <c r="AB152" i="16"/>
  <c r="AB151" i="16" s="1"/>
  <c r="B14" i="16"/>
  <c r="C30" i="16"/>
  <c r="C29" i="16" s="1"/>
  <c r="E17" i="16"/>
  <c r="T35" i="16"/>
  <c r="Q40" i="16"/>
  <c r="I41" i="16"/>
  <c r="N39" i="16"/>
  <c r="N36" i="16"/>
  <c r="N138" i="16" s="1"/>
  <c r="N149" i="16" s="1"/>
  <c r="AD39" i="16"/>
  <c r="AD36" i="16"/>
  <c r="AD138" i="16" s="1"/>
  <c r="AD149" i="16" s="1"/>
  <c r="J42" i="16"/>
  <c r="H49" i="16"/>
  <c r="AB49" i="16"/>
  <c r="E54" i="16"/>
  <c r="B61" i="16"/>
  <c r="B59" i="16" s="1"/>
  <c r="F59" i="16" s="1"/>
  <c r="B69" i="16"/>
  <c r="F69" i="16" s="1"/>
  <c r="C60" i="16"/>
  <c r="D74" i="16"/>
  <c r="E79" i="16"/>
  <c r="C84" i="16"/>
  <c r="G84" i="16" s="1"/>
  <c r="C16" i="17"/>
  <c r="F26" i="17"/>
  <c r="F28" i="17"/>
  <c r="F29" i="17"/>
  <c r="B9" i="18"/>
  <c r="B8" i="18" s="1"/>
  <c r="H36" i="18"/>
  <c r="B36" i="18" s="1"/>
  <c r="B61" i="18" s="1"/>
  <c r="H22" i="18"/>
  <c r="X36" i="18"/>
  <c r="X22" i="18"/>
  <c r="D42" i="18"/>
  <c r="T42" i="18"/>
  <c r="E42" i="18"/>
  <c r="H16" i="19"/>
  <c r="T16" i="19"/>
  <c r="E40" i="19"/>
  <c r="I149" i="19"/>
  <c r="I131" i="19"/>
  <c r="E132" i="19"/>
  <c r="M149" i="19"/>
  <c r="M131" i="19"/>
  <c r="Q149" i="19"/>
  <c r="Q131" i="19"/>
  <c r="Y149" i="19"/>
  <c r="Y148" i="19" s="1"/>
  <c r="Y131" i="19"/>
  <c r="H150" i="19"/>
  <c r="B150" i="19" s="1"/>
  <c r="B133" i="19"/>
  <c r="F133" i="19" s="1"/>
  <c r="R46" i="20"/>
  <c r="J47" i="20"/>
  <c r="V47" i="20"/>
  <c r="E15" i="20"/>
  <c r="I8" i="20"/>
  <c r="E8" i="20" s="1"/>
  <c r="J45" i="20"/>
  <c r="N45" i="20"/>
  <c r="Z45" i="20"/>
  <c r="AD45" i="20"/>
  <c r="J46" i="20"/>
  <c r="V46" i="20"/>
  <c r="Z46" i="20"/>
  <c r="H43" i="21"/>
  <c r="L43" i="21"/>
  <c r="P43" i="21"/>
  <c r="T43" i="21"/>
  <c r="X43" i="21"/>
  <c r="AB43" i="21"/>
  <c r="K43" i="21"/>
  <c r="S43" i="21"/>
  <c r="W43" i="21"/>
  <c r="AA43" i="21"/>
  <c r="B37" i="18"/>
  <c r="E48" i="18"/>
  <c r="H160" i="19"/>
  <c r="H155" i="19" s="1"/>
  <c r="C155" i="19" s="1"/>
  <c r="L160" i="19"/>
  <c r="L155" i="19" s="1"/>
  <c r="P160" i="19"/>
  <c r="P155" i="19" s="1"/>
  <c r="T160" i="19"/>
  <c r="T155" i="19" s="1"/>
  <c r="X160" i="19"/>
  <c r="X155" i="19" s="1"/>
  <c r="AB160" i="19"/>
  <c r="AB155" i="19" s="1"/>
  <c r="J16" i="19"/>
  <c r="Z16" i="19"/>
  <c r="B28" i="19"/>
  <c r="K58" i="19"/>
  <c r="O52" i="19"/>
  <c r="S58" i="19"/>
  <c r="W52" i="19"/>
  <c r="AA58" i="19"/>
  <c r="AE53" i="19"/>
  <c r="AE52" i="19" s="1"/>
  <c r="AE58" i="19"/>
  <c r="E70" i="19"/>
  <c r="B61" i="19"/>
  <c r="F61" i="19" s="1"/>
  <c r="E76" i="19"/>
  <c r="B94" i="19"/>
  <c r="S45" i="20"/>
  <c r="O46" i="20"/>
  <c r="AE46" i="20"/>
  <c r="R47" i="20"/>
  <c r="W47" i="20"/>
  <c r="J14" i="20"/>
  <c r="R14" i="20"/>
  <c r="Z14" i="20"/>
  <c r="B13" i="21"/>
  <c r="B8" i="21" s="1"/>
  <c r="B29" i="21"/>
  <c r="G10" i="21"/>
  <c r="D10" i="21"/>
  <c r="F10" i="21"/>
  <c r="E45" i="21"/>
  <c r="B78" i="21"/>
  <c r="J49" i="16"/>
  <c r="N49" i="16"/>
  <c r="R49" i="16"/>
  <c r="V49" i="16"/>
  <c r="Z49" i="16"/>
  <c r="AD49" i="16"/>
  <c r="D54" i="16"/>
  <c r="F71" i="16"/>
  <c r="F75" i="16"/>
  <c r="D84" i="16"/>
  <c r="E9" i="17"/>
  <c r="B55" i="17"/>
  <c r="L54" i="17"/>
  <c r="P54" i="17"/>
  <c r="T54" i="17"/>
  <c r="AB54" i="17"/>
  <c r="B59" i="17"/>
  <c r="B38" i="18"/>
  <c r="H42" i="18"/>
  <c r="P42" i="18"/>
  <c r="X42" i="18"/>
  <c r="C43" i="18"/>
  <c r="G43" i="18" s="1"/>
  <c r="I42" i="18"/>
  <c r="M42" i="18"/>
  <c r="Q42" i="18"/>
  <c r="U42" i="18"/>
  <c r="Y42" i="18"/>
  <c r="AC42" i="18"/>
  <c r="I160" i="19"/>
  <c r="I155" i="19" s="1"/>
  <c r="Q160" i="19"/>
  <c r="Q155" i="19" s="1"/>
  <c r="Y160" i="19"/>
  <c r="Y155" i="19" s="1"/>
  <c r="E11" i="19"/>
  <c r="F11" i="19" s="1"/>
  <c r="C18" i="19"/>
  <c r="C28" i="19"/>
  <c r="G43" i="19"/>
  <c r="W58" i="19"/>
  <c r="P58" i="19"/>
  <c r="T58" i="19"/>
  <c r="J54" i="19"/>
  <c r="J125" i="19" s="1"/>
  <c r="J58" i="19"/>
  <c r="Z52" i="19"/>
  <c r="B64" i="19"/>
  <c r="G107" i="19"/>
  <c r="H152" i="19"/>
  <c r="B152" i="19" s="1"/>
  <c r="B135" i="19"/>
  <c r="K46" i="20"/>
  <c r="AA46" i="20"/>
  <c r="N47" i="20"/>
  <c r="S47" i="20"/>
  <c r="AD47" i="20"/>
  <c r="C13" i="21"/>
  <c r="C109" i="21" s="1"/>
  <c r="C103" i="21" s="1"/>
  <c r="C29" i="21"/>
  <c r="F9" i="21"/>
  <c r="G9" i="21"/>
  <c r="D9" i="21"/>
  <c r="B12" i="21"/>
  <c r="B64" i="21"/>
  <c r="C64" i="21"/>
  <c r="G87" i="21"/>
  <c r="N58" i="19"/>
  <c r="AD58" i="19"/>
  <c r="G72" i="19"/>
  <c r="G70" i="19" s="1"/>
  <c r="B76" i="19"/>
  <c r="G79" i="19"/>
  <c r="E82" i="19"/>
  <c r="G86" i="19"/>
  <c r="E88" i="19"/>
  <c r="J100" i="19"/>
  <c r="N100" i="19"/>
  <c r="R100" i="19"/>
  <c r="V100" i="19"/>
  <c r="Z100" i="19"/>
  <c r="AD100" i="19"/>
  <c r="B102" i="19"/>
  <c r="B151" i="19"/>
  <c r="E137" i="19"/>
  <c r="F137" i="19" s="1"/>
  <c r="O43" i="20"/>
  <c r="AE43" i="20"/>
  <c r="AE42" i="20" s="1"/>
  <c r="E21" i="20"/>
  <c r="G37" i="20"/>
  <c r="E36" i="20"/>
  <c r="G41" i="20"/>
  <c r="E29" i="21"/>
  <c r="E13" i="21"/>
  <c r="E8" i="21" s="1"/>
  <c r="B44" i="21"/>
  <c r="C50" i="21"/>
  <c r="B57" i="21"/>
  <c r="B92" i="21"/>
  <c r="E47" i="17"/>
  <c r="D49" i="17"/>
  <c r="D56" i="17" s="1"/>
  <c r="D54" i="17" s="1"/>
  <c r="B71" i="21"/>
  <c r="B108" i="21"/>
  <c r="B102" i="21" s="1"/>
  <c r="W107" i="21"/>
  <c r="E46" i="21"/>
  <c r="E107" i="21" s="1"/>
  <c r="B43" i="21"/>
  <c r="M43" i="21"/>
  <c r="Q43" i="21"/>
  <c r="U43" i="21"/>
  <c r="Y43" i="21"/>
  <c r="AC43" i="21"/>
  <c r="E30" i="16"/>
  <c r="E23" i="16"/>
  <c r="G23" i="16" s="1"/>
  <c r="I11" i="16"/>
  <c r="E20" i="16"/>
  <c r="G20" i="16" s="1"/>
  <c r="E12" i="16"/>
  <c r="D65" i="16"/>
  <c r="E64" i="16"/>
  <c r="G64" i="16" s="1"/>
  <c r="G66" i="16"/>
  <c r="D66" i="16"/>
  <c r="D51" i="16"/>
  <c r="D15" i="16"/>
  <c r="B41" i="16"/>
  <c r="B51" i="16"/>
  <c r="F51" i="16" s="1"/>
  <c r="B66" i="16"/>
  <c r="F66" i="16" s="1"/>
  <c r="B22" i="18"/>
  <c r="V52" i="19"/>
  <c r="F65" i="16"/>
  <c r="C67" i="16"/>
  <c r="B67" i="16"/>
  <c r="F67" i="16" s="1"/>
  <c r="F14" i="16"/>
  <c r="F17" i="16"/>
  <c r="F18" i="16"/>
  <c r="F20" i="16"/>
  <c r="F21" i="16"/>
  <c r="F24" i="16"/>
  <c r="F26" i="16"/>
  <c r="F27" i="16"/>
  <c r="U34" i="16"/>
  <c r="Y34" i="16"/>
  <c r="AC34" i="16"/>
  <c r="I39" i="16"/>
  <c r="F45" i="16"/>
  <c r="F46" i="16"/>
  <c r="F47" i="16"/>
  <c r="B49" i="16"/>
  <c r="I49" i="16"/>
  <c r="F54" i="16"/>
  <c r="F55" i="16"/>
  <c r="F56" i="16"/>
  <c r="F57" i="16"/>
  <c r="F60" i="16"/>
  <c r="F61" i="16"/>
  <c r="F62" i="16"/>
  <c r="I64" i="16"/>
  <c r="B74" i="16"/>
  <c r="F74" i="16" s="1"/>
  <c r="B79" i="16"/>
  <c r="F79" i="16" s="1"/>
  <c r="B84" i="16"/>
  <c r="F84" i="16" s="1"/>
  <c r="J34" i="16"/>
  <c r="R34" i="16"/>
  <c r="V34" i="16"/>
  <c r="Z34" i="16"/>
  <c r="AD34" i="16"/>
  <c r="F72" i="16"/>
  <c r="F77" i="16"/>
  <c r="N8" i="18"/>
  <c r="V8" i="18"/>
  <c r="AD8" i="18"/>
  <c r="E9" i="18"/>
  <c r="E8" i="18" s="1"/>
  <c r="K22" i="18"/>
  <c r="O22" i="18"/>
  <c r="S22" i="18"/>
  <c r="W22" i="18"/>
  <c r="AA22" i="18"/>
  <c r="AE22" i="18"/>
  <c r="L34" i="18"/>
  <c r="P34" i="18"/>
  <c r="T34" i="18"/>
  <c r="X34" i="18"/>
  <c r="AB34" i="18"/>
  <c r="B43" i="18"/>
  <c r="B44" i="18"/>
  <c r="B56" i="18" s="1"/>
  <c r="B45" i="18"/>
  <c r="B57" i="18" s="1"/>
  <c r="B46" i="18"/>
  <c r="B58" i="18" s="1"/>
  <c r="B63" i="18" s="1"/>
  <c r="N9" i="19"/>
  <c r="R9" i="19"/>
  <c r="V9" i="19"/>
  <c r="AD9" i="19"/>
  <c r="K160" i="19"/>
  <c r="K155" i="19" s="1"/>
  <c r="O160" i="19"/>
  <c r="O155" i="19" s="1"/>
  <c r="S160" i="19"/>
  <c r="S155" i="19" s="1"/>
  <c r="W160" i="19"/>
  <c r="W155" i="19" s="1"/>
  <c r="AA160" i="19"/>
  <c r="AA155" i="19" s="1"/>
  <c r="AE160" i="19"/>
  <c r="AE155" i="19" s="1"/>
  <c r="L16" i="19"/>
  <c r="W16" i="19"/>
  <c r="AB16" i="19"/>
  <c r="B18" i="19"/>
  <c r="C20" i="19"/>
  <c r="C162" i="19" s="1"/>
  <c r="G23" i="19"/>
  <c r="C22" i="19"/>
  <c r="C17" i="19"/>
  <c r="C40" i="19"/>
  <c r="G40" i="19" s="1"/>
  <c r="G44" i="19"/>
  <c r="G48" i="19"/>
  <c r="K53" i="19"/>
  <c r="K52" i="19" s="1"/>
  <c r="S53" i="19"/>
  <c r="S52" i="19" s="1"/>
  <c r="AA53" i="19"/>
  <c r="AA52" i="19" s="1"/>
  <c r="B59" i="19"/>
  <c r="G65" i="19"/>
  <c r="C64" i="19"/>
  <c r="C59" i="19"/>
  <c r="E60" i="19"/>
  <c r="F60" i="19" s="1"/>
  <c r="B62" i="19"/>
  <c r="I16" i="19"/>
  <c r="M16" i="19"/>
  <c r="Q16" i="19"/>
  <c r="U16" i="19"/>
  <c r="Y16" i="19"/>
  <c r="AC16" i="19"/>
  <c r="G47" i="19"/>
  <c r="C46" i="19"/>
  <c r="H52" i="19"/>
  <c r="G61" i="19"/>
  <c r="C67" i="17"/>
  <c r="J8" i="18"/>
  <c r="R8" i="18"/>
  <c r="Z8" i="18"/>
  <c r="I22" i="18"/>
  <c r="M22" i="18"/>
  <c r="Q22" i="18"/>
  <c r="U22" i="18"/>
  <c r="Y22" i="18"/>
  <c r="AC22" i="18"/>
  <c r="C23" i="18"/>
  <c r="J34" i="18"/>
  <c r="N34" i="18"/>
  <c r="R34" i="18"/>
  <c r="V34" i="18"/>
  <c r="Z34" i="18"/>
  <c r="AD34" i="18"/>
  <c r="E24" i="18"/>
  <c r="E22" i="18" s="1"/>
  <c r="C28" i="18"/>
  <c r="H9" i="19"/>
  <c r="L9" i="19"/>
  <c r="P9" i="19"/>
  <c r="T9" i="19"/>
  <c r="X9" i="19"/>
  <c r="AB9" i="19"/>
  <c r="M160" i="19"/>
  <c r="M155" i="19" s="1"/>
  <c r="U160" i="19"/>
  <c r="U155" i="19" s="1"/>
  <c r="AC160" i="19"/>
  <c r="AC155" i="19" s="1"/>
  <c r="C11" i="19"/>
  <c r="O16" i="19"/>
  <c r="AE16" i="19"/>
  <c r="C19" i="19"/>
  <c r="C34" i="19"/>
  <c r="G38" i="19"/>
  <c r="B40" i="19"/>
  <c r="I53" i="19"/>
  <c r="I124" i="19" s="1"/>
  <c r="M53" i="19"/>
  <c r="M52" i="19" s="1"/>
  <c r="Q53" i="19"/>
  <c r="Q52" i="19" s="1"/>
  <c r="U53" i="19"/>
  <c r="U52" i="19" s="1"/>
  <c r="Y53" i="19"/>
  <c r="Y52" i="19" s="1"/>
  <c r="AC53" i="19"/>
  <c r="AC52" i="19" s="1"/>
  <c r="B55" i="19"/>
  <c r="E56" i="19"/>
  <c r="D56" i="19" s="1"/>
  <c r="N56" i="19"/>
  <c r="N52" i="19" s="1"/>
  <c r="AD56" i="19"/>
  <c r="AD52" i="19" s="1"/>
  <c r="H58" i="19"/>
  <c r="X58" i="19"/>
  <c r="G67" i="19"/>
  <c r="G71" i="19"/>
  <c r="C76" i="19"/>
  <c r="C9" i="17"/>
  <c r="D67" i="17"/>
  <c r="L8" i="18"/>
  <c r="T8" i="18"/>
  <c r="AB8" i="18"/>
  <c r="J22" i="18"/>
  <c r="N22" i="18"/>
  <c r="R22" i="18"/>
  <c r="V22" i="18"/>
  <c r="Z22" i="18"/>
  <c r="AD22" i="18"/>
  <c r="C10" i="19"/>
  <c r="Z160" i="19"/>
  <c r="Z155" i="19" s="1"/>
  <c r="K16" i="19"/>
  <c r="AA16" i="19"/>
  <c r="E28" i="19"/>
  <c r="E54" i="19"/>
  <c r="G54" i="19" s="1"/>
  <c r="E55" i="19"/>
  <c r="D55" i="19" s="1"/>
  <c r="G62" i="19"/>
  <c r="G96" i="19"/>
  <c r="G94" i="19" s="1"/>
  <c r="C94" i="19"/>
  <c r="C101" i="19"/>
  <c r="B101" i="19"/>
  <c r="H100" i="19"/>
  <c r="G89" i="19"/>
  <c r="C88" i="19"/>
  <c r="C103" i="19"/>
  <c r="G103" i="19" s="1"/>
  <c r="B103" i="19"/>
  <c r="F103" i="19" s="1"/>
  <c r="K159" i="19"/>
  <c r="K154" i="19" s="1"/>
  <c r="O159" i="19"/>
  <c r="O154" i="19" s="1"/>
  <c r="W159" i="19"/>
  <c r="W154" i="19" s="1"/>
  <c r="E18" i="19"/>
  <c r="K161" i="19"/>
  <c r="K156" i="19" s="1"/>
  <c r="O161" i="19"/>
  <c r="O156" i="19" s="1"/>
  <c r="S161" i="19"/>
  <c r="S156" i="19" s="1"/>
  <c r="W161" i="19"/>
  <c r="W156" i="19" s="1"/>
  <c r="AA161" i="19"/>
  <c r="AA156" i="19" s="1"/>
  <c r="AE161" i="19"/>
  <c r="AE156" i="19" s="1"/>
  <c r="I162" i="19"/>
  <c r="I157" i="19" s="1"/>
  <c r="M162" i="19"/>
  <c r="M157" i="19" s="1"/>
  <c r="Q162" i="19"/>
  <c r="Q157" i="19" s="1"/>
  <c r="U162" i="19"/>
  <c r="U157" i="19" s="1"/>
  <c r="Y162" i="19"/>
  <c r="Y157" i="19" s="1"/>
  <c r="AC162" i="19"/>
  <c r="AC157" i="19" s="1"/>
  <c r="G36" i="19"/>
  <c r="G41" i="19"/>
  <c r="G50" i="19"/>
  <c r="G68" i="19"/>
  <c r="G73" i="19"/>
  <c r="G78" i="19"/>
  <c r="G76" i="19" s="1"/>
  <c r="G83" i="19"/>
  <c r="G85" i="19"/>
  <c r="G90" i="19"/>
  <c r="G88" i="19" s="1"/>
  <c r="G95" i="19"/>
  <c r="G108" i="19"/>
  <c r="G106" i="19" s="1"/>
  <c r="J131" i="19"/>
  <c r="N131" i="19"/>
  <c r="R131" i="19"/>
  <c r="V131" i="19"/>
  <c r="Z131" i="19"/>
  <c r="AD131" i="19"/>
  <c r="O148" i="19"/>
  <c r="S148" i="19"/>
  <c r="W148" i="19"/>
  <c r="AA148" i="19"/>
  <c r="AE148" i="19"/>
  <c r="B134" i="19"/>
  <c r="P7" i="20"/>
  <c r="S48" i="20"/>
  <c r="W48" i="20"/>
  <c r="B11" i="20"/>
  <c r="B52" i="20" s="1"/>
  <c r="E12" i="20"/>
  <c r="K14" i="20"/>
  <c r="O14" i="20"/>
  <c r="S14" i="20"/>
  <c r="W14" i="20"/>
  <c r="AA14" i="20"/>
  <c r="AE14" i="20"/>
  <c r="E16" i="20"/>
  <c r="E19" i="20"/>
  <c r="C21" i="20"/>
  <c r="G25" i="20"/>
  <c r="B55" i="20"/>
  <c r="C36" i="20"/>
  <c r="G36" i="20" s="1"/>
  <c r="G40" i="20"/>
  <c r="C45" i="21"/>
  <c r="C43" i="21" s="1"/>
  <c r="C78" i="21"/>
  <c r="G86" i="21"/>
  <c r="K131" i="19"/>
  <c r="O131" i="19"/>
  <c r="S131" i="19"/>
  <c r="W131" i="19"/>
  <c r="AA131" i="19"/>
  <c r="AE131" i="19"/>
  <c r="E135" i="19"/>
  <c r="D135" i="19" s="1"/>
  <c r="J7" i="20"/>
  <c r="R7" i="20"/>
  <c r="Z7" i="20"/>
  <c r="L48" i="20"/>
  <c r="T48" i="20"/>
  <c r="AB48" i="20"/>
  <c r="B9" i="20"/>
  <c r="B50" i="20" s="1"/>
  <c r="E17" i="20"/>
  <c r="G17" i="20" s="1"/>
  <c r="G18" i="20"/>
  <c r="B29" i="20"/>
  <c r="B58" i="20"/>
  <c r="B107" i="21"/>
  <c r="B101" i="21" s="1"/>
  <c r="C108" i="21"/>
  <c r="C102" i="21" s="1"/>
  <c r="I43" i="21"/>
  <c r="C85" i="21"/>
  <c r="G85" i="21" s="1"/>
  <c r="G92" i="19"/>
  <c r="G97" i="19"/>
  <c r="K100" i="19"/>
  <c r="O100" i="19"/>
  <c r="S100" i="19"/>
  <c r="W100" i="19"/>
  <c r="AA100" i="19"/>
  <c r="AE100" i="19"/>
  <c r="E102" i="19"/>
  <c r="G102" i="19" s="1"/>
  <c r="G100" i="19" s="1"/>
  <c r="E104" i="19"/>
  <c r="G104" i="19" s="1"/>
  <c r="C106" i="19"/>
  <c r="G110" i="19"/>
  <c r="H131" i="19"/>
  <c r="L131" i="19"/>
  <c r="P131" i="19"/>
  <c r="T131" i="19"/>
  <c r="X131" i="19"/>
  <c r="AB131" i="19"/>
  <c r="B132" i="19"/>
  <c r="M148" i="19"/>
  <c r="U148" i="19"/>
  <c r="AC148" i="19"/>
  <c r="L7" i="20"/>
  <c r="T7" i="20"/>
  <c r="AB7" i="20"/>
  <c r="Q7" i="20"/>
  <c r="B12" i="20"/>
  <c r="B53" i="20" s="1"/>
  <c r="M14" i="20"/>
  <c r="Q14" i="20"/>
  <c r="U14" i="20"/>
  <c r="Y14" i="20"/>
  <c r="AC14" i="20"/>
  <c r="G16" i="20"/>
  <c r="G23" i="20"/>
  <c r="C29" i="20"/>
  <c r="G29" i="20" s="1"/>
  <c r="G38" i="20"/>
  <c r="G83" i="21"/>
  <c r="G93" i="21"/>
  <c r="G97" i="21"/>
  <c r="B105" i="21"/>
  <c r="C106" i="21"/>
  <c r="C100" i="21" s="1"/>
  <c r="B109" i="21"/>
  <c r="B103" i="21" s="1"/>
  <c r="G92" i="21"/>
  <c r="G14" i="16"/>
  <c r="G17" i="16"/>
  <c r="G18" i="16"/>
  <c r="G21" i="16"/>
  <c r="G24" i="16"/>
  <c r="G26" i="16"/>
  <c r="G27" i="16"/>
  <c r="G45" i="16"/>
  <c r="G46" i="16"/>
  <c r="G47" i="16"/>
  <c r="G54" i="16"/>
  <c r="G55" i="16"/>
  <c r="G56" i="16"/>
  <c r="G57" i="16"/>
  <c r="G60" i="16"/>
  <c r="G61" i="16"/>
  <c r="G62" i="16"/>
  <c r="G69" i="16"/>
  <c r="G70" i="16"/>
  <c r="G71" i="16"/>
  <c r="G72" i="16"/>
  <c r="G74" i="16"/>
  <c r="G75" i="16"/>
  <c r="G76" i="16"/>
  <c r="G77" i="16"/>
  <c r="G79" i="16"/>
  <c r="G80" i="16"/>
  <c r="G81" i="16"/>
  <c r="G82" i="16"/>
  <c r="G85" i="16"/>
  <c r="G86" i="16"/>
  <c r="G87" i="16"/>
  <c r="G89" i="16"/>
  <c r="G90" i="16"/>
  <c r="G91" i="16"/>
  <c r="G92" i="16"/>
  <c r="G94" i="16"/>
  <c r="G95" i="16"/>
  <c r="G96" i="16"/>
  <c r="G97" i="16"/>
  <c r="G99" i="16"/>
  <c r="G100" i="16"/>
  <c r="G101" i="16"/>
  <c r="G102" i="16"/>
  <c r="G104" i="16"/>
  <c r="G105" i="16"/>
  <c r="G106" i="16"/>
  <c r="G107" i="16"/>
  <c r="G109" i="16"/>
  <c r="G110" i="16"/>
  <c r="G111" i="16"/>
  <c r="G112" i="16"/>
  <c r="G114" i="16"/>
  <c r="G115" i="16"/>
  <c r="G116" i="16"/>
  <c r="G117" i="16"/>
  <c r="G119" i="16"/>
  <c r="G120" i="16"/>
  <c r="G121" i="16"/>
  <c r="G122" i="16"/>
  <c r="G128" i="16"/>
  <c r="G129" i="16"/>
  <c r="G9" i="17"/>
  <c r="G10" i="17"/>
  <c r="E68" i="17"/>
  <c r="N67" i="17"/>
  <c r="V67" i="17"/>
  <c r="AD67" i="17"/>
  <c r="G11" i="17"/>
  <c r="E69" i="17"/>
  <c r="K62" i="17"/>
  <c r="K76" i="17" s="1"/>
  <c r="M62" i="17"/>
  <c r="M76" i="17" s="1"/>
  <c r="O62" i="17"/>
  <c r="O76" i="17" s="1"/>
  <c r="S62" i="17"/>
  <c r="S76" i="17" s="1"/>
  <c r="W62" i="17"/>
  <c r="W76" i="17" s="1"/>
  <c r="AA62" i="17"/>
  <c r="AA76" i="17" s="1"/>
  <c r="AC62" i="17"/>
  <c r="AC76" i="17" s="1"/>
  <c r="AE62" i="17"/>
  <c r="AE76" i="17" s="1"/>
  <c r="G12" i="17"/>
  <c r="E70" i="17"/>
  <c r="G70" i="17" s="1"/>
  <c r="I41" i="17"/>
  <c r="I63" i="17" s="1"/>
  <c r="I77" i="17" s="1"/>
  <c r="J41" i="17"/>
  <c r="K41" i="17"/>
  <c r="K63" i="17" s="1"/>
  <c r="K77" i="17" s="1"/>
  <c r="M41" i="17"/>
  <c r="N41" i="17"/>
  <c r="O41" i="17"/>
  <c r="Q41" i="17"/>
  <c r="Q63" i="17" s="1"/>
  <c r="Q77" i="17" s="1"/>
  <c r="R41" i="17"/>
  <c r="S41" i="17"/>
  <c r="U41" i="17"/>
  <c r="V41" i="17"/>
  <c r="W41" i="17"/>
  <c r="Y41" i="17"/>
  <c r="Y63" i="17" s="1"/>
  <c r="Y77" i="17" s="1"/>
  <c r="Z41" i="17"/>
  <c r="AA41" i="17"/>
  <c r="AA63" i="17" s="1"/>
  <c r="AA77" i="17" s="1"/>
  <c r="AC41" i="17"/>
  <c r="AD41" i="17"/>
  <c r="AE41" i="17"/>
  <c r="AE63" i="17" s="1"/>
  <c r="AE77" i="17" s="1"/>
  <c r="G13" i="17"/>
  <c r="E71" i="17"/>
  <c r="G14" i="17"/>
  <c r="E72" i="17"/>
  <c r="G72" i="17" s="1"/>
  <c r="G16" i="17"/>
  <c r="F16" i="17"/>
  <c r="G17" i="17"/>
  <c r="G18" i="17"/>
  <c r="G19" i="17"/>
  <c r="G20" i="17"/>
  <c r="G21" i="17"/>
  <c r="G24" i="17"/>
  <c r="F24" i="17"/>
  <c r="C39" i="17"/>
  <c r="D39" i="17"/>
  <c r="E39" i="17"/>
  <c r="C40" i="17"/>
  <c r="C62" i="17" s="1"/>
  <c r="D40" i="17"/>
  <c r="E40" i="17"/>
  <c r="C41" i="17"/>
  <c r="D41" i="17"/>
  <c r="D63" i="17" s="1"/>
  <c r="D77" i="17" s="1"/>
  <c r="E41" i="17"/>
  <c r="C42" i="17"/>
  <c r="D42" i="17"/>
  <c r="E42" i="17"/>
  <c r="C43" i="17"/>
  <c r="D43" i="17"/>
  <c r="E43" i="17"/>
  <c r="G31" i="17"/>
  <c r="F31" i="17"/>
  <c r="G32" i="17"/>
  <c r="G33" i="17"/>
  <c r="G34" i="17"/>
  <c r="G35" i="17"/>
  <c r="G36" i="17"/>
  <c r="C61" i="17"/>
  <c r="G50" i="17"/>
  <c r="E57" i="17"/>
  <c r="F57" i="17" s="1"/>
  <c r="C64" i="17"/>
  <c r="C78" i="17" s="1"/>
  <c r="G51" i="17"/>
  <c r="E58" i="17"/>
  <c r="F58" i="17" s="1"/>
  <c r="C65" i="17"/>
  <c r="C79" i="17" s="1"/>
  <c r="G52" i="17"/>
  <c r="E59" i="17"/>
  <c r="F59" i="17" s="1"/>
  <c r="I62" i="17"/>
  <c r="I76" i="17" s="1"/>
  <c r="Q62" i="17"/>
  <c r="Q76" i="17" s="1"/>
  <c r="U62" i="17"/>
  <c r="U76" i="17" s="1"/>
  <c r="Y62" i="17"/>
  <c r="Y76" i="17" s="1"/>
  <c r="I54" i="17"/>
  <c r="K54" i="17"/>
  <c r="M54" i="17"/>
  <c r="O54" i="17"/>
  <c r="Q54" i="17"/>
  <c r="S54" i="17"/>
  <c r="U54" i="17"/>
  <c r="W54" i="17"/>
  <c r="Y54" i="17"/>
  <c r="AA54" i="17"/>
  <c r="F8" i="18"/>
  <c r="F9" i="18"/>
  <c r="G9" i="18"/>
  <c r="F11" i="18"/>
  <c r="G12" i="18"/>
  <c r="F12" i="18"/>
  <c r="F23" i="18"/>
  <c r="F24" i="18"/>
  <c r="F25" i="18"/>
  <c r="F26" i="18"/>
  <c r="F28" i="18"/>
  <c r="F29" i="18"/>
  <c r="F43" i="18"/>
  <c r="E55" i="18"/>
  <c r="F44" i="18"/>
  <c r="K61" i="18"/>
  <c r="K67" i="18" s="1"/>
  <c r="S61" i="18"/>
  <c r="S67" i="18" s="1"/>
  <c r="AA61" i="18"/>
  <c r="AA67" i="18" s="1"/>
  <c r="F45" i="18"/>
  <c r="E57" i="18"/>
  <c r="F57" i="18" s="1"/>
  <c r="G45" i="18"/>
  <c r="I62" i="18"/>
  <c r="I68" i="18" s="1"/>
  <c r="M62" i="18"/>
  <c r="M68" i="18" s="1"/>
  <c r="Q62" i="18"/>
  <c r="Q68" i="18" s="1"/>
  <c r="U62" i="18"/>
  <c r="U68" i="18" s="1"/>
  <c r="Y62" i="18"/>
  <c r="Y68" i="18" s="1"/>
  <c r="AC62" i="18"/>
  <c r="AC68" i="18" s="1"/>
  <c r="C63" i="18"/>
  <c r="K63" i="18"/>
  <c r="K69" i="18" s="1"/>
  <c r="O63" i="18"/>
  <c r="O69" i="18" s="1"/>
  <c r="S63" i="18"/>
  <c r="S69" i="18" s="1"/>
  <c r="W63" i="18"/>
  <c r="W69" i="18" s="1"/>
  <c r="AA63" i="18"/>
  <c r="AA69" i="18" s="1"/>
  <c r="AE63" i="18"/>
  <c r="AE69" i="18" s="1"/>
  <c r="G49" i="18"/>
  <c r="F49" i="18"/>
  <c r="B48" i="18"/>
  <c r="G51" i="18"/>
  <c r="F51" i="18"/>
  <c r="F9" i="19"/>
  <c r="F40" i="19"/>
  <c r="F46" i="19"/>
  <c r="F62" i="19"/>
  <c r="F21" i="20"/>
  <c r="F29" i="20"/>
  <c r="F36" i="20"/>
  <c r="I54" i="20"/>
  <c r="K54" i="20"/>
  <c r="M54" i="20"/>
  <c r="O54" i="20"/>
  <c r="Q54" i="20"/>
  <c r="S54" i="20"/>
  <c r="U54" i="20"/>
  <c r="W54" i="20"/>
  <c r="Y54" i="20"/>
  <c r="AA54" i="20"/>
  <c r="AC54" i="20"/>
  <c r="AE54" i="20"/>
  <c r="H99" i="21"/>
  <c r="H105" i="21"/>
  <c r="O105" i="21"/>
  <c r="O99" i="21"/>
  <c r="P99" i="21"/>
  <c r="P105" i="21"/>
  <c r="W105" i="21"/>
  <c r="W99" i="21"/>
  <c r="X99" i="21"/>
  <c r="X105" i="21"/>
  <c r="AE105" i="21"/>
  <c r="AE99" i="21"/>
  <c r="I106" i="21"/>
  <c r="I100" i="21"/>
  <c r="J100" i="21"/>
  <c r="J106" i="21"/>
  <c r="Q106" i="21"/>
  <c r="Q100" i="21"/>
  <c r="R100" i="21"/>
  <c r="R106" i="21"/>
  <c r="Y106" i="21"/>
  <c r="Y100" i="21"/>
  <c r="Z100" i="21"/>
  <c r="Z106" i="21"/>
  <c r="K107" i="21"/>
  <c r="K101" i="21"/>
  <c r="L101" i="21"/>
  <c r="L107" i="21"/>
  <c r="S107" i="21"/>
  <c r="S101" i="21"/>
  <c r="T101" i="21"/>
  <c r="T107" i="21"/>
  <c r="AA107" i="21"/>
  <c r="AA101" i="21"/>
  <c r="AB101" i="21"/>
  <c r="AB107" i="21"/>
  <c r="M108" i="21"/>
  <c r="M102" i="21"/>
  <c r="N102" i="21"/>
  <c r="N108" i="21"/>
  <c r="U108" i="21"/>
  <c r="U102" i="21"/>
  <c r="V102" i="21"/>
  <c r="V108" i="21"/>
  <c r="AC108" i="21"/>
  <c r="AC102" i="21"/>
  <c r="AD102" i="21"/>
  <c r="AD108" i="21"/>
  <c r="H103" i="21"/>
  <c r="H109" i="21"/>
  <c r="O109" i="21"/>
  <c r="O103" i="21"/>
  <c r="P103" i="21"/>
  <c r="P109" i="21"/>
  <c r="W109" i="21"/>
  <c r="W103" i="21"/>
  <c r="X103" i="21"/>
  <c r="X109" i="21"/>
  <c r="AE109" i="21"/>
  <c r="AE103" i="21"/>
  <c r="F85" i="21"/>
  <c r="F92" i="21"/>
  <c r="J148" i="16"/>
  <c r="J136" i="16"/>
  <c r="J132" i="16"/>
  <c r="L148" i="16"/>
  <c r="L136" i="16"/>
  <c r="L132" i="16"/>
  <c r="N148" i="16"/>
  <c r="N132" i="16"/>
  <c r="P148" i="16"/>
  <c r="P136" i="16"/>
  <c r="P132" i="16"/>
  <c r="R148" i="16"/>
  <c r="R136" i="16"/>
  <c r="R132" i="16"/>
  <c r="V148" i="16"/>
  <c r="V136" i="16"/>
  <c r="V132" i="16"/>
  <c r="X148" i="16"/>
  <c r="X136" i="16"/>
  <c r="X132" i="16"/>
  <c r="Z148" i="16"/>
  <c r="Z136" i="16"/>
  <c r="Z132" i="16"/>
  <c r="AB148" i="16"/>
  <c r="AB136" i="16"/>
  <c r="AB132" i="16"/>
  <c r="AD148" i="16"/>
  <c r="AD136" i="16"/>
  <c r="AD132" i="16"/>
  <c r="H150" i="16"/>
  <c r="H146" i="16" s="1"/>
  <c r="H134" i="16"/>
  <c r="L150" i="16"/>
  <c r="L146" i="16" s="1"/>
  <c r="L134" i="16"/>
  <c r="N150" i="16"/>
  <c r="N146" i="16" s="1"/>
  <c r="N134" i="16"/>
  <c r="P150" i="16"/>
  <c r="P146" i="16" s="1"/>
  <c r="P134" i="16"/>
  <c r="R150" i="16"/>
  <c r="R146" i="16" s="1"/>
  <c r="R134" i="16"/>
  <c r="T150" i="16"/>
  <c r="T146" i="16" s="1"/>
  <c r="T134" i="16"/>
  <c r="V150" i="16"/>
  <c r="V146" i="16" s="1"/>
  <c r="V134" i="16"/>
  <c r="X150" i="16"/>
  <c r="X146" i="16" s="1"/>
  <c r="X134" i="16"/>
  <c r="Z150" i="16"/>
  <c r="Z146" i="16" s="1"/>
  <c r="Z134" i="16"/>
  <c r="AB150" i="16"/>
  <c r="AB146" i="16" s="1"/>
  <c r="AB134" i="16"/>
  <c r="AD150" i="16"/>
  <c r="AD146" i="16" s="1"/>
  <c r="AD134" i="16"/>
  <c r="C150" i="16"/>
  <c r="C146" i="16" s="1"/>
  <c r="C134" i="16"/>
  <c r="D61" i="17"/>
  <c r="I34" i="18"/>
  <c r="Q34" i="18"/>
  <c r="Y34" i="18"/>
  <c r="K60" i="18"/>
  <c r="K54" i="18"/>
  <c r="O60" i="18"/>
  <c r="O54" i="18"/>
  <c r="S60" i="18"/>
  <c r="S54" i="18"/>
  <c r="W60" i="18"/>
  <c r="W54" i="18"/>
  <c r="AA60" i="18"/>
  <c r="AA54" i="18"/>
  <c r="AE60" i="18"/>
  <c r="AE54" i="18"/>
  <c r="C62" i="18"/>
  <c r="C8" i="20"/>
  <c r="G15" i="20"/>
  <c r="C14" i="20"/>
  <c r="C10" i="20"/>
  <c r="C51" i="20" s="1"/>
  <c r="C12" i="20"/>
  <c r="C47" i="20" s="1"/>
  <c r="G19" i="20"/>
  <c r="G30" i="16"/>
  <c r="E29" i="16"/>
  <c r="F30" i="16"/>
  <c r="I148" i="16"/>
  <c r="I132" i="16"/>
  <c r="M148" i="16"/>
  <c r="M136" i="16"/>
  <c r="M132" i="16"/>
  <c r="U148" i="16"/>
  <c r="U136" i="16"/>
  <c r="U132" i="16"/>
  <c r="W148" i="16"/>
  <c r="W136" i="16"/>
  <c r="W132" i="16"/>
  <c r="Y148" i="16"/>
  <c r="Y136" i="16"/>
  <c r="Y132" i="16"/>
  <c r="AC148" i="16"/>
  <c r="AC136" i="16"/>
  <c r="AC132" i="16"/>
  <c r="I150" i="16"/>
  <c r="I146" i="16" s="1"/>
  <c r="I134" i="16"/>
  <c r="K150" i="16"/>
  <c r="K146" i="16" s="1"/>
  <c r="K134" i="16"/>
  <c r="M150" i="16"/>
  <c r="M146" i="16" s="1"/>
  <c r="M134" i="16"/>
  <c r="O150" i="16"/>
  <c r="O146" i="16" s="1"/>
  <c r="O134" i="16"/>
  <c r="Q150" i="16"/>
  <c r="Q146" i="16" s="1"/>
  <c r="Q134" i="16"/>
  <c r="S150" i="16"/>
  <c r="S146" i="16" s="1"/>
  <c r="S134" i="16"/>
  <c r="U150" i="16"/>
  <c r="U146" i="16" s="1"/>
  <c r="U134" i="16"/>
  <c r="W150" i="16"/>
  <c r="W146" i="16" s="1"/>
  <c r="W134" i="16"/>
  <c r="Y150" i="16"/>
  <c r="Y146" i="16" s="1"/>
  <c r="Y134" i="16"/>
  <c r="AA150" i="16"/>
  <c r="AA146" i="16" s="1"/>
  <c r="AA134" i="16"/>
  <c r="AC150" i="16"/>
  <c r="AC146" i="16" s="1"/>
  <c r="AC134" i="16"/>
  <c r="AE150" i="16"/>
  <c r="AE146" i="16" s="1"/>
  <c r="AE134" i="16"/>
  <c r="G42" i="16"/>
  <c r="G52" i="16"/>
  <c r="G65" i="16"/>
  <c r="G67" i="16"/>
  <c r="B54" i="17"/>
  <c r="M34" i="18"/>
  <c r="U34" i="18"/>
  <c r="AC34" i="18"/>
  <c r="K62" i="18"/>
  <c r="K68" i="18" s="1"/>
  <c r="O62" i="18"/>
  <c r="O68" i="18" s="1"/>
  <c r="S62" i="18"/>
  <c r="S68" i="18" s="1"/>
  <c r="W62" i="18"/>
  <c r="W68" i="18" s="1"/>
  <c r="AA62" i="18"/>
  <c r="AA68" i="18" s="1"/>
  <c r="AE62" i="18"/>
  <c r="AE68" i="18" s="1"/>
  <c r="I63" i="18"/>
  <c r="I69" i="18" s="1"/>
  <c r="M63" i="18"/>
  <c r="M69" i="18" s="1"/>
  <c r="Q63" i="18"/>
  <c r="Q69" i="18" s="1"/>
  <c r="U63" i="18"/>
  <c r="U69" i="18" s="1"/>
  <c r="Y63" i="18"/>
  <c r="Y69" i="18" s="1"/>
  <c r="AC63" i="18"/>
  <c r="AC69" i="18" s="1"/>
  <c r="O61" i="18"/>
  <c r="O67" i="18" s="1"/>
  <c r="W61" i="18"/>
  <c r="W67" i="18" s="1"/>
  <c r="AE61" i="18"/>
  <c r="AE67" i="18" s="1"/>
  <c r="G55" i="19"/>
  <c r="F151" i="19"/>
  <c r="O42" i="20"/>
  <c r="Y48" i="20"/>
  <c r="Y43" i="20"/>
  <c r="Y42" i="20" s="1"/>
  <c r="F12" i="16"/>
  <c r="F15" i="16"/>
  <c r="F126" i="16"/>
  <c r="J133" i="16"/>
  <c r="J145" i="16" s="1"/>
  <c r="L133" i="16"/>
  <c r="L145" i="16" s="1"/>
  <c r="N133" i="16"/>
  <c r="N145" i="16" s="1"/>
  <c r="P133" i="16"/>
  <c r="P145" i="16" s="1"/>
  <c r="R133" i="16"/>
  <c r="R145" i="16" s="1"/>
  <c r="T133" i="16"/>
  <c r="T145" i="16" s="1"/>
  <c r="V133" i="16"/>
  <c r="V145" i="16" s="1"/>
  <c r="X133" i="16"/>
  <c r="X145" i="16" s="1"/>
  <c r="Z133" i="16"/>
  <c r="Z145" i="16" s="1"/>
  <c r="AB133" i="16"/>
  <c r="AB145" i="16" s="1"/>
  <c r="AD133" i="16"/>
  <c r="AD145" i="16" s="1"/>
  <c r="F10" i="17"/>
  <c r="F12" i="17"/>
  <c r="F14" i="17"/>
  <c r="F17" i="17"/>
  <c r="F25" i="17"/>
  <c r="G42" i="17"/>
  <c r="F32" i="17"/>
  <c r="L62" i="17"/>
  <c r="L76" i="17" s="1"/>
  <c r="P62" i="17"/>
  <c r="P76" i="17" s="1"/>
  <c r="X62" i="17"/>
  <c r="X76" i="17" s="1"/>
  <c r="AB62" i="17"/>
  <c r="AB76" i="17" s="1"/>
  <c r="F48" i="17"/>
  <c r="G56" i="17"/>
  <c r="D65" i="17"/>
  <c r="D79" i="17" s="1"/>
  <c r="F55" i="17"/>
  <c r="H62" i="17"/>
  <c r="H76" i="17" s="1"/>
  <c r="T62" i="17"/>
  <c r="T76" i="17" s="1"/>
  <c r="G57" i="17"/>
  <c r="G59" i="17"/>
  <c r="E62" i="17"/>
  <c r="O63" i="17"/>
  <c r="O77" i="17" s="1"/>
  <c r="S63" i="17"/>
  <c r="S77" i="17" s="1"/>
  <c r="W63" i="17"/>
  <c r="W77" i="17" s="1"/>
  <c r="G68" i="17"/>
  <c r="C75" i="17"/>
  <c r="F15" i="18"/>
  <c r="E14" i="18"/>
  <c r="I18" i="18"/>
  <c r="M18" i="18"/>
  <c r="Q18" i="18"/>
  <c r="Q17" i="18" s="1"/>
  <c r="U18" i="18"/>
  <c r="Y18" i="18"/>
  <c r="Y17" i="18" s="1"/>
  <c r="AC18" i="18"/>
  <c r="B35" i="18"/>
  <c r="H34" i="18"/>
  <c r="F30" i="18"/>
  <c r="D30" i="18"/>
  <c r="D24" i="18" s="1"/>
  <c r="D36" i="18" s="1"/>
  <c r="F31" i="18"/>
  <c r="D31" i="18"/>
  <c r="D25" i="18" s="1"/>
  <c r="D37" i="18" s="1"/>
  <c r="F32" i="18"/>
  <c r="D32" i="18"/>
  <c r="D26" i="18" s="1"/>
  <c r="D38" i="18" s="1"/>
  <c r="E35" i="18"/>
  <c r="E37" i="18"/>
  <c r="D54" i="18"/>
  <c r="H61" i="18"/>
  <c r="H67" i="18" s="1"/>
  <c r="J61" i="18"/>
  <c r="J67" i="18" s="1"/>
  <c r="L61" i="18"/>
  <c r="L67" i="18" s="1"/>
  <c r="N61" i="18"/>
  <c r="N67" i="18" s="1"/>
  <c r="P61" i="18"/>
  <c r="P67" i="18" s="1"/>
  <c r="R61" i="18"/>
  <c r="R67" i="18" s="1"/>
  <c r="T61" i="18"/>
  <c r="T67" i="18" s="1"/>
  <c r="V61" i="18"/>
  <c r="V67" i="18" s="1"/>
  <c r="X61" i="18"/>
  <c r="X67" i="18" s="1"/>
  <c r="Z61" i="18"/>
  <c r="Z67" i="18" s="1"/>
  <c r="AB61" i="18"/>
  <c r="AB67" i="18" s="1"/>
  <c r="AD61" i="18"/>
  <c r="AD67" i="18" s="1"/>
  <c r="B62" i="18"/>
  <c r="D62" i="18"/>
  <c r="H63" i="18"/>
  <c r="H69" i="18" s="1"/>
  <c r="J63" i="18"/>
  <c r="J69" i="18" s="1"/>
  <c r="L63" i="18"/>
  <c r="L69" i="18" s="1"/>
  <c r="N63" i="18"/>
  <c r="N69" i="18" s="1"/>
  <c r="P63" i="18"/>
  <c r="P69" i="18" s="1"/>
  <c r="R63" i="18"/>
  <c r="R69" i="18" s="1"/>
  <c r="T63" i="18"/>
  <c r="T69" i="18" s="1"/>
  <c r="V63" i="18"/>
  <c r="V69" i="18" s="1"/>
  <c r="X63" i="18"/>
  <c r="X69" i="18" s="1"/>
  <c r="Z63" i="18"/>
  <c r="Z69" i="18" s="1"/>
  <c r="AB63" i="18"/>
  <c r="AB69" i="18" s="1"/>
  <c r="AD63" i="18"/>
  <c r="AD69" i="18" s="1"/>
  <c r="F50" i="18"/>
  <c r="F52" i="18"/>
  <c r="I55" i="18"/>
  <c r="M55" i="18"/>
  <c r="Q55" i="18"/>
  <c r="U55" i="18"/>
  <c r="Y55" i="18"/>
  <c r="AC55" i="18"/>
  <c r="G10" i="19"/>
  <c r="D101" i="19"/>
  <c r="D103" i="19"/>
  <c r="G134" i="19"/>
  <c r="F139" i="19"/>
  <c r="D139" i="19"/>
  <c r="G139" i="19"/>
  <c r="F141" i="19"/>
  <c r="D141" i="19"/>
  <c r="G141" i="19"/>
  <c r="F144" i="19"/>
  <c r="D144" i="19"/>
  <c r="G144" i="19"/>
  <c r="F146" i="19"/>
  <c r="D146" i="19"/>
  <c r="G146" i="19"/>
  <c r="K148" i="19"/>
  <c r="M161" i="19"/>
  <c r="M156" i="19" s="1"/>
  <c r="U161" i="19"/>
  <c r="U156" i="19" s="1"/>
  <c r="AC161" i="19"/>
  <c r="AC156" i="19" s="1"/>
  <c r="O162" i="19"/>
  <c r="O157" i="19" s="1"/>
  <c r="W162" i="19"/>
  <c r="AE162" i="19"/>
  <c r="AE157" i="19" s="1"/>
  <c r="D8" i="20"/>
  <c r="E49" i="20"/>
  <c r="K48" i="20"/>
  <c r="M48" i="20"/>
  <c r="M43" i="20"/>
  <c r="M42" i="20" s="1"/>
  <c r="U48" i="20"/>
  <c r="U43" i="20"/>
  <c r="U42" i="20" s="1"/>
  <c r="AA48" i="20"/>
  <c r="AC48" i="20"/>
  <c r="AC43" i="20"/>
  <c r="AC42" i="20" s="1"/>
  <c r="I51" i="20"/>
  <c r="I45" i="20" s="1"/>
  <c r="E10" i="20"/>
  <c r="F12" i="20"/>
  <c r="D12" i="20"/>
  <c r="D53" i="20" s="1"/>
  <c r="F53" i="20" s="1"/>
  <c r="E53" i="20"/>
  <c r="F15" i="20"/>
  <c r="D15" i="20"/>
  <c r="F19" i="20"/>
  <c r="D19" i="20"/>
  <c r="G22" i="20"/>
  <c r="G24" i="20"/>
  <c r="G26" i="20"/>
  <c r="G30" i="20"/>
  <c r="C56" i="20"/>
  <c r="C44" i="20"/>
  <c r="G31" i="20"/>
  <c r="G32" i="20"/>
  <c r="C46" i="20"/>
  <c r="G33" i="20"/>
  <c r="C59" i="20"/>
  <c r="G34" i="20"/>
  <c r="C43" i="20"/>
  <c r="K43" i="20"/>
  <c r="K42" i="20" s="1"/>
  <c r="S43" i="20"/>
  <c r="S42" i="20" s="1"/>
  <c r="AA43" i="20"/>
  <c r="AA42" i="20" s="1"/>
  <c r="O48" i="20"/>
  <c r="AE48" i="20"/>
  <c r="Q49" i="20"/>
  <c r="I53" i="20"/>
  <c r="I47" i="20" s="1"/>
  <c r="G55" i="20"/>
  <c r="C58" i="20"/>
  <c r="E105" i="21"/>
  <c r="E109" i="21"/>
  <c r="F37" i="21"/>
  <c r="D37" i="21"/>
  <c r="G37" i="21"/>
  <c r="E36" i="21"/>
  <c r="F41" i="21"/>
  <c r="D41" i="21"/>
  <c r="G41" i="21"/>
  <c r="F51" i="21"/>
  <c r="D51" i="21"/>
  <c r="G51" i="21"/>
  <c r="E50" i="21"/>
  <c r="F55" i="21"/>
  <c r="D55" i="21"/>
  <c r="G55" i="21"/>
  <c r="F65" i="21"/>
  <c r="D65" i="21"/>
  <c r="G65" i="21"/>
  <c r="E64" i="21"/>
  <c r="F69" i="21"/>
  <c r="D69" i="21"/>
  <c r="G69" i="21"/>
  <c r="F79" i="21"/>
  <c r="D79" i="21"/>
  <c r="G79" i="21"/>
  <c r="E78" i="21"/>
  <c r="G12" i="16"/>
  <c r="G15" i="16"/>
  <c r="G126" i="16"/>
  <c r="K133" i="16"/>
  <c r="K145" i="16" s="1"/>
  <c r="M133" i="16"/>
  <c r="M145" i="16" s="1"/>
  <c r="O133" i="16"/>
  <c r="O145" i="16" s="1"/>
  <c r="Q133" i="16"/>
  <c r="Q145" i="16" s="1"/>
  <c r="S133" i="16"/>
  <c r="S145" i="16" s="1"/>
  <c r="U133" i="16"/>
  <c r="U145" i="16" s="1"/>
  <c r="W133" i="16"/>
  <c r="W145" i="16" s="1"/>
  <c r="Y133" i="16"/>
  <c r="Y145" i="16" s="1"/>
  <c r="AA133" i="16"/>
  <c r="AA145" i="16" s="1"/>
  <c r="AC133" i="16"/>
  <c r="AC145" i="16" s="1"/>
  <c r="AE133" i="16"/>
  <c r="AE145" i="16" s="1"/>
  <c r="D9" i="17"/>
  <c r="H67" i="17"/>
  <c r="J67" i="17"/>
  <c r="L67" i="17"/>
  <c r="P67" i="17"/>
  <c r="R67" i="17"/>
  <c r="T67" i="17"/>
  <c r="X67" i="17"/>
  <c r="Z67" i="17"/>
  <c r="AB67" i="17"/>
  <c r="B11" i="17"/>
  <c r="B13" i="17"/>
  <c r="D24" i="17"/>
  <c r="G39" i="17"/>
  <c r="E38" i="17"/>
  <c r="G43" i="17"/>
  <c r="J38" i="17"/>
  <c r="R62" i="17"/>
  <c r="R76" i="17" s="1"/>
  <c r="V38" i="17"/>
  <c r="Z38" i="17"/>
  <c r="AD38" i="17"/>
  <c r="H41" i="17"/>
  <c r="L41" i="17"/>
  <c r="L63" i="17" s="1"/>
  <c r="L77" i="17" s="1"/>
  <c r="P41" i="17"/>
  <c r="P63" i="17" s="1"/>
  <c r="P77" i="17" s="1"/>
  <c r="T41" i="17"/>
  <c r="T63" i="17" s="1"/>
  <c r="T77" i="17" s="1"/>
  <c r="X41" i="17"/>
  <c r="X63" i="17" s="1"/>
  <c r="X77" i="17" s="1"/>
  <c r="AB41" i="17"/>
  <c r="AB63" i="17" s="1"/>
  <c r="AB77" i="17" s="1"/>
  <c r="C54" i="17"/>
  <c r="G55" i="17"/>
  <c r="E54" i="17"/>
  <c r="F49" i="17"/>
  <c r="D64" i="17"/>
  <c r="D78" i="17" s="1"/>
  <c r="J54" i="17"/>
  <c r="N54" i="17"/>
  <c r="R54" i="17"/>
  <c r="V54" i="17"/>
  <c r="Z54" i="17"/>
  <c r="F56" i="17"/>
  <c r="J63" i="17"/>
  <c r="J77" i="17" s="1"/>
  <c r="N63" i="17"/>
  <c r="N77" i="17" s="1"/>
  <c r="R63" i="17"/>
  <c r="R77" i="17" s="1"/>
  <c r="V63" i="17"/>
  <c r="V77" i="17" s="1"/>
  <c r="Z63" i="17"/>
  <c r="Z77" i="17" s="1"/>
  <c r="AD63" i="17"/>
  <c r="AD77" i="17" s="1"/>
  <c r="E61" i="17"/>
  <c r="E63" i="17"/>
  <c r="M63" i="17"/>
  <c r="M77" i="17" s="1"/>
  <c r="U63" i="17"/>
  <c r="U77" i="17" s="1"/>
  <c r="AC63" i="17"/>
  <c r="AC77" i="17" s="1"/>
  <c r="E65" i="17"/>
  <c r="F68" i="17"/>
  <c r="G69" i="17"/>
  <c r="F70" i="17"/>
  <c r="G71" i="17"/>
  <c r="F72" i="17"/>
  <c r="G8" i="18"/>
  <c r="K8" i="18"/>
  <c r="O8" i="18"/>
  <c r="S8" i="18"/>
  <c r="W8" i="18"/>
  <c r="AA8" i="18"/>
  <c r="AE8" i="18"/>
  <c r="B18" i="18"/>
  <c r="B17" i="18" s="1"/>
  <c r="H17" i="18"/>
  <c r="G11" i="18"/>
  <c r="G15" i="18"/>
  <c r="C18" i="18"/>
  <c r="C17" i="18" s="1"/>
  <c r="G23" i="18"/>
  <c r="G24" i="18"/>
  <c r="G25" i="18"/>
  <c r="G26" i="18"/>
  <c r="G28" i="18"/>
  <c r="D28" i="18"/>
  <c r="D23" i="18"/>
  <c r="G29" i="18"/>
  <c r="G30" i="18"/>
  <c r="G31" i="18"/>
  <c r="G32" i="18"/>
  <c r="E36" i="18"/>
  <c r="E38" i="18"/>
  <c r="K42" i="18"/>
  <c r="O42" i="18"/>
  <c r="S42" i="18"/>
  <c r="W42" i="18"/>
  <c r="AA42" i="18"/>
  <c r="AE42" i="18"/>
  <c r="H60" i="18"/>
  <c r="H54" i="18"/>
  <c r="J60" i="18"/>
  <c r="J54" i="18"/>
  <c r="L60" i="18"/>
  <c r="L54" i="18"/>
  <c r="N60" i="18"/>
  <c r="N54" i="18"/>
  <c r="P60" i="18"/>
  <c r="P54" i="18"/>
  <c r="R60" i="18"/>
  <c r="R54" i="18"/>
  <c r="T60" i="18"/>
  <c r="T54" i="18"/>
  <c r="V60" i="18"/>
  <c r="V54" i="18"/>
  <c r="X60" i="18"/>
  <c r="X54" i="18"/>
  <c r="Z60" i="18"/>
  <c r="Z54" i="18"/>
  <c r="AB60" i="18"/>
  <c r="AB54" i="18"/>
  <c r="AD60" i="18"/>
  <c r="AD54" i="18"/>
  <c r="D61" i="18"/>
  <c r="G44" i="18"/>
  <c r="H62" i="18"/>
  <c r="H68" i="18" s="1"/>
  <c r="J62" i="18"/>
  <c r="J68" i="18" s="1"/>
  <c r="L62" i="18"/>
  <c r="L68" i="18" s="1"/>
  <c r="N62" i="18"/>
  <c r="N68" i="18" s="1"/>
  <c r="P62" i="18"/>
  <c r="P68" i="18" s="1"/>
  <c r="R62" i="18"/>
  <c r="R68" i="18" s="1"/>
  <c r="T62" i="18"/>
  <c r="T68" i="18" s="1"/>
  <c r="V62" i="18"/>
  <c r="V68" i="18" s="1"/>
  <c r="X62" i="18"/>
  <c r="X68" i="18" s="1"/>
  <c r="Z62" i="18"/>
  <c r="Z68" i="18" s="1"/>
  <c r="AB62" i="18"/>
  <c r="AB68" i="18" s="1"/>
  <c r="AD62" i="18"/>
  <c r="AD68" i="18" s="1"/>
  <c r="D63" i="18"/>
  <c r="G46" i="18"/>
  <c r="G48" i="18"/>
  <c r="G50" i="18"/>
  <c r="G52" i="18"/>
  <c r="E56" i="18"/>
  <c r="G57" i="18"/>
  <c r="E58" i="18"/>
  <c r="E60" i="18"/>
  <c r="F10" i="19"/>
  <c r="D10" i="19"/>
  <c r="F12" i="19"/>
  <c r="D12" i="19"/>
  <c r="D11" i="19" s="1"/>
  <c r="E17" i="19"/>
  <c r="E19" i="19"/>
  <c r="E20" i="19"/>
  <c r="F23" i="19"/>
  <c r="D23" i="19"/>
  <c r="F24" i="19"/>
  <c r="D24" i="19"/>
  <c r="F30" i="19"/>
  <c r="D30" i="19"/>
  <c r="F35" i="19"/>
  <c r="D35" i="19"/>
  <c r="F36" i="19"/>
  <c r="D36" i="19"/>
  <c r="F38" i="19"/>
  <c r="D38" i="19"/>
  <c r="F41" i="19"/>
  <c r="D41" i="19"/>
  <c r="F42" i="19"/>
  <c r="D42" i="19"/>
  <c r="F43" i="19"/>
  <c r="D43" i="19"/>
  <c r="F44" i="19"/>
  <c r="D44" i="19"/>
  <c r="F47" i="19"/>
  <c r="D47" i="19"/>
  <c r="F48" i="19"/>
  <c r="D48" i="19"/>
  <c r="F49" i="19"/>
  <c r="D49" i="19"/>
  <c r="F50" i="19"/>
  <c r="D50" i="19"/>
  <c r="F65" i="19"/>
  <c r="D65" i="19"/>
  <c r="F66" i="19"/>
  <c r="D66" i="19"/>
  <c r="F67" i="19"/>
  <c r="D67" i="19"/>
  <c r="F68" i="19"/>
  <c r="D68" i="19"/>
  <c r="F71" i="19"/>
  <c r="D71" i="19"/>
  <c r="F72" i="19"/>
  <c r="F70" i="19" s="1"/>
  <c r="D72" i="19"/>
  <c r="F73" i="19"/>
  <c r="D73" i="19"/>
  <c r="F74" i="19"/>
  <c r="D74" i="19"/>
  <c r="F77" i="19"/>
  <c r="D77" i="19"/>
  <c r="F78" i="19"/>
  <c r="F76" i="19" s="1"/>
  <c r="D78" i="19"/>
  <c r="F79" i="19"/>
  <c r="D79" i="19"/>
  <c r="F80" i="19"/>
  <c r="D80" i="19"/>
  <c r="F83" i="19"/>
  <c r="D83" i="19"/>
  <c r="F84" i="19"/>
  <c r="F82" i="19" s="1"/>
  <c r="D84" i="19"/>
  <c r="F85" i="19"/>
  <c r="D85" i="19"/>
  <c r="F86" i="19"/>
  <c r="D86" i="19"/>
  <c r="F89" i="19"/>
  <c r="D89" i="19"/>
  <c r="F90" i="19"/>
  <c r="F88" i="19" s="1"/>
  <c r="D90" i="19"/>
  <c r="F91" i="19"/>
  <c r="D91" i="19"/>
  <c r="I100" i="19"/>
  <c r="B149" i="19"/>
  <c r="J148" i="19"/>
  <c r="L148" i="19"/>
  <c r="N148" i="19"/>
  <c r="P148" i="19"/>
  <c r="R148" i="19"/>
  <c r="T148" i="19"/>
  <c r="V148" i="19"/>
  <c r="X148" i="19"/>
  <c r="Z148" i="19"/>
  <c r="AB148" i="19"/>
  <c r="AD148" i="19"/>
  <c r="D133" i="19"/>
  <c r="G133" i="19"/>
  <c r="E150" i="19"/>
  <c r="G135" i="19"/>
  <c r="E152" i="19"/>
  <c r="F138" i="19"/>
  <c r="D138" i="19"/>
  <c r="G138" i="19"/>
  <c r="F140" i="19"/>
  <c r="D140" i="19"/>
  <c r="G140" i="19"/>
  <c r="E143" i="19"/>
  <c r="F145" i="19"/>
  <c r="D145" i="19"/>
  <c r="G145" i="19"/>
  <c r="F147" i="19"/>
  <c r="D147" i="19"/>
  <c r="G147" i="19"/>
  <c r="Q148" i="19"/>
  <c r="M159" i="19"/>
  <c r="I161" i="19"/>
  <c r="I156" i="19" s="1"/>
  <c r="Q161" i="19"/>
  <c r="Q156" i="19" s="1"/>
  <c r="Y161" i="19"/>
  <c r="Y156" i="19" s="1"/>
  <c r="K162" i="19"/>
  <c r="S162" i="19"/>
  <c r="S157" i="19" s="1"/>
  <c r="AA162" i="19"/>
  <c r="I7" i="20"/>
  <c r="K7" i="20"/>
  <c r="M7" i="20"/>
  <c r="O7" i="20"/>
  <c r="S7" i="20"/>
  <c r="U7" i="20"/>
  <c r="W7" i="20"/>
  <c r="Y7" i="20"/>
  <c r="AA7" i="20"/>
  <c r="AC7" i="20"/>
  <c r="AE7" i="20"/>
  <c r="I50" i="20"/>
  <c r="I44" i="20" s="1"/>
  <c r="E9" i="20"/>
  <c r="I52" i="20"/>
  <c r="I46" i="20" s="1"/>
  <c r="E11" i="20"/>
  <c r="I14" i="20"/>
  <c r="F16" i="20"/>
  <c r="D16" i="20"/>
  <c r="F18" i="20"/>
  <c r="D18" i="20"/>
  <c r="W43" i="20"/>
  <c r="W42" i="20" s="1"/>
  <c r="E47" i="20"/>
  <c r="I49" i="20"/>
  <c r="G59" i="20"/>
  <c r="F34" i="21"/>
  <c r="D34" i="21"/>
  <c r="D29" i="21" s="1"/>
  <c r="G34" i="21"/>
  <c r="F44" i="21"/>
  <c r="D44" i="21"/>
  <c r="G44" i="21"/>
  <c r="D46" i="21"/>
  <c r="G46" i="21"/>
  <c r="F48" i="21"/>
  <c r="D48" i="21"/>
  <c r="G48" i="21"/>
  <c r="F58" i="21"/>
  <c r="D58" i="21"/>
  <c r="G58" i="21"/>
  <c r="E57" i="21"/>
  <c r="F62" i="21"/>
  <c r="D62" i="21"/>
  <c r="G62" i="21"/>
  <c r="F72" i="21"/>
  <c r="D72" i="21"/>
  <c r="D71" i="21" s="1"/>
  <c r="G72" i="21"/>
  <c r="E71" i="21"/>
  <c r="F76" i="21"/>
  <c r="D76" i="21"/>
  <c r="G76" i="21"/>
  <c r="G25" i="17"/>
  <c r="G26" i="17"/>
  <c r="G28" i="17"/>
  <c r="G29" i="17"/>
  <c r="G48" i="17"/>
  <c r="G49" i="17"/>
  <c r="H159" i="19"/>
  <c r="J159" i="19"/>
  <c r="L159" i="19"/>
  <c r="N159" i="19"/>
  <c r="P159" i="19"/>
  <c r="T159" i="19"/>
  <c r="V159" i="19"/>
  <c r="X159" i="19"/>
  <c r="Z159" i="19"/>
  <c r="AD159" i="19"/>
  <c r="H161" i="19"/>
  <c r="H156" i="19" s="1"/>
  <c r="J161" i="19"/>
  <c r="J156" i="19" s="1"/>
  <c r="L161" i="19"/>
  <c r="L156" i="19" s="1"/>
  <c r="N161" i="19"/>
  <c r="N156" i="19" s="1"/>
  <c r="P161" i="19"/>
  <c r="P156" i="19" s="1"/>
  <c r="R161" i="19"/>
  <c r="R156" i="19" s="1"/>
  <c r="T161" i="19"/>
  <c r="T156" i="19" s="1"/>
  <c r="V161" i="19"/>
  <c r="V156" i="19" s="1"/>
  <c r="X161" i="19"/>
  <c r="X156" i="19" s="1"/>
  <c r="Z161" i="19"/>
  <c r="Z156" i="19" s="1"/>
  <c r="AB161" i="19"/>
  <c r="AB156" i="19" s="1"/>
  <c r="AD161" i="19"/>
  <c r="AD156" i="19" s="1"/>
  <c r="H162" i="19"/>
  <c r="H157" i="19" s="1"/>
  <c r="J162" i="19"/>
  <c r="J157" i="19" s="1"/>
  <c r="L162" i="19"/>
  <c r="L157" i="19" s="1"/>
  <c r="P162" i="19"/>
  <c r="P157" i="19" s="1"/>
  <c r="R162" i="19"/>
  <c r="R157" i="19" s="1"/>
  <c r="T162" i="19"/>
  <c r="T157" i="19" s="1"/>
  <c r="V162" i="19"/>
  <c r="V157" i="19" s="1"/>
  <c r="X162" i="19"/>
  <c r="X157" i="19" s="1"/>
  <c r="Z162" i="19"/>
  <c r="Z157" i="19" s="1"/>
  <c r="AB162" i="19"/>
  <c r="AB157" i="19" s="1"/>
  <c r="F92" i="19"/>
  <c r="D92" i="19"/>
  <c r="F95" i="19"/>
  <c r="D95" i="19"/>
  <c r="F96" i="19"/>
  <c r="F94" i="19" s="1"/>
  <c r="D96" i="19"/>
  <c r="F97" i="19"/>
  <c r="D97" i="19"/>
  <c r="F98" i="19"/>
  <c r="D98" i="19"/>
  <c r="F107" i="19"/>
  <c r="D107" i="19"/>
  <c r="F108" i="19"/>
  <c r="F106" i="19" s="1"/>
  <c r="D108" i="19"/>
  <c r="F109" i="19"/>
  <c r="D109" i="19"/>
  <c r="F110" i="19"/>
  <c r="D110" i="19"/>
  <c r="C125" i="19"/>
  <c r="F22" i="20"/>
  <c r="D22" i="20"/>
  <c r="F23" i="20"/>
  <c r="D23" i="20"/>
  <c r="F24" i="20"/>
  <c r="D24" i="20"/>
  <c r="F25" i="20"/>
  <c r="D25" i="20"/>
  <c r="F26" i="20"/>
  <c r="D26" i="20"/>
  <c r="F30" i="20"/>
  <c r="D30" i="20"/>
  <c r="E56" i="20"/>
  <c r="G56" i="20" s="1"/>
  <c r="F31" i="20"/>
  <c r="D31" i="20"/>
  <c r="F32" i="20"/>
  <c r="D32" i="20"/>
  <c r="E58" i="20"/>
  <c r="F33" i="20"/>
  <c r="D33" i="20"/>
  <c r="F34" i="20"/>
  <c r="D34" i="20"/>
  <c r="F37" i="20"/>
  <c r="D37" i="20"/>
  <c r="F38" i="20"/>
  <c r="D38" i="20"/>
  <c r="F39" i="20"/>
  <c r="D39" i="20"/>
  <c r="F40" i="20"/>
  <c r="D40" i="20"/>
  <c r="F41" i="20"/>
  <c r="D41" i="20"/>
  <c r="E43" i="20"/>
  <c r="E57" i="20"/>
  <c r="G57" i="20" s="1"/>
  <c r="E106" i="21"/>
  <c r="E108" i="21"/>
  <c r="F33" i="21"/>
  <c r="D33" i="21"/>
  <c r="G33" i="21"/>
  <c r="F38" i="21"/>
  <c r="D38" i="21"/>
  <c r="G38" i="21"/>
  <c r="F40" i="21"/>
  <c r="D40" i="21"/>
  <c r="F45" i="21"/>
  <c r="D45" i="21"/>
  <c r="D43" i="21" s="1"/>
  <c r="F47" i="21"/>
  <c r="D47" i="21"/>
  <c r="G47" i="21"/>
  <c r="F52" i="21"/>
  <c r="D52" i="21"/>
  <c r="D50" i="21" s="1"/>
  <c r="G52" i="21"/>
  <c r="F54" i="21"/>
  <c r="D54" i="21"/>
  <c r="G54" i="21"/>
  <c r="F59" i="21"/>
  <c r="D59" i="21"/>
  <c r="G59" i="21"/>
  <c r="F61" i="21"/>
  <c r="D61" i="21"/>
  <c r="G61" i="21"/>
  <c r="F66" i="21"/>
  <c r="D66" i="21"/>
  <c r="D64" i="21" s="1"/>
  <c r="G66" i="21"/>
  <c r="F68" i="21"/>
  <c r="D68" i="21"/>
  <c r="G68" i="21"/>
  <c r="F75" i="21"/>
  <c r="D75" i="21"/>
  <c r="G75" i="21"/>
  <c r="B59" i="20"/>
  <c r="B54" i="20" s="1"/>
  <c r="B47" i="20"/>
  <c r="H43" i="20"/>
  <c r="H42" i="20" s="1"/>
  <c r="J43" i="20"/>
  <c r="J42" i="20" s="1"/>
  <c r="L43" i="20"/>
  <c r="L42" i="20" s="1"/>
  <c r="N43" i="20"/>
  <c r="N42" i="20" s="1"/>
  <c r="P43" i="20"/>
  <c r="P42" i="20" s="1"/>
  <c r="R43" i="20"/>
  <c r="R42" i="20" s="1"/>
  <c r="T43" i="20"/>
  <c r="T42" i="20" s="1"/>
  <c r="V43" i="20"/>
  <c r="V42" i="20" s="1"/>
  <c r="X43" i="20"/>
  <c r="X42" i="20" s="1"/>
  <c r="Z43" i="20"/>
  <c r="Z42" i="20" s="1"/>
  <c r="AB43" i="20"/>
  <c r="AB42" i="20" s="1"/>
  <c r="AD43" i="20"/>
  <c r="AD42" i="20" s="1"/>
  <c r="B44" i="20"/>
  <c r="B45" i="20"/>
  <c r="B46" i="20"/>
  <c r="I105" i="21"/>
  <c r="I99" i="21"/>
  <c r="M105" i="21"/>
  <c r="M99" i="21"/>
  <c r="Q105" i="21"/>
  <c r="Q99" i="21"/>
  <c r="U105" i="21"/>
  <c r="U99" i="21"/>
  <c r="Y105" i="21"/>
  <c r="Y99" i="21"/>
  <c r="AC105" i="21"/>
  <c r="AC99" i="21"/>
  <c r="K106" i="21"/>
  <c r="K100" i="21"/>
  <c r="O106" i="21"/>
  <c r="O104" i="21" s="1"/>
  <c r="O100" i="21"/>
  <c r="S106" i="21"/>
  <c r="S100" i="21"/>
  <c r="W106" i="21"/>
  <c r="W104" i="21" s="1"/>
  <c r="W100" i="21"/>
  <c r="AA106" i="21"/>
  <c r="AA100" i="21"/>
  <c r="AE106" i="21"/>
  <c r="AE104" i="21" s="1"/>
  <c r="AE100" i="21"/>
  <c r="I107" i="21"/>
  <c r="I101" i="21"/>
  <c r="M107" i="21"/>
  <c r="M101" i="21"/>
  <c r="Q107" i="21"/>
  <c r="Q101" i="21"/>
  <c r="U107" i="21"/>
  <c r="U101" i="21"/>
  <c r="Y107" i="21"/>
  <c r="Y101" i="21"/>
  <c r="AC107" i="21"/>
  <c r="AC101" i="21"/>
  <c r="K108" i="21"/>
  <c r="K102" i="21"/>
  <c r="O108" i="21"/>
  <c r="O102" i="21"/>
  <c r="S108" i="21"/>
  <c r="S102" i="21"/>
  <c r="W108" i="21"/>
  <c r="W102" i="21"/>
  <c r="AA108" i="21"/>
  <c r="AA102" i="21"/>
  <c r="AE108" i="21"/>
  <c r="AE102" i="21"/>
  <c r="I109" i="21"/>
  <c r="I103" i="21"/>
  <c r="M109" i="21"/>
  <c r="M103" i="21"/>
  <c r="Q109" i="21"/>
  <c r="Q103" i="21"/>
  <c r="U109" i="21"/>
  <c r="U103" i="21"/>
  <c r="Y109" i="21"/>
  <c r="Y103" i="21"/>
  <c r="AC109" i="21"/>
  <c r="AC103" i="21"/>
  <c r="C99" i="21"/>
  <c r="K99" i="21"/>
  <c r="S99" i="21"/>
  <c r="AA99" i="21"/>
  <c r="M100" i="21"/>
  <c r="U100" i="21"/>
  <c r="AC100" i="21"/>
  <c r="O101" i="21"/>
  <c r="W101" i="21"/>
  <c r="AE101" i="21"/>
  <c r="I102" i="21"/>
  <c r="Q102" i="21"/>
  <c r="Y102" i="21"/>
  <c r="K103" i="21"/>
  <c r="S103" i="21"/>
  <c r="AA103" i="21"/>
  <c r="B99" i="21"/>
  <c r="J105" i="21"/>
  <c r="J99" i="21"/>
  <c r="N105" i="21"/>
  <c r="N99" i="21"/>
  <c r="R105" i="21"/>
  <c r="R99" i="21"/>
  <c r="V105" i="21"/>
  <c r="V99" i="21"/>
  <c r="Z105" i="21"/>
  <c r="Z99" i="21"/>
  <c r="AD105" i="21"/>
  <c r="AD99" i="21"/>
  <c r="H106" i="21"/>
  <c r="H100" i="21"/>
  <c r="H98" i="21" s="1"/>
  <c r="L106" i="21"/>
  <c r="L100" i="21"/>
  <c r="P106" i="21"/>
  <c r="P100" i="21"/>
  <c r="P98" i="21" s="1"/>
  <c r="T106" i="21"/>
  <c r="T100" i="21"/>
  <c r="X106" i="21"/>
  <c r="X100" i="21"/>
  <c r="X98" i="21" s="1"/>
  <c r="AB106" i="21"/>
  <c r="AB100" i="21"/>
  <c r="J107" i="21"/>
  <c r="J101" i="21"/>
  <c r="J98" i="21" s="1"/>
  <c r="N107" i="21"/>
  <c r="N101" i="21"/>
  <c r="N98" i="21" s="1"/>
  <c r="R107" i="21"/>
  <c r="R101" i="21"/>
  <c r="R98" i="21" s="1"/>
  <c r="V107" i="21"/>
  <c r="V101" i="21"/>
  <c r="V98" i="21" s="1"/>
  <c r="Z107" i="21"/>
  <c r="Z101" i="21"/>
  <c r="Z98" i="21" s="1"/>
  <c r="AD107" i="21"/>
  <c r="AD101" i="21"/>
  <c r="AD98" i="21" s="1"/>
  <c r="H108" i="21"/>
  <c r="H102" i="21"/>
  <c r="L108" i="21"/>
  <c r="L102" i="21"/>
  <c r="P108" i="21"/>
  <c r="P102" i="21"/>
  <c r="T108" i="21"/>
  <c r="T102" i="21"/>
  <c r="X108" i="21"/>
  <c r="X102" i="21"/>
  <c r="AB108" i="21"/>
  <c r="AB102" i="21"/>
  <c r="J109" i="21"/>
  <c r="J103" i="21"/>
  <c r="N109" i="21"/>
  <c r="N103" i="21"/>
  <c r="R109" i="21"/>
  <c r="R103" i="21"/>
  <c r="V109" i="21"/>
  <c r="V103" i="21"/>
  <c r="Z109" i="21"/>
  <c r="Z103" i="21"/>
  <c r="AD109" i="21"/>
  <c r="AD103" i="21"/>
  <c r="F82" i="21"/>
  <c r="D82" i="21"/>
  <c r="F83" i="21"/>
  <c r="D83" i="21"/>
  <c r="F86" i="21"/>
  <c r="D86" i="21"/>
  <c r="F87" i="21"/>
  <c r="D87" i="21"/>
  <c r="F93" i="21"/>
  <c r="D93" i="21"/>
  <c r="F94" i="21"/>
  <c r="F96" i="21"/>
  <c r="F97" i="21"/>
  <c r="L105" i="21"/>
  <c r="T105" i="21"/>
  <c r="AB105" i="21"/>
  <c r="N106" i="21"/>
  <c r="V106" i="21"/>
  <c r="AD106" i="21"/>
  <c r="H107" i="21"/>
  <c r="P107" i="21"/>
  <c r="X107" i="21"/>
  <c r="J108" i="21"/>
  <c r="R108" i="21"/>
  <c r="Z108" i="21"/>
  <c r="L109" i="21"/>
  <c r="T109" i="21"/>
  <c r="AB109" i="21"/>
  <c r="F102" i="19" l="1"/>
  <c r="F100" i="19" s="1"/>
  <c r="N127" i="19"/>
  <c r="E142" i="16"/>
  <c r="E141" i="16" s="1"/>
  <c r="E125" i="16"/>
  <c r="G125" i="16" s="1"/>
  <c r="E62" i="18"/>
  <c r="D17" i="20"/>
  <c r="E64" i="17"/>
  <c r="E78" i="17" s="1"/>
  <c r="G40" i="17"/>
  <c r="C38" i="17"/>
  <c r="G44" i="16"/>
  <c r="H7" i="20"/>
  <c r="K124" i="19"/>
  <c r="B142" i="16"/>
  <c r="B141" i="16" s="1"/>
  <c r="B125" i="16"/>
  <c r="F125" i="16" s="1"/>
  <c r="Q124" i="19"/>
  <c r="Q123" i="19" s="1"/>
  <c r="D142" i="16"/>
  <c r="D141" i="16" s="1"/>
  <c r="D125" i="16"/>
  <c r="F17" i="20"/>
  <c r="B34" i="18"/>
  <c r="F48" i="18"/>
  <c r="B8" i="20"/>
  <c r="B100" i="19"/>
  <c r="G46" i="19"/>
  <c r="E49" i="16"/>
  <c r="D12" i="21"/>
  <c r="E149" i="19"/>
  <c r="V48" i="20"/>
  <c r="AB124" i="19"/>
  <c r="B124" i="19" s="1"/>
  <c r="AE124" i="19"/>
  <c r="AC124" i="19"/>
  <c r="M124" i="19"/>
  <c r="G47" i="20"/>
  <c r="G45" i="21"/>
  <c r="C45" i="20"/>
  <c r="E14" i="20"/>
  <c r="G14" i="20" s="1"/>
  <c r="G58" i="17"/>
  <c r="G50" i="16"/>
  <c r="N136" i="16"/>
  <c r="F46" i="18"/>
  <c r="X7" i="20"/>
  <c r="M34" i="16"/>
  <c r="F12" i="21"/>
  <c r="AA124" i="19"/>
  <c r="AA123" i="19" s="1"/>
  <c r="AD127" i="19"/>
  <c r="Y124" i="19"/>
  <c r="R159" i="19"/>
  <c r="E58" i="19"/>
  <c r="G22" i="19"/>
  <c r="I148" i="19"/>
  <c r="D104" i="19"/>
  <c r="G137" i="19"/>
  <c r="D54" i="19"/>
  <c r="C131" i="19"/>
  <c r="F18" i="19"/>
  <c r="G28" i="19"/>
  <c r="B53" i="19"/>
  <c r="F22" i="19"/>
  <c r="F34" i="19"/>
  <c r="G60" i="19"/>
  <c r="F132" i="19"/>
  <c r="D132" i="19"/>
  <c r="G132" i="19"/>
  <c r="G149" i="19"/>
  <c r="H148" i="19"/>
  <c r="F134" i="19"/>
  <c r="F135" i="19"/>
  <c r="E131" i="19"/>
  <c r="G131" i="19" s="1"/>
  <c r="B131" i="19"/>
  <c r="G151" i="19"/>
  <c r="F104" i="19"/>
  <c r="D102" i="19"/>
  <c r="E100" i="19"/>
  <c r="F101" i="19"/>
  <c r="S123" i="19"/>
  <c r="Q159" i="19"/>
  <c r="Q154" i="19" s="1"/>
  <c r="Q153" i="19" s="1"/>
  <c r="AC159" i="19"/>
  <c r="AC158" i="19" s="1"/>
  <c r="U159" i="19"/>
  <c r="U154" i="19" s="1"/>
  <c r="U153" i="19" s="1"/>
  <c r="I159" i="19"/>
  <c r="I154" i="19" s="1"/>
  <c r="B127" i="19"/>
  <c r="N162" i="19"/>
  <c r="N157" i="19" s="1"/>
  <c r="Y159" i="19"/>
  <c r="Y154" i="19" s="1"/>
  <c r="Y153" i="19" s="1"/>
  <c r="AD162" i="19"/>
  <c r="AD157" i="19" s="1"/>
  <c r="B157" i="19" s="1"/>
  <c r="G56" i="19"/>
  <c r="AB159" i="19"/>
  <c r="AB158" i="19" s="1"/>
  <c r="F59" i="19"/>
  <c r="F55" i="19"/>
  <c r="AA159" i="19"/>
  <c r="AA154" i="19" s="1"/>
  <c r="AB123" i="19"/>
  <c r="AE159" i="19"/>
  <c r="AE154" i="19" s="1"/>
  <c r="AE153" i="19" s="1"/>
  <c r="F64" i="19"/>
  <c r="G64" i="19"/>
  <c r="U123" i="19"/>
  <c r="B16" i="19"/>
  <c r="W123" i="19"/>
  <c r="G34" i="19"/>
  <c r="AE123" i="19"/>
  <c r="F28" i="19"/>
  <c r="E160" i="19"/>
  <c r="O123" i="19"/>
  <c r="G18" i="19"/>
  <c r="D18" i="19"/>
  <c r="K123" i="19"/>
  <c r="E125" i="19"/>
  <c r="G125" i="19" s="1"/>
  <c r="E155" i="19"/>
  <c r="D155" i="19" s="1"/>
  <c r="G11" i="19"/>
  <c r="B125" i="19"/>
  <c r="F29" i="21"/>
  <c r="G29" i="21"/>
  <c r="F8" i="21"/>
  <c r="T137" i="16"/>
  <c r="T34" i="16"/>
  <c r="B152" i="16"/>
  <c r="B151" i="16" s="1"/>
  <c r="B11" i="16"/>
  <c r="D60" i="16"/>
  <c r="D59" i="16" s="1"/>
  <c r="D69" i="16"/>
  <c r="J160" i="19"/>
  <c r="J155" i="19" s="1"/>
  <c r="B155" i="19" s="1"/>
  <c r="F155" i="19" s="1"/>
  <c r="B64" i="16"/>
  <c r="F64" i="16" s="1"/>
  <c r="B54" i="19"/>
  <c r="F54" i="19" s="1"/>
  <c r="D50" i="16"/>
  <c r="D49" i="16" s="1"/>
  <c r="F47" i="17"/>
  <c r="C55" i="18"/>
  <c r="C42" i="18"/>
  <c r="G42" i="18" s="1"/>
  <c r="B42" i="16"/>
  <c r="J37" i="16"/>
  <c r="J139" i="16" s="1"/>
  <c r="AE39" i="16"/>
  <c r="AE35" i="16"/>
  <c r="C8" i="21"/>
  <c r="G8" i="21" s="1"/>
  <c r="V7" i="20"/>
  <c r="K137" i="16"/>
  <c r="K34" i="16"/>
  <c r="J52" i="19"/>
  <c r="E41" i="16"/>
  <c r="I36" i="16"/>
  <c r="D42" i="16"/>
  <c r="D37" i="16" s="1"/>
  <c r="D139" i="16" s="1"/>
  <c r="E37" i="16"/>
  <c r="O35" i="16"/>
  <c r="O39" i="16"/>
  <c r="C40" i="16"/>
  <c r="H39" i="16"/>
  <c r="H35" i="16"/>
  <c r="B40" i="16"/>
  <c r="S39" i="16"/>
  <c r="S35" i="16"/>
  <c r="W34" i="16"/>
  <c r="G21" i="20"/>
  <c r="B161" i="19"/>
  <c r="N34" i="16"/>
  <c r="F49" i="16"/>
  <c r="F23" i="16"/>
  <c r="D64" i="16"/>
  <c r="D13" i="21"/>
  <c r="D8" i="21" s="1"/>
  <c r="F13" i="21"/>
  <c r="G13" i="21"/>
  <c r="C59" i="16"/>
  <c r="G59" i="16" s="1"/>
  <c r="Q39" i="16"/>
  <c r="Q35" i="16"/>
  <c r="C41" i="16"/>
  <c r="C36" i="16" s="1"/>
  <c r="H36" i="16"/>
  <c r="C49" i="16"/>
  <c r="G49" i="16" s="1"/>
  <c r="E40" i="16"/>
  <c r="AA137" i="16"/>
  <c r="AA34" i="16"/>
  <c r="G47" i="17"/>
  <c r="D47" i="17"/>
  <c r="D62" i="17"/>
  <c r="D76" i="17" s="1"/>
  <c r="G41" i="17"/>
  <c r="C63" i="17"/>
  <c r="C77" i="17" s="1"/>
  <c r="F46" i="21"/>
  <c r="E43" i="21"/>
  <c r="F43" i="21" s="1"/>
  <c r="C98" i="21"/>
  <c r="AB98" i="21"/>
  <c r="T98" i="21"/>
  <c r="L98" i="21"/>
  <c r="Y98" i="21"/>
  <c r="Q98" i="21"/>
  <c r="I98" i="21"/>
  <c r="AA98" i="21"/>
  <c r="S98" i="21"/>
  <c r="K98" i="21"/>
  <c r="AA104" i="21"/>
  <c r="S104" i="21"/>
  <c r="K104" i="21"/>
  <c r="E152" i="16"/>
  <c r="E11" i="16"/>
  <c r="C76" i="17"/>
  <c r="F22" i="18"/>
  <c r="AD62" i="17"/>
  <c r="AD76" i="17" s="1"/>
  <c r="D149" i="19"/>
  <c r="B106" i="21"/>
  <c r="C160" i="19"/>
  <c r="C9" i="19"/>
  <c r="G9" i="19" s="1"/>
  <c r="C161" i="19"/>
  <c r="Y123" i="19"/>
  <c r="G59" i="19"/>
  <c r="C58" i="19"/>
  <c r="G58" i="19" s="1"/>
  <c r="C53" i="19"/>
  <c r="C52" i="19" s="1"/>
  <c r="B56" i="19"/>
  <c r="B52" i="19" s="1"/>
  <c r="B49" i="20"/>
  <c r="B48" i="20" s="1"/>
  <c r="B7" i="20"/>
  <c r="C35" i="18"/>
  <c r="C22" i="18"/>
  <c r="G22" i="18" s="1"/>
  <c r="AC123" i="19"/>
  <c r="M123" i="19"/>
  <c r="C16" i="19"/>
  <c r="B55" i="18"/>
  <c r="B42" i="18"/>
  <c r="F42" i="18" s="1"/>
  <c r="F41" i="16"/>
  <c r="B36" i="16"/>
  <c r="U98" i="21"/>
  <c r="D57" i="21"/>
  <c r="S159" i="19"/>
  <c r="S154" i="19" s="1"/>
  <c r="S153" i="19" s="1"/>
  <c r="C104" i="21"/>
  <c r="G101" i="19"/>
  <c r="C100" i="19"/>
  <c r="B159" i="19"/>
  <c r="E53" i="19"/>
  <c r="E124" i="19" s="1"/>
  <c r="I52" i="19"/>
  <c r="B58" i="19"/>
  <c r="D30" i="16"/>
  <c r="D29" i="16" s="1"/>
  <c r="D14" i="16"/>
  <c r="D12" i="16"/>
  <c r="X104" i="21"/>
  <c r="P104" i="21"/>
  <c r="H104" i="21"/>
  <c r="W98" i="21"/>
  <c r="Y104" i="21"/>
  <c r="Q104" i="21"/>
  <c r="I104" i="21"/>
  <c r="AA157" i="19"/>
  <c r="K157" i="19"/>
  <c r="K153" i="19" s="1"/>
  <c r="K158" i="19"/>
  <c r="B148" i="19"/>
  <c r="F149" i="19"/>
  <c r="N62" i="17"/>
  <c r="N76" i="17" s="1"/>
  <c r="N38" i="17"/>
  <c r="C42" i="20"/>
  <c r="C54" i="20"/>
  <c r="W157" i="19"/>
  <c r="W153" i="19" s="1"/>
  <c r="W158" i="19"/>
  <c r="I123" i="19"/>
  <c r="AC17" i="18"/>
  <c r="AC61" i="18"/>
  <c r="AC67" i="18" s="1"/>
  <c r="U17" i="18"/>
  <c r="U61" i="18"/>
  <c r="U67" i="18" s="1"/>
  <c r="M17" i="18"/>
  <c r="M61" i="18"/>
  <c r="M67" i="18" s="1"/>
  <c r="E68" i="18"/>
  <c r="D68" i="18" s="1"/>
  <c r="D38" i="17"/>
  <c r="AE67" i="17"/>
  <c r="AE38" i="17"/>
  <c r="AC67" i="17"/>
  <c r="AC38" i="17"/>
  <c r="AA67" i="17"/>
  <c r="AA38" i="17"/>
  <c r="Y67" i="17"/>
  <c r="Y38" i="17"/>
  <c r="W67" i="17"/>
  <c r="W38" i="17"/>
  <c r="U67" i="17"/>
  <c r="U38" i="17"/>
  <c r="S67" i="17"/>
  <c r="S38" i="17"/>
  <c r="Q67" i="17"/>
  <c r="Q38" i="17"/>
  <c r="O67" i="17"/>
  <c r="O38" i="17"/>
  <c r="M67" i="17"/>
  <c r="M38" i="17"/>
  <c r="K67" i="17"/>
  <c r="K38" i="17"/>
  <c r="I67" i="17"/>
  <c r="I38" i="17"/>
  <c r="E67" i="17"/>
  <c r="G67" i="17" s="1"/>
  <c r="T104" i="21"/>
  <c r="D92" i="21"/>
  <c r="D85" i="21"/>
  <c r="D78" i="21"/>
  <c r="AE98" i="21"/>
  <c r="O98" i="21"/>
  <c r="G43" i="20"/>
  <c r="D57" i="20"/>
  <c r="F57" i="20" s="1"/>
  <c r="D56" i="20"/>
  <c r="F56" i="20" s="1"/>
  <c r="C157" i="19"/>
  <c r="B156" i="19"/>
  <c r="C156" i="19"/>
  <c r="AD154" i="19"/>
  <c r="AB154" i="19"/>
  <c r="AB153" i="19" s="1"/>
  <c r="Z158" i="19"/>
  <c r="Z154" i="19"/>
  <c r="Z153" i="19" s="1"/>
  <c r="X158" i="19"/>
  <c r="X154" i="19"/>
  <c r="X153" i="19" s="1"/>
  <c r="V158" i="19"/>
  <c r="V154" i="19"/>
  <c r="V153" i="19" s="1"/>
  <c r="T158" i="19"/>
  <c r="T154" i="19"/>
  <c r="T153" i="19" s="1"/>
  <c r="R158" i="19"/>
  <c r="R154" i="19"/>
  <c r="R153" i="19" s="1"/>
  <c r="P158" i="19"/>
  <c r="P154" i="19"/>
  <c r="P153" i="19" s="1"/>
  <c r="N154" i="19"/>
  <c r="L158" i="19"/>
  <c r="L154" i="19"/>
  <c r="L153" i="19" s="1"/>
  <c r="J154" i="19"/>
  <c r="H158" i="19"/>
  <c r="H154" i="19"/>
  <c r="E52" i="20"/>
  <c r="F11" i="20"/>
  <c r="D11" i="20"/>
  <c r="D52" i="20" s="1"/>
  <c r="E46" i="20"/>
  <c r="G11" i="20"/>
  <c r="E50" i="20"/>
  <c r="F9" i="20"/>
  <c r="D9" i="20"/>
  <c r="D50" i="20" s="1"/>
  <c r="G9" i="20"/>
  <c r="E44" i="20"/>
  <c r="E156" i="19"/>
  <c r="F143" i="19"/>
  <c r="G143" i="19"/>
  <c r="E126" i="19"/>
  <c r="F19" i="19"/>
  <c r="D19" i="19"/>
  <c r="E161" i="19"/>
  <c r="G19" i="19"/>
  <c r="D9" i="19"/>
  <c r="AD66" i="18"/>
  <c r="AD65" i="18" s="1"/>
  <c r="AD59" i="18"/>
  <c r="AB66" i="18"/>
  <c r="AB65" i="18" s="1"/>
  <c r="AB59" i="18"/>
  <c r="Z66" i="18"/>
  <c r="Z65" i="18" s="1"/>
  <c r="Z59" i="18"/>
  <c r="X66" i="18"/>
  <c r="X65" i="18" s="1"/>
  <c r="X59" i="18"/>
  <c r="V66" i="18"/>
  <c r="V65" i="18" s="1"/>
  <c r="V59" i="18"/>
  <c r="T66" i="18"/>
  <c r="T65" i="18" s="1"/>
  <c r="T59" i="18"/>
  <c r="R66" i="18"/>
  <c r="R65" i="18" s="1"/>
  <c r="R59" i="18"/>
  <c r="P66" i="18"/>
  <c r="P65" i="18" s="1"/>
  <c r="P59" i="18"/>
  <c r="N66" i="18"/>
  <c r="N65" i="18" s="1"/>
  <c r="N59" i="18"/>
  <c r="L66" i="18"/>
  <c r="L65" i="18" s="1"/>
  <c r="L59" i="18"/>
  <c r="J66" i="18"/>
  <c r="J65" i="18" s="1"/>
  <c r="J59" i="18"/>
  <c r="H66" i="18"/>
  <c r="H59" i="18"/>
  <c r="F38" i="18"/>
  <c r="G38" i="18"/>
  <c r="D35" i="18"/>
  <c r="D22" i="18"/>
  <c r="E79" i="17"/>
  <c r="G65" i="17"/>
  <c r="Y74" i="17"/>
  <c r="Y60" i="17"/>
  <c r="Q74" i="17"/>
  <c r="Q60" i="17"/>
  <c r="I74" i="17"/>
  <c r="I60" i="17"/>
  <c r="AB74" i="17"/>
  <c r="AB60" i="17"/>
  <c r="X74" i="17"/>
  <c r="X60" i="17"/>
  <c r="T74" i="17"/>
  <c r="T60" i="17"/>
  <c r="P74" i="17"/>
  <c r="P60" i="17"/>
  <c r="L74" i="17"/>
  <c r="L60" i="17"/>
  <c r="B61" i="17"/>
  <c r="F61" i="17" s="1"/>
  <c r="G54" i="17"/>
  <c r="F54" i="17"/>
  <c r="B41" i="17"/>
  <c r="AB38" i="17"/>
  <c r="T38" i="17"/>
  <c r="L38" i="17"/>
  <c r="G38" i="17"/>
  <c r="B71" i="17"/>
  <c r="F71" i="17" s="1"/>
  <c r="F13" i="17"/>
  <c r="F64" i="21"/>
  <c r="G64" i="21"/>
  <c r="F50" i="21"/>
  <c r="G50" i="21"/>
  <c r="D109" i="21"/>
  <c r="D103" i="21" s="1"/>
  <c r="G109" i="21"/>
  <c r="F109" i="21"/>
  <c r="E103" i="21"/>
  <c r="Q48" i="20"/>
  <c r="Q43" i="20"/>
  <c r="Q42" i="20" s="1"/>
  <c r="F14" i="20"/>
  <c r="F10" i="20"/>
  <c r="D10" i="20"/>
  <c r="D51" i="20" s="1"/>
  <c r="E51" i="20"/>
  <c r="E48" i="20" s="1"/>
  <c r="G10" i="20"/>
  <c r="E7" i="20"/>
  <c r="D49" i="20"/>
  <c r="D48" i="20" s="1"/>
  <c r="D7" i="20"/>
  <c r="AC60" i="18"/>
  <c r="AC54" i="18"/>
  <c r="U60" i="18"/>
  <c r="U54" i="18"/>
  <c r="M60" i="18"/>
  <c r="M54" i="18"/>
  <c r="B69" i="18"/>
  <c r="C69" i="18"/>
  <c r="B67" i="18"/>
  <c r="C67" i="18"/>
  <c r="F35" i="18"/>
  <c r="G35" i="18"/>
  <c r="E34" i="18"/>
  <c r="I17" i="18"/>
  <c r="E18" i="18"/>
  <c r="G64" i="17"/>
  <c r="G62" i="17"/>
  <c r="E76" i="17"/>
  <c r="AA60" i="17"/>
  <c r="AA74" i="17"/>
  <c r="S60" i="17"/>
  <c r="S74" i="17"/>
  <c r="K60" i="17"/>
  <c r="K74" i="17"/>
  <c r="B42" i="17"/>
  <c r="F42" i="17" s="1"/>
  <c r="B40" i="17"/>
  <c r="W131" i="16"/>
  <c r="W147" i="16"/>
  <c r="W144" i="16"/>
  <c r="W143" i="16" s="1"/>
  <c r="C49" i="20"/>
  <c r="G8" i="20"/>
  <c r="C7" i="20"/>
  <c r="O158" i="19"/>
  <c r="C61" i="18"/>
  <c r="AE66" i="18"/>
  <c r="AE65" i="18" s="1"/>
  <c r="AE59" i="18"/>
  <c r="AA66" i="18"/>
  <c r="AA65" i="18" s="1"/>
  <c r="AA59" i="18"/>
  <c r="W66" i="18"/>
  <c r="W65" i="18" s="1"/>
  <c r="W59" i="18"/>
  <c r="S66" i="18"/>
  <c r="S65" i="18" s="1"/>
  <c r="S59" i="18"/>
  <c r="O66" i="18"/>
  <c r="O65" i="18" s="1"/>
  <c r="O59" i="18"/>
  <c r="K66" i="18"/>
  <c r="K65" i="18" s="1"/>
  <c r="K59" i="18"/>
  <c r="D75" i="17"/>
  <c r="R38" i="17"/>
  <c r="AD131" i="16"/>
  <c r="AD144" i="16"/>
  <c r="AD143" i="16" s="1"/>
  <c r="AD147" i="16"/>
  <c r="Z131" i="16"/>
  <c r="Z144" i="16"/>
  <c r="Z143" i="16" s="1"/>
  <c r="Z147" i="16"/>
  <c r="V131" i="16"/>
  <c r="V144" i="16"/>
  <c r="V143" i="16" s="1"/>
  <c r="V147" i="16"/>
  <c r="R131" i="16"/>
  <c r="R144" i="16"/>
  <c r="R143" i="16" s="1"/>
  <c r="R147" i="16"/>
  <c r="N131" i="16"/>
  <c r="N144" i="16"/>
  <c r="N143" i="16" s="1"/>
  <c r="N147" i="16"/>
  <c r="J131" i="16"/>
  <c r="J144" i="16"/>
  <c r="J143" i="16" s="1"/>
  <c r="J147" i="16"/>
  <c r="AB104" i="21"/>
  <c r="L104" i="21"/>
  <c r="AD104" i="21"/>
  <c r="Z104" i="21"/>
  <c r="V104" i="21"/>
  <c r="R104" i="21"/>
  <c r="N104" i="21"/>
  <c r="J104" i="21"/>
  <c r="AC98" i="21"/>
  <c r="M98" i="21"/>
  <c r="AC104" i="21"/>
  <c r="U104" i="21"/>
  <c r="M104" i="21"/>
  <c r="D108" i="21"/>
  <c r="D102" i="21" s="1"/>
  <c r="G108" i="21"/>
  <c r="F108" i="21"/>
  <c r="E102" i="21"/>
  <c r="D106" i="21"/>
  <c r="D100" i="21" s="1"/>
  <c r="G106" i="21"/>
  <c r="F106" i="21"/>
  <c r="E100" i="21"/>
  <c r="E45" i="20"/>
  <c r="D36" i="20"/>
  <c r="D59" i="20"/>
  <c r="F59" i="20" s="1"/>
  <c r="D47" i="20"/>
  <c r="F47" i="20" s="1"/>
  <c r="D58" i="20"/>
  <c r="F58" i="20" s="1"/>
  <c r="G58" i="20"/>
  <c r="D55" i="20"/>
  <c r="D43" i="20"/>
  <c r="D29" i="20"/>
  <c r="D21" i="20"/>
  <c r="D106" i="19"/>
  <c r="D94" i="19"/>
  <c r="C127" i="19"/>
  <c r="B126" i="19"/>
  <c r="C126" i="19"/>
  <c r="Z123" i="19"/>
  <c r="X123" i="19"/>
  <c r="V123" i="19"/>
  <c r="T123" i="19"/>
  <c r="R123" i="19"/>
  <c r="P123" i="19"/>
  <c r="N123" i="19"/>
  <c r="L123" i="19"/>
  <c r="J123" i="19"/>
  <c r="H123" i="19"/>
  <c r="C124" i="19"/>
  <c r="F71" i="21"/>
  <c r="G71" i="21"/>
  <c r="F57" i="21"/>
  <c r="G57" i="21"/>
  <c r="I48" i="20"/>
  <c r="I43" i="20"/>
  <c r="I42" i="20" s="1"/>
  <c r="M158" i="19"/>
  <c r="M154" i="19"/>
  <c r="M153" i="19" s="1"/>
  <c r="D137" i="19"/>
  <c r="F152" i="19"/>
  <c r="D152" i="19"/>
  <c r="G152" i="19"/>
  <c r="F150" i="19"/>
  <c r="D150" i="19"/>
  <c r="G150" i="19"/>
  <c r="D88" i="19"/>
  <c r="D82" i="19"/>
  <c r="D76" i="19"/>
  <c r="D70" i="19"/>
  <c r="D62" i="19"/>
  <c r="D61" i="19"/>
  <c r="D60" i="19"/>
  <c r="D64" i="19"/>
  <c r="D59" i="19"/>
  <c r="D46" i="19"/>
  <c r="D40" i="19"/>
  <c r="D34" i="19"/>
  <c r="D28" i="19"/>
  <c r="D22" i="19"/>
  <c r="E162" i="19"/>
  <c r="F20" i="19"/>
  <c r="D20" i="19"/>
  <c r="E127" i="19"/>
  <c r="G20" i="19"/>
  <c r="F17" i="19"/>
  <c r="D17" i="19"/>
  <c r="E16" i="19"/>
  <c r="G17" i="19"/>
  <c r="F62" i="18"/>
  <c r="G62" i="18"/>
  <c r="F58" i="18"/>
  <c r="E63" i="18"/>
  <c r="G58" i="18"/>
  <c r="F56" i="18"/>
  <c r="E61" i="18"/>
  <c r="G56" i="18"/>
  <c r="E54" i="18"/>
  <c r="B68" i="18"/>
  <c r="F68" i="18" s="1"/>
  <c r="C68" i="18"/>
  <c r="F36" i="18"/>
  <c r="G36" i="18"/>
  <c r="E77" i="17"/>
  <c r="AC74" i="17"/>
  <c r="AC60" i="17"/>
  <c r="U74" i="17"/>
  <c r="U60" i="17"/>
  <c r="M74" i="17"/>
  <c r="M60" i="17"/>
  <c r="E75" i="17"/>
  <c r="G61" i="17"/>
  <c r="E60" i="17"/>
  <c r="B65" i="17"/>
  <c r="B79" i="17" s="1"/>
  <c r="H63" i="17"/>
  <c r="H77" i="17" s="1"/>
  <c r="AD74" i="17"/>
  <c r="AD60" i="17"/>
  <c r="R74" i="17"/>
  <c r="R60" i="17"/>
  <c r="N60" i="17"/>
  <c r="B43" i="17"/>
  <c r="F43" i="17" s="1"/>
  <c r="X38" i="17"/>
  <c r="P38" i="17"/>
  <c r="B39" i="17"/>
  <c r="H38" i="17"/>
  <c r="B69" i="17"/>
  <c r="F11" i="17"/>
  <c r="B9" i="17"/>
  <c r="F9" i="17" s="1"/>
  <c r="F78" i="21"/>
  <c r="G78" i="21"/>
  <c r="F36" i="21"/>
  <c r="G36" i="21"/>
  <c r="D36" i="21"/>
  <c r="D107" i="21"/>
  <c r="D101" i="21" s="1"/>
  <c r="G107" i="21"/>
  <c r="F107" i="21"/>
  <c r="E101" i="21"/>
  <c r="D105" i="21"/>
  <c r="G105" i="21"/>
  <c r="F105" i="21"/>
  <c r="E99" i="21"/>
  <c r="E104" i="21"/>
  <c r="E54" i="20"/>
  <c r="G54" i="20" s="1"/>
  <c r="D14" i="20"/>
  <c r="F49" i="20"/>
  <c r="O153" i="19"/>
  <c r="D143" i="19"/>
  <c r="D131" i="19"/>
  <c r="Y60" i="18"/>
  <c r="Y54" i="18"/>
  <c r="Q60" i="18"/>
  <c r="Q54" i="18"/>
  <c r="I60" i="18"/>
  <c r="I54" i="18"/>
  <c r="F37" i="18"/>
  <c r="G37" i="18"/>
  <c r="G14" i="18"/>
  <c r="F14" i="18"/>
  <c r="AE60" i="17"/>
  <c r="AE74" i="17"/>
  <c r="W60" i="17"/>
  <c r="W74" i="17"/>
  <c r="O60" i="17"/>
  <c r="O74" i="17"/>
  <c r="Z62" i="17"/>
  <c r="V62" i="17"/>
  <c r="V76" i="17" s="1"/>
  <c r="J62" i="17"/>
  <c r="E69" i="18"/>
  <c r="AC131" i="16"/>
  <c r="AC147" i="16"/>
  <c r="AC144" i="16"/>
  <c r="AC143" i="16" s="1"/>
  <c r="Y131" i="16"/>
  <c r="Y147" i="16"/>
  <c r="Y144" i="16"/>
  <c r="Y143" i="16" s="1"/>
  <c r="U131" i="16"/>
  <c r="U147" i="16"/>
  <c r="U144" i="16"/>
  <c r="U143" i="16" s="1"/>
  <c r="M131" i="16"/>
  <c r="M147" i="16"/>
  <c r="M144" i="16"/>
  <c r="M143" i="16" s="1"/>
  <c r="I144" i="16"/>
  <c r="G29" i="16"/>
  <c r="F29" i="16"/>
  <c r="C53" i="20"/>
  <c r="G53" i="20" s="1"/>
  <c r="G12" i="20"/>
  <c r="E148" i="19"/>
  <c r="Y61" i="18"/>
  <c r="Y67" i="18" s="1"/>
  <c r="Q61" i="18"/>
  <c r="Q67" i="18" s="1"/>
  <c r="I61" i="18"/>
  <c r="I67" i="18" s="1"/>
  <c r="AB131" i="16"/>
  <c r="AB144" i="16"/>
  <c r="AB143" i="16" s="1"/>
  <c r="AB147" i="16"/>
  <c r="X131" i="16"/>
  <c r="X144" i="16"/>
  <c r="X143" i="16" s="1"/>
  <c r="X147" i="16"/>
  <c r="P131" i="16"/>
  <c r="P144" i="16"/>
  <c r="P143" i="16" s="1"/>
  <c r="P147" i="16"/>
  <c r="L131" i="16"/>
  <c r="L144" i="16"/>
  <c r="L143" i="16" s="1"/>
  <c r="L147" i="16"/>
  <c r="AA158" i="19" l="1"/>
  <c r="B43" i="20"/>
  <c r="F8" i="20"/>
  <c r="G141" i="16"/>
  <c r="F141" i="16"/>
  <c r="AE158" i="19"/>
  <c r="F58" i="19"/>
  <c r="D100" i="19"/>
  <c r="D125" i="19"/>
  <c r="I158" i="19"/>
  <c r="N153" i="19"/>
  <c r="F131" i="19"/>
  <c r="AC154" i="19"/>
  <c r="AC153" i="19" s="1"/>
  <c r="Q158" i="19"/>
  <c r="U158" i="19"/>
  <c r="C123" i="19"/>
  <c r="J153" i="19"/>
  <c r="N158" i="19"/>
  <c r="B160" i="19"/>
  <c r="F160" i="19" s="1"/>
  <c r="AD123" i="19"/>
  <c r="AA153" i="19"/>
  <c r="Y158" i="19"/>
  <c r="AD153" i="19"/>
  <c r="AD158" i="19"/>
  <c r="E159" i="19"/>
  <c r="F159" i="19" s="1"/>
  <c r="B123" i="19"/>
  <c r="J158" i="19"/>
  <c r="G160" i="19"/>
  <c r="F125" i="19"/>
  <c r="S158" i="19"/>
  <c r="D160" i="19"/>
  <c r="G155" i="19"/>
  <c r="C74" i="17"/>
  <c r="S137" i="16"/>
  <c r="S34" i="16"/>
  <c r="E139" i="16"/>
  <c r="G37" i="16"/>
  <c r="F42" i="16"/>
  <c r="B37" i="16"/>
  <c r="B139" i="16" s="1"/>
  <c r="D58" i="19"/>
  <c r="H138" i="16"/>
  <c r="H149" i="16" s="1"/>
  <c r="H133" i="16"/>
  <c r="H145" i="16" s="1"/>
  <c r="C35" i="16"/>
  <c r="C39" i="16"/>
  <c r="D150" i="16"/>
  <c r="D146" i="16" s="1"/>
  <c r="D134" i="16"/>
  <c r="AE137" i="16"/>
  <c r="AE34" i="16"/>
  <c r="AA148" i="16"/>
  <c r="AA136" i="16"/>
  <c r="AA132" i="16"/>
  <c r="AA131" i="16" s="1"/>
  <c r="C138" i="16"/>
  <c r="C149" i="16" s="1"/>
  <c r="C145" i="16" s="1"/>
  <c r="C133" i="16"/>
  <c r="B35" i="16"/>
  <c r="B137" i="16" s="1"/>
  <c r="B39" i="16"/>
  <c r="I138" i="16"/>
  <c r="I34" i="16"/>
  <c r="I133" i="16"/>
  <c r="K148" i="16"/>
  <c r="K136" i="16"/>
  <c r="K132" i="16"/>
  <c r="K131" i="16" s="1"/>
  <c r="T132" i="16"/>
  <c r="T131" i="16" s="1"/>
  <c r="T148" i="16"/>
  <c r="T136" i="16"/>
  <c r="E39" i="16"/>
  <c r="F40" i="16"/>
  <c r="G40" i="16"/>
  <c r="E35" i="16"/>
  <c r="D40" i="16"/>
  <c r="Q137" i="16"/>
  <c r="Q34" i="16"/>
  <c r="H137" i="16"/>
  <c r="H34" i="16"/>
  <c r="O137" i="16"/>
  <c r="O34" i="16"/>
  <c r="G41" i="16"/>
  <c r="E36" i="16"/>
  <c r="D41" i="16"/>
  <c r="D36" i="16" s="1"/>
  <c r="J150" i="16"/>
  <c r="J146" i="16" s="1"/>
  <c r="J134" i="16"/>
  <c r="G55" i="18"/>
  <c r="C54" i="18"/>
  <c r="D60" i="17"/>
  <c r="D74" i="17"/>
  <c r="N74" i="17"/>
  <c r="C60" i="17"/>
  <c r="G60" i="17" s="1"/>
  <c r="G63" i="17"/>
  <c r="G43" i="21"/>
  <c r="F11" i="16"/>
  <c r="G11" i="16"/>
  <c r="G152" i="16"/>
  <c r="E151" i="16"/>
  <c r="F152" i="16"/>
  <c r="D148" i="19"/>
  <c r="D46" i="20"/>
  <c r="B60" i="18"/>
  <c r="B54" i="18"/>
  <c r="F55" i="18"/>
  <c r="B100" i="21"/>
  <c r="B98" i="21" s="1"/>
  <c r="B104" i="21"/>
  <c r="F104" i="21" s="1"/>
  <c r="G53" i="19"/>
  <c r="F53" i="19"/>
  <c r="D53" i="19"/>
  <c r="D52" i="19" s="1"/>
  <c r="E52" i="19"/>
  <c r="B138" i="16"/>
  <c r="F36" i="16"/>
  <c r="C34" i="18"/>
  <c r="C60" i="18"/>
  <c r="G60" i="18" s="1"/>
  <c r="E67" i="18"/>
  <c r="D67" i="18" s="1"/>
  <c r="C159" i="19"/>
  <c r="C158" i="19" s="1"/>
  <c r="B162" i="19"/>
  <c r="F56" i="19"/>
  <c r="D152" i="16"/>
  <c r="D11" i="16"/>
  <c r="J76" i="17"/>
  <c r="J60" i="17"/>
  <c r="Z76" i="17"/>
  <c r="Z60" i="17"/>
  <c r="G68" i="18"/>
  <c r="E157" i="19"/>
  <c r="F67" i="18"/>
  <c r="G67" i="18" s="1"/>
  <c r="F148" i="19"/>
  <c r="G148" i="19"/>
  <c r="F48" i="20"/>
  <c r="G104" i="21"/>
  <c r="D104" i="21"/>
  <c r="D99" i="21"/>
  <c r="D98" i="21" s="1"/>
  <c r="B67" i="17"/>
  <c r="F67" i="17" s="1"/>
  <c r="F69" i="17"/>
  <c r="B38" i="17"/>
  <c r="F38" i="17" s="1"/>
  <c r="F39" i="17"/>
  <c r="V60" i="17"/>
  <c r="G75" i="17"/>
  <c r="E74" i="17"/>
  <c r="F63" i="18"/>
  <c r="G63" i="18"/>
  <c r="D162" i="19"/>
  <c r="D127" i="19"/>
  <c r="G162" i="19"/>
  <c r="F55" i="20"/>
  <c r="D54" i="20"/>
  <c r="F54" i="20" s="1"/>
  <c r="G100" i="21"/>
  <c r="E98" i="21"/>
  <c r="C48" i="20"/>
  <c r="G48" i="20" s="1"/>
  <c r="G78" i="17"/>
  <c r="M66" i="18"/>
  <c r="M65" i="18" s="1"/>
  <c r="M59" i="18"/>
  <c r="U66" i="18"/>
  <c r="U65" i="18" s="1"/>
  <c r="U59" i="18"/>
  <c r="AC66" i="18"/>
  <c r="AC65" i="18" s="1"/>
  <c r="AC59" i="18"/>
  <c r="I153" i="19"/>
  <c r="F7" i="20"/>
  <c r="G7" i="20"/>
  <c r="F51" i="20"/>
  <c r="G51" i="20"/>
  <c r="H60" i="17"/>
  <c r="H74" i="17"/>
  <c r="F79" i="17"/>
  <c r="G79" i="17"/>
  <c r="E59" i="18"/>
  <c r="F161" i="19"/>
  <c r="G161" i="19"/>
  <c r="F156" i="19"/>
  <c r="D156" i="19"/>
  <c r="G156" i="19"/>
  <c r="F52" i="20"/>
  <c r="G52" i="20"/>
  <c r="F69" i="18"/>
  <c r="G69" i="18" s="1"/>
  <c r="D69" i="18"/>
  <c r="I66" i="18"/>
  <c r="I59" i="18"/>
  <c r="Q66" i="18"/>
  <c r="Q65" i="18" s="1"/>
  <c r="Q59" i="18"/>
  <c r="Y66" i="18"/>
  <c r="Y65" i="18" s="1"/>
  <c r="Y59" i="18"/>
  <c r="G49" i="20"/>
  <c r="F99" i="21"/>
  <c r="G99" i="21"/>
  <c r="F101" i="21"/>
  <c r="G101" i="21"/>
  <c r="J74" i="17"/>
  <c r="V74" i="17"/>
  <c r="Z74" i="17"/>
  <c r="B64" i="17"/>
  <c r="G77" i="17"/>
  <c r="F54" i="18"/>
  <c r="G54" i="18"/>
  <c r="F61" i="18"/>
  <c r="G61" i="18"/>
  <c r="F16" i="19"/>
  <c r="G16" i="19"/>
  <c r="D16" i="19"/>
  <c r="G124" i="19"/>
  <c r="E123" i="19"/>
  <c r="F127" i="19"/>
  <c r="G127" i="19"/>
  <c r="F45" i="20"/>
  <c r="G45" i="20"/>
  <c r="F102" i="21"/>
  <c r="G102" i="21"/>
  <c r="F40" i="17"/>
  <c r="B62" i="17"/>
  <c r="G76" i="17"/>
  <c r="F18" i="18"/>
  <c r="G18" i="18"/>
  <c r="E17" i="18"/>
  <c r="F34" i="18"/>
  <c r="G34" i="18"/>
  <c r="F103" i="21"/>
  <c r="G103" i="21"/>
  <c r="F41" i="17"/>
  <c r="B63" i="17"/>
  <c r="B75" i="17"/>
  <c r="F75" i="17" s="1"/>
  <c r="F65" i="17"/>
  <c r="D34" i="18"/>
  <c r="D60" i="18"/>
  <c r="D59" i="18" s="1"/>
  <c r="B66" i="18"/>
  <c r="B65" i="18" s="1"/>
  <c r="H65" i="18"/>
  <c r="C66" i="18"/>
  <c r="C65" i="18" s="1"/>
  <c r="D161" i="19"/>
  <c r="D126" i="19"/>
  <c r="F126" i="19"/>
  <c r="G126" i="19"/>
  <c r="F44" i="20"/>
  <c r="G44" i="20"/>
  <c r="F50" i="20"/>
  <c r="G50" i="20"/>
  <c r="F46" i="20"/>
  <c r="G46" i="20"/>
  <c r="B154" i="19"/>
  <c r="B153" i="19" s="1"/>
  <c r="H153" i="19"/>
  <c r="C154" i="19"/>
  <c r="C153" i="19" s="1"/>
  <c r="D44" i="20"/>
  <c r="D45" i="20"/>
  <c r="E42" i="20"/>
  <c r="G42" i="20" l="1"/>
  <c r="B42" i="20"/>
  <c r="F43" i="20"/>
  <c r="F39" i="16"/>
  <c r="E154" i="19"/>
  <c r="G159" i="19"/>
  <c r="F124" i="19"/>
  <c r="E158" i="19"/>
  <c r="B158" i="19"/>
  <c r="D159" i="19"/>
  <c r="D158" i="19" s="1"/>
  <c r="F162" i="19"/>
  <c r="E138" i="16"/>
  <c r="E133" i="16"/>
  <c r="G133" i="16" s="1"/>
  <c r="G36" i="16"/>
  <c r="D39" i="16"/>
  <c r="D35" i="16"/>
  <c r="AA147" i="16"/>
  <c r="AA144" i="16"/>
  <c r="AA143" i="16" s="1"/>
  <c r="H148" i="16"/>
  <c r="H136" i="16"/>
  <c r="H132" i="16"/>
  <c r="H131" i="16" s="1"/>
  <c r="G35" i="16"/>
  <c r="F35" i="16"/>
  <c r="E34" i="16"/>
  <c r="E137" i="16"/>
  <c r="I149" i="16"/>
  <c r="I147" i="16" s="1"/>
  <c r="I136" i="16"/>
  <c r="S148" i="16"/>
  <c r="S136" i="16"/>
  <c r="S132" i="16"/>
  <c r="S131" i="16" s="1"/>
  <c r="C59" i="18"/>
  <c r="G59" i="18" s="1"/>
  <c r="B34" i="16"/>
  <c r="F34" i="16" s="1"/>
  <c r="T144" i="16"/>
  <c r="T143" i="16" s="1"/>
  <c r="T147" i="16"/>
  <c r="K147" i="16"/>
  <c r="K144" i="16"/>
  <c r="K143" i="16" s="1"/>
  <c r="G39" i="16"/>
  <c r="F37" i="16"/>
  <c r="D138" i="16"/>
  <c r="D149" i="16" s="1"/>
  <c r="D133" i="16"/>
  <c r="O136" i="16"/>
  <c r="O132" i="16"/>
  <c r="O131" i="16" s="1"/>
  <c r="O148" i="16"/>
  <c r="Q132" i="16"/>
  <c r="Q131" i="16" s="1"/>
  <c r="Q148" i="16"/>
  <c r="Q136" i="16"/>
  <c r="I145" i="16"/>
  <c r="I143" i="16" s="1"/>
  <c r="I131" i="16"/>
  <c r="B148" i="16"/>
  <c r="B144" i="16" s="1"/>
  <c r="B132" i="16"/>
  <c r="AE136" i="16"/>
  <c r="AE132" i="16"/>
  <c r="AE131" i="16" s="1"/>
  <c r="AE148" i="16"/>
  <c r="C137" i="16"/>
  <c r="C34" i="16"/>
  <c r="G34" i="16" s="1"/>
  <c r="B150" i="16"/>
  <c r="B146" i="16" s="1"/>
  <c r="B134" i="16"/>
  <c r="E150" i="16"/>
  <c r="G139" i="16"/>
  <c r="E134" i="16"/>
  <c r="F139" i="16"/>
  <c r="B60" i="17"/>
  <c r="F60" i="17" s="1"/>
  <c r="F100" i="21"/>
  <c r="G151" i="16"/>
  <c r="F151" i="16"/>
  <c r="D124" i="19"/>
  <c r="D123" i="19" s="1"/>
  <c r="D151" i="16"/>
  <c r="D145" i="16"/>
  <c r="F138" i="16"/>
  <c r="B136" i="16"/>
  <c r="B149" i="16"/>
  <c r="B133" i="16"/>
  <c r="F52" i="19"/>
  <c r="G52" i="19"/>
  <c r="B59" i="18"/>
  <c r="F59" i="18" s="1"/>
  <c r="F60" i="18"/>
  <c r="D42" i="20"/>
  <c r="F42" i="20"/>
  <c r="D157" i="19"/>
  <c r="G157" i="19"/>
  <c r="F157" i="19"/>
  <c r="B77" i="17"/>
  <c r="F77" i="17" s="1"/>
  <c r="F63" i="17"/>
  <c r="F17" i="18"/>
  <c r="G17" i="18"/>
  <c r="I65" i="18"/>
  <c r="E66" i="18"/>
  <c r="F98" i="21"/>
  <c r="G98" i="21"/>
  <c r="G74" i="17"/>
  <c r="B76" i="17"/>
  <c r="F62" i="17"/>
  <c r="F123" i="19"/>
  <c r="G123" i="19"/>
  <c r="B78" i="17"/>
  <c r="F78" i="17" s="1"/>
  <c r="F64" i="17"/>
  <c r="F154" i="19"/>
  <c r="D154" i="19"/>
  <c r="G154" i="19"/>
  <c r="E153" i="19"/>
  <c r="G158" i="19"/>
  <c r="F158" i="19" l="1"/>
  <c r="H144" i="16"/>
  <c r="H143" i="16" s="1"/>
  <c r="H147" i="16"/>
  <c r="E146" i="16"/>
  <c r="F150" i="16"/>
  <c r="G150" i="16"/>
  <c r="C148" i="16"/>
  <c r="C136" i="16"/>
  <c r="C132" i="16"/>
  <c r="C131" i="16" s="1"/>
  <c r="O144" i="16"/>
  <c r="O143" i="16" s="1"/>
  <c r="O147" i="16"/>
  <c r="AE144" i="16"/>
  <c r="AE143" i="16" s="1"/>
  <c r="AE147" i="16"/>
  <c r="Q147" i="16"/>
  <c r="Q144" i="16"/>
  <c r="Q143" i="16" s="1"/>
  <c r="E148" i="16"/>
  <c r="G137" i="16"/>
  <c r="E136" i="16"/>
  <c r="F136" i="16" s="1"/>
  <c r="E132" i="16"/>
  <c r="F137" i="16"/>
  <c r="G134" i="16"/>
  <c r="F134" i="16"/>
  <c r="S147" i="16"/>
  <c r="S144" i="16"/>
  <c r="S143" i="16" s="1"/>
  <c r="D137" i="16"/>
  <c r="D34" i="16"/>
  <c r="E149" i="16"/>
  <c r="G138" i="16"/>
  <c r="B145" i="16"/>
  <c r="B143" i="16" s="1"/>
  <c r="B147" i="16"/>
  <c r="F149" i="16"/>
  <c r="D153" i="19"/>
  <c r="B131" i="16"/>
  <c r="F133" i="16"/>
  <c r="F76" i="17"/>
  <c r="B74" i="17"/>
  <c r="F74" i="17" s="1"/>
  <c r="F153" i="19"/>
  <c r="G153" i="19"/>
  <c r="F66" i="18"/>
  <c r="G66" i="18" s="1"/>
  <c r="D66" i="18"/>
  <c r="D65" i="18" s="1"/>
  <c r="E65" i="18"/>
  <c r="F65" i="18" s="1"/>
  <c r="G65" i="18" s="1"/>
  <c r="D136" i="16" l="1"/>
  <c r="D148" i="16"/>
  <c r="D132" i="16"/>
  <c r="D131" i="16" s="1"/>
  <c r="E144" i="16"/>
  <c r="F148" i="16"/>
  <c r="F144" i="16" s="1"/>
  <c r="G148" i="16"/>
  <c r="E147" i="16"/>
  <c r="G136" i="16"/>
  <c r="G146" i="16"/>
  <c r="F146" i="16"/>
  <c r="G149" i="16"/>
  <c r="E145" i="16"/>
  <c r="G145" i="16" s="1"/>
  <c r="E131" i="16"/>
  <c r="F132" i="16"/>
  <c r="G132" i="16"/>
  <c r="C144" i="16"/>
  <c r="C143" i="16" s="1"/>
  <c r="C147" i="16"/>
  <c r="AE108" i="15"/>
  <c r="AD108" i="15"/>
  <c r="AC108" i="15"/>
  <c r="AB108" i="15"/>
  <c r="AA108" i="15"/>
  <c r="Z108" i="15"/>
  <c r="Y108" i="15"/>
  <c r="X108" i="15"/>
  <c r="W108" i="15"/>
  <c r="V108" i="15"/>
  <c r="U108" i="15"/>
  <c r="T108" i="15"/>
  <c r="S108" i="15"/>
  <c r="R108" i="15"/>
  <c r="Q108" i="15"/>
  <c r="P108" i="15"/>
  <c r="O108" i="15"/>
  <c r="N108" i="15"/>
  <c r="M108" i="15"/>
  <c r="L108" i="15"/>
  <c r="K108" i="15"/>
  <c r="J108" i="15"/>
  <c r="I108" i="15"/>
  <c r="H108"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AE106" i="15"/>
  <c r="AD106" i="15"/>
  <c r="AC106" i="15"/>
  <c r="AB106" i="15"/>
  <c r="AA106" i="15"/>
  <c r="Z106" i="15"/>
  <c r="Y106" i="15"/>
  <c r="X106" i="15"/>
  <c r="W106" i="15"/>
  <c r="V106" i="15"/>
  <c r="U106" i="15"/>
  <c r="T106" i="15"/>
  <c r="S106" i="15"/>
  <c r="R106" i="15"/>
  <c r="Q106" i="15"/>
  <c r="P106" i="15"/>
  <c r="O106" i="15"/>
  <c r="N106" i="15"/>
  <c r="M106" i="15"/>
  <c r="L106" i="15"/>
  <c r="K106" i="15"/>
  <c r="J106" i="15"/>
  <c r="I106" i="15"/>
  <c r="H106" i="15"/>
  <c r="AE105" i="15"/>
  <c r="AE104" i="15" s="1"/>
  <c r="AD105" i="15"/>
  <c r="AC105" i="15"/>
  <c r="AC104" i="15" s="1"/>
  <c r="AB105" i="15"/>
  <c r="AA105" i="15"/>
  <c r="AA104" i="15" s="1"/>
  <c r="Z105" i="15"/>
  <c r="Y105" i="15"/>
  <c r="Y104" i="15" s="1"/>
  <c r="X105" i="15"/>
  <c r="W105" i="15"/>
  <c r="W104" i="15" s="1"/>
  <c r="V105" i="15"/>
  <c r="U105" i="15"/>
  <c r="T105" i="15"/>
  <c r="S105" i="15"/>
  <c r="S104" i="15" s="1"/>
  <c r="R105" i="15"/>
  <c r="Q105" i="15"/>
  <c r="Q104" i="15" s="1"/>
  <c r="P105" i="15"/>
  <c r="O105" i="15"/>
  <c r="O104" i="15" s="1"/>
  <c r="N105" i="15"/>
  <c r="M105" i="15"/>
  <c r="M104" i="15" s="1"/>
  <c r="L105" i="15"/>
  <c r="K105" i="15"/>
  <c r="K104" i="15" s="1"/>
  <c r="J105" i="15"/>
  <c r="I105" i="15"/>
  <c r="I104" i="15" s="1"/>
  <c r="H105" i="15"/>
  <c r="U104"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AE102" i="15"/>
  <c r="AD102" i="15"/>
  <c r="AC102" i="15"/>
  <c r="AB102" i="15"/>
  <c r="AA102" i="15"/>
  <c r="Z102" i="15"/>
  <c r="Y102" i="15"/>
  <c r="X102" i="15"/>
  <c r="W102" i="15"/>
  <c r="V102" i="15"/>
  <c r="U102" i="15"/>
  <c r="T102" i="15"/>
  <c r="S102" i="15"/>
  <c r="R102" i="15"/>
  <c r="Q102" i="15"/>
  <c r="P102" i="15"/>
  <c r="O102" i="15"/>
  <c r="N102" i="15"/>
  <c r="M102" i="15"/>
  <c r="L102" i="15"/>
  <c r="K102" i="15"/>
  <c r="J102" i="15"/>
  <c r="I102" i="15"/>
  <c r="H102"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AE100" i="15"/>
  <c r="AD100" i="15"/>
  <c r="AC100" i="15"/>
  <c r="AB100" i="15"/>
  <c r="AA100" i="15"/>
  <c r="Z100" i="15"/>
  <c r="Y100" i="15"/>
  <c r="X100" i="15"/>
  <c r="W100" i="15"/>
  <c r="V100" i="15"/>
  <c r="U100" i="15"/>
  <c r="T100" i="15"/>
  <c r="T99" i="15" s="1"/>
  <c r="S100" i="15"/>
  <c r="R100" i="15"/>
  <c r="Q100" i="15"/>
  <c r="P100" i="15"/>
  <c r="O100" i="15"/>
  <c r="N100" i="15"/>
  <c r="M100" i="15"/>
  <c r="L100" i="15"/>
  <c r="L99" i="15" s="1"/>
  <c r="K100" i="15"/>
  <c r="J100" i="15"/>
  <c r="I100" i="15"/>
  <c r="H100" i="15"/>
  <c r="AB99" i="15"/>
  <c r="AE98" i="15"/>
  <c r="AD98" i="15"/>
  <c r="AC98" i="15"/>
  <c r="AB98" i="15"/>
  <c r="AA98" i="15"/>
  <c r="Z98" i="15"/>
  <c r="Y98" i="15"/>
  <c r="X98" i="15"/>
  <c r="W98" i="15"/>
  <c r="V98" i="15"/>
  <c r="U98" i="15"/>
  <c r="T98" i="15"/>
  <c r="S98" i="15"/>
  <c r="S113" i="15" s="1"/>
  <c r="R98" i="15"/>
  <c r="Q98" i="15"/>
  <c r="P98" i="15"/>
  <c r="O98" i="15"/>
  <c r="O113" i="15" s="1"/>
  <c r="N98" i="15"/>
  <c r="M98" i="15"/>
  <c r="L98" i="15"/>
  <c r="K98" i="15"/>
  <c r="K113" i="15" s="1"/>
  <c r="J98" i="15"/>
  <c r="I98" i="15"/>
  <c r="H98" i="15"/>
  <c r="AE97" i="15"/>
  <c r="AD97" i="15"/>
  <c r="AD112" i="15" s="1"/>
  <c r="AC97" i="15"/>
  <c r="AB97" i="15"/>
  <c r="AB112" i="15" s="1"/>
  <c r="AA97" i="15"/>
  <c r="Z97" i="15"/>
  <c r="Z112" i="15" s="1"/>
  <c r="Y97" i="15"/>
  <c r="X97" i="15"/>
  <c r="X112" i="15" s="1"/>
  <c r="W97" i="15"/>
  <c r="V97" i="15"/>
  <c r="V112" i="15" s="1"/>
  <c r="U97" i="15"/>
  <c r="T97" i="15"/>
  <c r="T112" i="15" s="1"/>
  <c r="S97" i="15"/>
  <c r="R97" i="15"/>
  <c r="R112" i="15" s="1"/>
  <c r="Q97" i="15"/>
  <c r="P97" i="15"/>
  <c r="P112" i="15" s="1"/>
  <c r="O97" i="15"/>
  <c r="N97" i="15"/>
  <c r="N112" i="15" s="1"/>
  <c r="M97" i="15"/>
  <c r="L97" i="15"/>
  <c r="L112" i="15" s="1"/>
  <c r="K97" i="15"/>
  <c r="J97" i="15"/>
  <c r="J112" i="15" s="1"/>
  <c r="I97" i="15"/>
  <c r="H97" i="15"/>
  <c r="H112" i="15" s="1"/>
  <c r="AE96" i="15"/>
  <c r="AE111" i="15" s="1"/>
  <c r="AD96" i="15"/>
  <c r="AC96" i="15"/>
  <c r="AC111" i="15" s="1"/>
  <c r="AB96" i="15"/>
  <c r="AA96" i="15"/>
  <c r="AA111" i="15" s="1"/>
  <c r="Z96" i="15"/>
  <c r="Y96" i="15"/>
  <c r="Y111" i="15" s="1"/>
  <c r="X96" i="15"/>
  <c r="W96" i="15"/>
  <c r="W111" i="15" s="1"/>
  <c r="V96" i="15"/>
  <c r="U96" i="15"/>
  <c r="U111" i="15" s="1"/>
  <c r="T96" i="15"/>
  <c r="S96" i="15"/>
  <c r="S111" i="15" s="1"/>
  <c r="R96" i="15"/>
  <c r="Q96" i="15"/>
  <c r="Q111" i="15" s="1"/>
  <c r="P96" i="15"/>
  <c r="O96" i="15"/>
  <c r="O111" i="15" s="1"/>
  <c r="N96" i="15"/>
  <c r="M96" i="15"/>
  <c r="M111" i="15" s="1"/>
  <c r="L96" i="15"/>
  <c r="K96" i="15"/>
  <c r="K111" i="15" s="1"/>
  <c r="J96" i="15"/>
  <c r="I96" i="15"/>
  <c r="I111" i="15" s="1"/>
  <c r="H96" i="15"/>
  <c r="AE95" i="15"/>
  <c r="AD95" i="15"/>
  <c r="AC95" i="15"/>
  <c r="AB95" i="15"/>
  <c r="AA95" i="15"/>
  <c r="Z95" i="15"/>
  <c r="Y95" i="15"/>
  <c r="X95" i="15"/>
  <c r="X94" i="15" s="1"/>
  <c r="W95" i="15"/>
  <c r="W94" i="15" s="1"/>
  <c r="V95" i="15"/>
  <c r="U95" i="15"/>
  <c r="T95" i="15"/>
  <c r="S95" i="15"/>
  <c r="S94" i="15" s="1"/>
  <c r="R95" i="15"/>
  <c r="Q95" i="15"/>
  <c r="P95" i="15"/>
  <c r="P94" i="15" s="1"/>
  <c r="O95" i="15"/>
  <c r="N95" i="15"/>
  <c r="M95" i="15"/>
  <c r="L95" i="15"/>
  <c r="K95" i="15"/>
  <c r="J95" i="15"/>
  <c r="I95" i="15"/>
  <c r="H95" i="15"/>
  <c r="H94" i="15" s="1"/>
  <c r="AE94" i="15"/>
  <c r="AA94" i="15"/>
  <c r="O94" i="15"/>
  <c r="K94" i="15"/>
  <c r="E93" i="15"/>
  <c r="D93" i="15"/>
  <c r="C93" i="15"/>
  <c r="B93" i="15"/>
  <c r="AG93" i="15" s="1"/>
  <c r="E92" i="15"/>
  <c r="C92" i="15"/>
  <c r="G92" i="15" s="1"/>
  <c r="B92" i="15"/>
  <c r="AG92" i="15" s="1"/>
  <c r="E91" i="15"/>
  <c r="D91" i="15" s="1"/>
  <c r="C91" i="15"/>
  <c r="B91" i="15"/>
  <c r="E90" i="15"/>
  <c r="C90" i="15"/>
  <c r="B90" i="15"/>
  <c r="AG90" i="15" s="1"/>
  <c r="AE89" i="15"/>
  <c r="AD89" i="15"/>
  <c r="AC89" i="15"/>
  <c r="AB89" i="15"/>
  <c r="AA89" i="15"/>
  <c r="Z89" i="15"/>
  <c r="Y89" i="15"/>
  <c r="X89" i="15"/>
  <c r="W89" i="15"/>
  <c r="V89" i="15"/>
  <c r="U89" i="15"/>
  <c r="T89" i="15"/>
  <c r="S89" i="15"/>
  <c r="R89" i="15"/>
  <c r="Q89" i="15"/>
  <c r="P89" i="15"/>
  <c r="O89" i="15"/>
  <c r="N89" i="15"/>
  <c r="M89" i="15"/>
  <c r="L89" i="15"/>
  <c r="K89" i="15"/>
  <c r="J89" i="15"/>
  <c r="I89" i="15"/>
  <c r="H89" i="15"/>
  <c r="AG88" i="15"/>
  <c r="E87" i="15"/>
  <c r="D87" i="15" s="1"/>
  <c r="C87" i="15"/>
  <c r="B87" i="15"/>
  <c r="AG87" i="15" s="1"/>
  <c r="E86" i="15"/>
  <c r="C86" i="15"/>
  <c r="B86" i="15"/>
  <c r="AG86" i="15" s="1"/>
  <c r="E85" i="15"/>
  <c r="D85" i="15" s="1"/>
  <c r="C85" i="15"/>
  <c r="B85" i="15"/>
  <c r="E84" i="15"/>
  <c r="C84" i="15"/>
  <c r="B84" i="15"/>
  <c r="AG84" i="15" s="1"/>
  <c r="AE83" i="15"/>
  <c r="AD83" i="15"/>
  <c r="AC83" i="15"/>
  <c r="AB83" i="15"/>
  <c r="AA83" i="15"/>
  <c r="Z83" i="15"/>
  <c r="Y83" i="15"/>
  <c r="X83" i="15"/>
  <c r="W83" i="15"/>
  <c r="V83" i="15"/>
  <c r="U83" i="15"/>
  <c r="T83" i="15"/>
  <c r="S83" i="15"/>
  <c r="R83" i="15"/>
  <c r="Q83" i="15"/>
  <c r="P83" i="15"/>
  <c r="O83" i="15"/>
  <c r="N83" i="15"/>
  <c r="M83" i="15"/>
  <c r="L83" i="15"/>
  <c r="K83" i="15"/>
  <c r="J83" i="15"/>
  <c r="I83" i="15"/>
  <c r="H83" i="15"/>
  <c r="AG82" i="15"/>
  <c r="E81" i="15"/>
  <c r="D81" i="15" s="1"/>
  <c r="C81" i="15"/>
  <c r="B81" i="15"/>
  <c r="AG81" i="15" s="1"/>
  <c r="E80" i="15"/>
  <c r="C80" i="15"/>
  <c r="B80" i="15"/>
  <c r="AG80" i="15" s="1"/>
  <c r="E79" i="15"/>
  <c r="D79" i="15" s="1"/>
  <c r="C79" i="15"/>
  <c r="B79" i="15"/>
  <c r="E78" i="15"/>
  <c r="C78" i="15"/>
  <c r="B78" i="15"/>
  <c r="AG78" i="15" s="1"/>
  <c r="AE77" i="15"/>
  <c r="AD77" i="15"/>
  <c r="AC77" i="15"/>
  <c r="AB77" i="15"/>
  <c r="AA77" i="15"/>
  <c r="Z77" i="15"/>
  <c r="Y77" i="15"/>
  <c r="X77" i="15"/>
  <c r="W77" i="15"/>
  <c r="V77" i="15"/>
  <c r="U77" i="15"/>
  <c r="T77" i="15"/>
  <c r="S77" i="15"/>
  <c r="R77" i="15"/>
  <c r="Q77" i="15"/>
  <c r="P77" i="15"/>
  <c r="O77" i="15"/>
  <c r="N77" i="15"/>
  <c r="M77" i="15"/>
  <c r="L77" i="15"/>
  <c r="K77" i="15"/>
  <c r="J77" i="15"/>
  <c r="I77" i="15"/>
  <c r="H77" i="15"/>
  <c r="AG76" i="15"/>
  <c r="AG75" i="15"/>
  <c r="AG74" i="15"/>
  <c r="E73" i="15"/>
  <c r="D73" i="15" s="1"/>
  <c r="C73" i="15"/>
  <c r="B73" i="15"/>
  <c r="AG73" i="15" s="1"/>
  <c r="E72" i="15"/>
  <c r="C72" i="15"/>
  <c r="B72" i="15"/>
  <c r="AG72" i="15" s="1"/>
  <c r="E71" i="15"/>
  <c r="D71" i="15" s="1"/>
  <c r="C71" i="15"/>
  <c r="B71" i="15"/>
  <c r="AG71" i="15" s="1"/>
  <c r="E70" i="15"/>
  <c r="C70" i="15"/>
  <c r="B70" i="15"/>
  <c r="AG70" i="15" s="1"/>
  <c r="AE69" i="15"/>
  <c r="AD69" i="15"/>
  <c r="AC69" i="15"/>
  <c r="AB69" i="15"/>
  <c r="AA69" i="15"/>
  <c r="Z69" i="15"/>
  <c r="Y69" i="15"/>
  <c r="X69" i="15"/>
  <c r="W69" i="15"/>
  <c r="V69" i="15"/>
  <c r="U69" i="15"/>
  <c r="T69" i="15"/>
  <c r="S69" i="15"/>
  <c r="R69" i="15"/>
  <c r="Q69" i="15"/>
  <c r="P69" i="15"/>
  <c r="O69" i="15"/>
  <c r="N69" i="15"/>
  <c r="M69" i="15"/>
  <c r="L69" i="15"/>
  <c r="K69" i="15"/>
  <c r="J69" i="15"/>
  <c r="I69" i="15"/>
  <c r="H69" i="15"/>
  <c r="B69" i="15"/>
  <c r="AG69" i="15" s="1"/>
  <c r="AG68" i="15"/>
  <c r="E67" i="15"/>
  <c r="D67" i="15" s="1"/>
  <c r="C67" i="15"/>
  <c r="B67" i="15"/>
  <c r="E66" i="15"/>
  <c r="C66" i="15"/>
  <c r="B66" i="15"/>
  <c r="AG66" i="15" s="1"/>
  <c r="E65" i="15"/>
  <c r="D65" i="15" s="1"/>
  <c r="C65" i="15"/>
  <c r="B65" i="15"/>
  <c r="AG65" i="15" s="1"/>
  <c r="E64" i="15"/>
  <c r="C64" i="15"/>
  <c r="B64" i="15"/>
  <c r="AG64" i="15" s="1"/>
  <c r="AE63" i="15"/>
  <c r="AD63" i="15"/>
  <c r="AC63" i="15"/>
  <c r="AB63" i="15"/>
  <c r="AA63" i="15"/>
  <c r="Z63" i="15"/>
  <c r="Y63" i="15"/>
  <c r="X63" i="15"/>
  <c r="W63" i="15"/>
  <c r="V63" i="15"/>
  <c r="U63" i="15"/>
  <c r="T63" i="15"/>
  <c r="S63" i="15"/>
  <c r="R63" i="15"/>
  <c r="Q63" i="15"/>
  <c r="P63" i="15"/>
  <c r="O63" i="15"/>
  <c r="N63" i="15"/>
  <c r="M63" i="15"/>
  <c r="L63" i="15"/>
  <c r="K63" i="15"/>
  <c r="J63" i="15"/>
  <c r="I63" i="15"/>
  <c r="H63" i="15"/>
  <c r="AG62" i="15"/>
  <c r="E61" i="15"/>
  <c r="D61" i="15" s="1"/>
  <c r="C61" i="15"/>
  <c r="B61" i="15"/>
  <c r="AG61" i="15" s="1"/>
  <c r="E60" i="15"/>
  <c r="C60" i="15"/>
  <c r="B60" i="15"/>
  <c r="AG60" i="15" s="1"/>
  <c r="E59" i="15"/>
  <c r="D59" i="15" s="1"/>
  <c r="C59" i="15"/>
  <c r="B59" i="15"/>
  <c r="AG59" i="15" s="1"/>
  <c r="E58" i="15"/>
  <c r="C58" i="15"/>
  <c r="B58" i="15"/>
  <c r="AG58" i="15" s="1"/>
  <c r="AE57" i="15"/>
  <c r="AD57" i="15"/>
  <c r="AC57" i="15"/>
  <c r="AB57" i="15"/>
  <c r="AA57" i="15"/>
  <c r="Z57" i="15"/>
  <c r="Y57" i="15"/>
  <c r="X57" i="15"/>
  <c r="W57" i="15"/>
  <c r="V57" i="15"/>
  <c r="U57" i="15"/>
  <c r="T57" i="15"/>
  <c r="S57" i="15"/>
  <c r="R57" i="15"/>
  <c r="Q57" i="15"/>
  <c r="P57" i="15"/>
  <c r="O57" i="15"/>
  <c r="N57" i="15"/>
  <c r="M57" i="15"/>
  <c r="L57" i="15"/>
  <c r="K57" i="15"/>
  <c r="J57" i="15"/>
  <c r="I57" i="15"/>
  <c r="H57" i="15"/>
  <c r="AG56" i="15"/>
  <c r="E55" i="15"/>
  <c r="D55" i="15" s="1"/>
  <c r="C55" i="15"/>
  <c r="B55" i="15"/>
  <c r="E54" i="15"/>
  <c r="C54" i="15"/>
  <c r="B54" i="15"/>
  <c r="AG54" i="15" s="1"/>
  <c r="E53" i="15"/>
  <c r="D53" i="15" s="1"/>
  <c r="C53" i="15"/>
  <c r="B53" i="15"/>
  <c r="E52" i="15"/>
  <c r="C52" i="15"/>
  <c r="B52" i="15"/>
  <c r="AG52" i="15" s="1"/>
  <c r="AE51" i="15"/>
  <c r="AD51" i="15"/>
  <c r="AC51" i="15"/>
  <c r="AB51" i="15"/>
  <c r="AA51" i="15"/>
  <c r="Z51" i="15"/>
  <c r="Y51" i="15"/>
  <c r="X51" i="15"/>
  <c r="W51" i="15"/>
  <c r="V51" i="15"/>
  <c r="U51" i="15"/>
  <c r="T51" i="15"/>
  <c r="S51" i="15"/>
  <c r="R51" i="15"/>
  <c r="Q51" i="15"/>
  <c r="P51" i="15"/>
  <c r="O51" i="15"/>
  <c r="N51" i="15"/>
  <c r="M51" i="15"/>
  <c r="L51" i="15"/>
  <c r="K51" i="15"/>
  <c r="J51" i="15"/>
  <c r="I51" i="15"/>
  <c r="H51" i="15"/>
  <c r="AG50" i="15"/>
  <c r="AG49" i="15"/>
  <c r="AG48" i="15"/>
  <c r="E47" i="15"/>
  <c r="D47" i="15" s="1"/>
  <c r="C47" i="15"/>
  <c r="B47" i="15"/>
  <c r="B43" i="15" s="1"/>
  <c r="E46" i="15"/>
  <c r="C46" i="15"/>
  <c r="B46" i="15"/>
  <c r="AG46" i="15" s="1"/>
  <c r="E45" i="15"/>
  <c r="D45" i="15" s="1"/>
  <c r="C45" i="15"/>
  <c r="B45" i="15"/>
  <c r="E44" i="15"/>
  <c r="C44" i="15"/>
  <c r="B44" i="15"/>
  <c r="AG44" i="15" s="1"/>
  <c r="AE43" i="15"/>
  <c r="AD43" i="15"/>
  <c r="AC43" i="15"/>
  <c r="AB43" i="15"/>
  <c r="AA43" i="15"/>
  <c r="Z43" i="15"/>
  <c r="Y43" i="15"/>
  <c r="X43" i="15"/>
  <c r="W43" i="15"/>
  <c r="V43" i="15"/>
  <c r="U43" i="15"/>
  <c r="T43" i="15"/>
  <c r="S43" i="15"/>
  <c r="R43" i="15"/>
  <c r="Q43" i="15"/>
  <c r="P43" i="15"/>
  <c r="O43" i="15"/>
  <c r="N43" i="15"/>
  <c r="M43" i="15"/>
  <c r="L43" i="15"/>
  <c r="K43" i="15"/>
  <c r="J43" i="15"/>
  <c r="I43" i="15"/>
  <c r="H43" i="15"/>
  <c r="AG42" i="15"/>
  <c r="E41" i="15"/>
  <c r="D41" i="15" s="1"/>
  <c r="C41" i="15"/>
  <c r="B41" i="15"/>
  <c r="AG41" i="15" s="1"/>
  <c r="E40" i="15"/>
  <c r="C40" i="15"/>
  <c r="B40" i="15"/>
  <c r="AG40" i="15" s="1"/>
  <c r="E39" i="15"/>
  <c r="D39" i="15" s="1"/>
  <c r="C39" i="15"/>
  <c r="B39" i="15"/>
  <c r="AG39" i="15" s="1"/>
  <c r="E38" i="15"/>
  <c r="C38" i="15"/>
  <c r="B38" i="15"/>
  <c r="AG38" i="15" s="1"/>
  <c r="AE37" i="15"/>
  <c r="AD37" i="15"/>
  <c r="AC37" i="15"/>
  <c r="AB37" i="15"/>
  <c r="AA37" i="15"/>
  <c r="Z37" i="15"/>
  <c r="Y37" i="15"/>
  <c r="X37" i="15"/>
  <c r="W37" i="15"/>
  <c r="V37" i="15"/>
  <c r="U37" i="15"/>
  <c r="T37" i="15"/>
  <c r="S37" i="15"/>
  <c r="R37" i="15"/>
  <c r="Q37" i="15"/>
  <c r="P37" i="15"/>
  <c r="O37" i="15"/>
  <c r="N37" i="15"/>
  <c r="M37" i="15"/>
  <c r="L37" i="15"/>
  <c r="K37" i="15"/>
  <c r="J37" i="15"/>
  <c r="I37" i="15"/>
  <c r="H37" i="15"/>
  <c r="B37" i="15"/>
  <c r="AG36" i="15"/>
  <c r="E35" i="15"/>
  <c r="D35" i="15" s="1"/>
  <c r="C35" i="15"/>
  <c r="B35" i="15"/>
  <c r="E34" i="15"/>
  <c r="C34" i="15"/>
  <c r="B34" i="15"/>
  <c r="AG34" i="15" s="1"/>
  <c r="E33" i="15"/>
  <c r="D33" i="15" s="1"/>
  <c r="C33" i="15"/>
  <c r="B33" i="15"/>
  <c r="E32" i="15"/>
  <c r="C32" i="15"/>
  <c r="C31" i="15" s="1"/>
  <c r="B32" i="15"/>
  <c r="AG32" i="15" s="1"/>
  <c r="AE31" i="15"/>
  <c r="AD31" i="15"/>
  <c r="AC31" i="15"/>
  <c r="AB31" i="15"/>
  <c r="AA31" i="15"/>
  <c r="Z31" i="15"/>
  <c r="Y31" i="15"/>
  <c r="X31" i="15"/>
  <c r="W31" i="15"/>
  <c r="V31" i="15"/>
  <c r="U31" i="15"/>
  <c r="T31" i="15"/>
  <c r="S31" i="15"/>
  <c r="R31" i="15"/>
  <c r="Q31" i="15"/>
  <c r="P31" i="15"/>
  <c r="O31" i="15"/>
  <c r="N31" i="15"/>
  <c r="M31" i="15"/>
  <c r="L31" i="15"/>
  <c r="K31" i="15"/>
  <c r="J31" i="15"/>
  <c r="I31" i="15"/>
  <c r="H31" i="15"/>
  <c r="AG30" i="15"/>
  <c r="E29" i="15"/>
  <c r="E108" i="15" s="1"/>
  <c r="C29" i="15"/>
  <c r="B29" i="15"/>
  <c r="E28" i="15"/>
  <c r="C28" i="15"/>
  <c r="B28" i="15"/>
  <c r="E27" i="15"/>
  <c r="D27" i="15"/>
  <c r="C27" i="15"/>
  <c r="C106" i="15" s="1"/>
  <c r="B27" i="15"/>
  <c r="E26" i="15"/>
  <c r="C26" i="15"/>
  <c r="B26" i="15"/>
  <c r="AE25" i="15"/>
  <c r="AD25" i="15"/>
  <c r="AC25" i="15"/>
  <c r="AB25" i="15"/>
  <c r="AA25" i="15"/>
  <c r="Z25" i="15"/>
  <c r="Y25" i="15"/>
  <c r="X25" i="15"/>
  <c r="W25" i="15"/>
  <c r="V25" i="15"/>
  <c r="U25" i="15"/>
  <c r="T25" i="15"/>
  <c r="S25" i="15"/>
  <c r="R25" i="15"/>
  <c r="Q25" i="15"/>
  <c r="P25" i="15"/>
  <c r="O25" i="15"/>
  <c r="N25" i="15"/>
  <c r="M25" i="15"/>
  <c r="L25" i="15"/>
  <c r="K25" i="15"/>
  <c r="J25" i="15"/>
  <c r="I25" i="15"/>
  <c r="H25" i="15"/>
  <c r="AG24" i="15"/>
  <c r="AG23" i="15"/>
  <c r="E22" i="15"/>
  <c r="C22" i="15"/>
  <c r="B22" i="15"/>
  <c r="AG22" i="15" s="1"/>
  <c r="E21" i="15"/>
  <c r="D21" i="15" s="1"/>
  <c r="C21" i="15"/>
  <c r="B21" i="15"/>
  <c r="AG21" i="15" s="1"/>
  <c r="E20" i="15"/>
  <c r="C20" i="15"/>
  <c r="B20" i="15"/>
  <c r="AG20" i="15" s="1"/>
  <c r="E19" i="15"/>
  <c r="D19" i="15" s="1"/>
  <c r="C19" i="15"/>
  <c r="B19" i="15"/>
  <c r="AE18" i="15"/>
  <c r="AD18" i="15"/>
  <c r="AC18" i="15"/>
  <c r="AB18" i="15"/>
  <c r="AA18" i="15"/>
  <c r="Z18" i="15"/>
  <c r="Y18" i="15"/>
  <c r="X18" i="15"/>
  <c r="W18" i="15"/>
  <c r="V18" i="15"/>
  <c r="U18" i="15"/>
  <c r="T18" i="15"/>
  <c r="S18" i="15"/>
  <c r="R18" i="15"/>
  <c r="Q18" i="15"/>
  <c r="P18" i="15"/>
  <c r="O18" i="15"/>
  <c r="N18" i="15"/>
  <c r="M18" i="15"/>
  <c r="L18" i="15"/>
  <c r="K18" i="15"/>
  <c r="J18" i="15"/>
  <c r="I18" i="15"/>
  <c r="H18" i="15"/>
  <c r="C18" i="15"/>
  <c r="AG17" i="15"/>
  <c r="E16" i="15"/>
  <c r="C16" i="15"/>
  <c r="B16" i="15"/>
  <c r="E15" i="15"/>
  <c r="D15" i="15" s="1"/>
  <c r="C15" i="15"/>
  <c r="B15" i="15"/>
  <c r="E14" i="15"/>
  <c r="E12" i="15" s="1"/>
  <c r="C14" i="15"/>
  <c r="B14" i="15"/>
  <c r="E13" i="15"/>
  <c r="C13" i="15"/>
  <c r="C12" i="15" s="1"/>
  <c r="B13" i="15"/>
  <c r="AE12" i="15"/>
  <c r="AD12" i="15"/>
  <c r="AC12" i="15"/>
  <c r="AB12" i="15"/>
  <c r="AA12" i="15"/>
  <c r="Z12" i="15"/>
  <c r="Y12" i="15"/>
  <c r="X12" i="15"/>
  <c r="W12" i="15"/>
  <c r="V12" i="15"/>
  <c r="U12" i="15"/>
  <c r="T12" i="15"/>
  <c r="S12" i="15"/>
  <c r="R12" i="15"/>
  <c r="Q12" i="15"/>
  <c r="P12" i="15"/>
  <c r="O12" i="15"/>
  <c r="N12" i="15"/>
  <c r="M12" i="15"/>
  <c r="L12" i="15"/>
  <c r="K12" i="15"/>
  <c r="J12" i="15"/>
  <c r="I12" i="15"/>
  <c r="H12" i="15"/>
  <c r="AG11" i="15"/>
  <c r="G86" i="13"/>
  <c r="AE31" i="13"/>
  <c r="AD31" i="13"/>
  <c r="AC31" i="13"/>
  <c r="AB31" i="13"/>
  <c r="AA31" i="13"/>
  <c r="Z31" i="13"/>
  <c r="Y31" i="13"/>
  <c r="X31" i="13"/>
  <c r="W31" i="13"/>
  <c r="V31" i="13"/>
  <c r="U31" i="13"/>
  <c r="T31" i="13"/>
  <c r="S31" i="13"/>
  <c r="R31" i="13"/>
  <c r="Q31" i="13"/>
  <c r="P31" i="13"/>
  <c r="O31" i="13"/>
  <c r="N31" i="13"/>
  <c r="M31" i="13"/>
  <c r="L31" i="13"/>
  <c r="K31" i="13"/>
  <c r="J31" i="13"/>
  <c r="I31" i="13"/>
  <c r="H31" i="13"/>
  <c r="AE29" i="13"/>
  <c r="AD29" i="13"/>
  <c r="AC29" i="13"/>
  <c r="AB29" i="13"/>
  <c r="AA29" i="13"/>
  <c r="Z29" i="13"/>
  <c r="Y29" i="13"/>
  <c r="X29" i="13"/>
  <c r="W29" i="13"/>
  <c r="V29" i="13"/>
  <c r="U29" i="13"/>
  <c r="T29" i="13"/>
  <c r="S29" i="13"/>
  <c r="R29" i="13"/>
  <c r="Q29" i="13"/>
  <c r="P29" i="13"/>
  <c r="O29" i="13"/>
  <c r="N29" i="13"/>
  <c r="M29" i="13"/>
  <c r="L29" i="13"/>
  <c r="K29" i="13"/>
  <c r="J29" i="13"/>
  <c r="I29" i="13"/>
  <c r="H29" i="13"/>
  <c r="E29" i="13"/>
  <c r="AE28" i="13"/>
  <c r="AD28" i="13"/>
  <c r="AC28" i="13"/>
  <c r="AB28" i="13"/>
  <c r="AA28" i="13"/>
  <c r="Z28" i="13"/>
  <c r="Y28" i="13"/>
  <c r="X28" i="13"/>
  <c r="W28" i="13"/>
  <c r="V28" i="13"/>
  <c r="U28" i="13"/>
  <c r="T28" i="13"/>
  <c r="S28" i="13"/>
  <c r="R28" i="13"/>
  <c r="Q28" i="13"/>
  <c r="P28" i="13"/>
  <c r="O28" i="13"/>
  <c r="N28" i="13"/>
  <c r="M28" i="13"/>
  <c r="L28" i="13"/>
  <c r="K28" i="13"/>
  <c r="J28" i="13"/>
  <c r="I28" i="13"/>
  <c r="H28" i="13"/>
  <c r="E28" i="13"/>
  <c r="AE26" i="13"/>
  <c r="AD26" i="13"/>
  <c r="AC26" i="13"/>
  <c r="AB26" i="13"/>
  <c r="AA26" i="13"/>
  <c r="Z26" i="13"/>
  <c r="Y26" i="13"/>
  <c r="X26" i="13"/>
  <c r="W26" i="13"/>
  <c r="V26" i="13"/>
  <c r="U26" i="13"/>
  <c r="T26" i="13"/>
  <c r="S26" i="13"/>
  <c r="R26" i="13"/>
  <c r="Q26" i="13"/>
  <c r="P26" i="13"/>
  <c r="O26" i="13"/>
  <c r="N26" i="13"/>
  <c r="M26" i="13"/>
  <c r="L26" i="13"/>
  <c r="K26" i="13"/>
  <c r="J26" i="13"/>
  <c r="H26" i="13"/>
  <c r="AE25" i="13"/>
  <c r="AE30" i="13" s="1"/>
  <c r="AD25" i="13"/>
  <c r="AD30" i="13" s="1"/>
  <c r="AC25" i="13"/>
  <c r="AB25" i="13"/>
  <c r="AB30" i="13" s="1"/>
  <c r="AA25" i="13"/>
  <c r="AA30" i="13" s="1"/>
  <c r="Z25" i="13"/>
  <c r="Z30" i="13" s="1"/>
  <c r="Y25" i="13"/>
  <c r="Y30" i="13" s="1"/>
  <c r="X25" i="13"/>
  <c r="X30" i="13" s="1"/>
  <c r="W25" i="13"/>
  <c r="W30" i="13" s="1"/>
  <c r="V25" i="13"/>
  <c r="V30" i="13" s="1"/>
  <c r="U25" i="13"/>
  <c r="U30" i="13" s="1"/>
  <c r="T25" i="13"/>
  <c r="T30" i="13" s="1"/>
  <c r="S25" i="13"/>
  <c r="S30" i="13" s="1"/>
  <c r="Q25" i="13"/>
  <c r="Q30" i="13" s="1"/>
  <c r="P25" i="13"/>
  <c r="P30" i="13" s="1"/>
  <c r="O25" i="13"/>
  <c r="O30" i="13" s="1"/>
  <c r="N25" i="13"/>
  <c r="N30" i="13" s="1"/>
  <c r="M25" i="13"/>
  <c r="M30" i="13" s="1"/>
  <c r="L25" i="13"/>
  <c r="L30" i="13" s="1"/>
  <c r="K25" i="13"/>
  <c r="K30" i="13" s="1"/>
  <c r="J25" i="13"/>
  <c r="J30" i="13" s="1"/>
  <c r="I25" i="13"/>
  <c r="I30" i="13" s="1"/>
  <c r="H25" i="13"/>
  <c r="H30" i="13" s="1"/>
  <c r="D21" i="13"/>
  <c r="C21" i="13"/>
  <c r="B21" i="13"/>
  <c r="AG21" i="13" s="1"/>
  <c r="E20" i="13"/>
  <c r="D20" i="13"/>
  <c r="D19" i="13"/>
  <c r="C19" i="13"/>
  <c r="B19" i="13"/>
  <c r="AG19" i="13" s="1"/>
  <c r="D18" i="13"/>
  <c r="C18" i="13"/>
  <c r="B18" i="13"/>
  <c r="AG18" i="13" s="1"/>
  <c r="AD16" i="13"/>
  <c r="AB16" i="13"/>
  <c r="Z16" i="13"/>
  <c r="X16" i="13"/>
  <c r="V16" i="13"/>
  <c r="T16" i="13"/>
  <c r="R16" i="13"/>
  <c r="P16" i="13"/>
  <c r="N16" i="13"/>
  <c r="L16" i="13"/>
  <c r="J17" i="13"/>
  <c r="J16" i="13" s="1"/>
  <c r="I17" i="13"/>
  <c r="I16" i="13" s="1"/>
  <c r="H17" i="13"/>
  <c r="H16" i="13" s="1"/>
  <c r="E17" i="13"/>
  <c r="E16" i="13" s="1"/>
  <c r="D15" i="13"/>
  <c r="D26" i="13" s="1"/>
  <c r="C31" i="13"/>
  <c r="B15" i="13"/>
  <c r="E14" i="13"/>
  <c r="D14" i="13"/>
  <c r="D13" i="13"/>
  <c r="D24" i="13" s="1"/>
  <c r="C13" i="13"/>
  <c r="B13" i="13"/>
  <c r="D12" i="13"/>
  <c r="C12" i="13"/>
  <c r="B12" i="13"/>
  <c r="AG12" i="13" s="1"/>
  <c r="AD10" i="13"/>
  <c r="AB10" i="13"/>
  <c r="Z10" i="13"/>
  <c r="X10" i="13"/>
  <c r="V10" i="13"/>
  <c r="T10" i="13"/>
  <c r="R10" i="13"/>
  <c r="P10" i="13"/>
  <c r="N10" i="13"/>
  <c r="L10" i="13"/>
  <c r="J10" i="13"/>
  <c r="I10" i="13"/>
  <c r="AG343" i="12"/>
  <c r="E342" i="12"/>
  <c r="C342" i="12"/>
  <c r="B342" i="12"/>
  <c r="AG342" i="12" s="1"/>
  <c r="E341" i="12"/>
  <c r="D341" i="12" s="1"/>
  <c r="C341" i="12"/>
  <c r="C329" i="12" s="1"/>
  <c r="B341" i="12"/>
  <c r="AG341" i="12" s="1"/>
  <c r="E340" i="12"/>
  <c r="C340" i="12"/>
  <c r="B340" i="12"/>
  <c r="AG340" i="12" s="1"/>
  <c r="AE339" i="12"/>
  <c r="AD339" i="12"/>
  <c r="AC339" i="12"/>
  <c r="AB339" i="12"/>
  <c r="AA339" i="12"/>
  <c r="Z339" i="12"/>
  <c r="Y339" i="12"/>
  <c r="X339" i="12"/>
  <c r="W339" i="12"/>
  <c r="V339" i="12"/>
  <c r="U339" i="12"/>
  <c r="T339" i="12"/>
  <c r="S339" i="12"/>
  <c r="R339" i="12"/>
  <c r="Q339" i="12"/>
  <c r="P339" i="12"/>
  <c r="O339" i="12"/>
  <c r="N339" i="12"/>
  <c r="M339" i="12"/>
  <c r="L339" i="12"/>
  <c r="K339" i="12"/>
  <c r="J339" i="12"/>
  <c r="I339" i="12"/>
  <c r="H339" i="12"/>
  <c r="AG338" i="12"/>
  <c r="AG337" i="12"/>
  <c r="E336" i="12"/>
  <c r="C336" i="12"/>
  <c r="B336" i="12"/>
  <c r="AG336" i="12" s="1"/>
  <c r="E335" i="12"/>
  <c r="D335" i="12" s="1"/>
  <c r="C335" i="12"/>
  <c r="B335" i="12"/>
  <c r="E334" i="12"/>
  <c r="C334" i="12"/>
  <c r="B334" i="12"/>
  <c r="AG334" i="12" s="1"/>
  <c r="AE333" i="12"/>
  <c r="AD333" i="12"/>
  <c r="AC333" i="12"/>
  <c r="AB333" i="12"/>
  <c r="AA333" i="12"/>
  <c r="Z333" i="12"/>
  <c r="Y333" i="12"/>
  <c r="X333" i="12"/>
  <c r="W333" i="12"/>
  <c r="V333" i="12"/>
  <c r="U333" i="12"/>
  <c r="T333" i="12"/>
  <c r="S333" i="12"/>
  <c r="R333" i="12"/>
  <c r="Q333" i="12"/>
  <c r="P333" i="12"/>
  <c r="O333" i="12"/>
  <c r="N333" i="12"/>
  <c r="M333" i="12"/>
  <c r="L333" i="12"/>
  <c r="K333" i="12"/>
  <c r="J333" i="12"/>
  <c r="I333" i="12"/>
  <c r="H333" i="12"/>
  <c r="AG332" i="12"/>
  <c r="AE331" i="12"/>
  <c r="AD331" i="12"/>
  <c r="AC331" i="12"/>
  <c r="AB331" i="12"/>
  <c r="AA331" i="12"/>
  <c r="Z331" i="12"/>
  <c r="Y331" i="12"/>
  <c r="X331" i="12"/>
  <c r="W331" i="12"/>
  <c r="V331" i="12"/>
  <c r="U331" i="12"/>
  <c r="T331" i="12"/>
  <c r="S331" i="12"/>
  <c r="R331" i="12"/>
  <c r="Q331" i="12"/>
  <c r="P331" i="12"/>
  <c r="O331" i="12"/>
  <c r="N331" i="12"/>
  <c r="M331" i="12"/>
  <c r="L331" i="12"/>
  <c r="K331" i="12"/>
  <c r="J331" i="12"/>
  <c r="I331" i="12"/>
  <c r="H331" i="12"/>
  <c r="E331" i="12"/>
  <c r="D331" i="12"/>
  <c r="C331" i="12"/>
  <c r="B331" i="12"/>
  <c r="AE330" i="12"/>
  <c r="AD330" i="12"/>
  <c r="AC330" i="12"/>
  <c r="AB330" i="12"/>
  <c r="AA330" i="12"/>
  <c r="Z330" i="12"/>
  <c r="Y330" i="12"/>
  <c r="X330" i="12"/>
  <c r="W330" i="12"/>
  <c r="V330" i="12"/>
  <c r="U330" i="12"/>
  <c r="T330" i="12"/>
  <c r="S330" i="12"/>
  <c r="R330" i="12"/>
  <c r="Q330" i="12"/>
  <c r="P330" i="12"/>
  <c r="O330" i="12"/>
  <c r="N330" i="12"/>
  <c r="M330" i="12"/>
  <c r="L330" i="12"/>
  <c r="K330" i="12"/>
  <c r="J330" i="12"/>
  <c r="I330" i="12"/>
  <c r="H330" i="12"/>
  <c r="E330" i="12"/>
  <c r="C330" i="12"/>
  <c r="AE329" i="12"/>
  <c r="AD329" i="12"/>
  <c r="AC329" i="12"/>
  <c r="AB329" i="12"/>
  <c r="AA329" i="12"/>
  <c r="Z329" i="12"/>
  <c r="Y329" i="12"/>
  <c r="X329" i="12"/>
  <c r="W329" i="12"/>
  <c r="V329" i="12"/>
  <c r="U329" i="12"/>
  <c r="T329" i="12"/>
  <c r="S329" i="12"/>
  <c r="R329" i="12"/>
  <c r="Q329" i="12"/>
  <c r="P329" i="12"/>
  <c r="O329" i="12"/>
  <c r="N329" i="12"/>
  <c r="M329" i="12"/>
  <c r="L329" i="12"/>
  <c r="K329" i="12"/>
  <c r="J329" i="12"/>
  <c r="I329" i="12"/>
  <c r="H329" i="12"/>
  <c r="AE328" i="12"/>
  <c r="AD328" i="12"/>
  <c r="AD327" i="12" s="1"/>
  <c r="AC328" i="12"/>
  <c r="AB328" i="12"/>
  <c r="AA328" i="12"/>
  <c r="Z328" i="12"/>
  <c r="Z327" i="12" s="1"/>
  <c r="Y328" i="12"/>
  <c r="X328" i="12"/>
  <c r="W328" i="12"/>
  <c r="V328" i="12"/>
  <c r="V327" i="12" s="1"/>
  <c r="U328" i="12"/>
  <c r="T328" i="12"/>
  <c r="S328" i="12"/>
  <c r="R328" i="12"/>
  <c r="R327" i="12" s="1"/>
  <c r="Q328" i="12"/>
  <c r="P328" i="12"/>
  <c r="O328" i="12"/>
  <c r="N328" i="12"/>
  <c r="N327" i="12" s="1"/>
  <c r="M328" i="12"/>
  <c r="L328" i="12"/>
  <c r="K328" i="12"/>
  <c r="J328" i="12"/>
  <c r="J327" i="12" s="1"/>
  <c r="I328" i="12"/>
  <c r="H328" i="12"/>
  <c r="C328" i="12"/>
  <c r="B328" i="12"/>
  <c r="AG328" i="12" s="1"/>
  <c r="AG326" i="12"/>
  <c r="AG325" i="12"/>
  <c r="E324" i="12"/>
  <c r="C324" i="12"/>
  <c r="B324" i="12"/>
  <c r="AG324" i="12" s="1"/>
  <c r="E323" i="12"/>
  <c r="D323" i="12"/>
  <c r="C323" i="12"/>
  <c r="B323" i="12"/>
  <c r="AG323" i="12" s="1"/>
  <c r="E322" i="12"/>
  <c r="C322" i="12"/>
  <c r="B322" i="12"/>
  <c r="AG322" i="12" s="1"/>
  <c r="AE321" i="12"/>
  <c r="AD321" i="12"/>
  <c r="AC321" i="12"/>
  <c r="AB321" i="12"/>
  <c r="AA321" i="12"/>
  <c r="Z321" i="12"/>
  <c r="Y321" i="12"/>
  <c r="X321" i="12"/>
  <c r="W321" i="12"/>
  <c r="V321" i="12"/>
  <c r="U321" i="12"/>
  <c r="T321" i="12"/>
  <c r="S321" i="12"/>
  <c r="R321" i="12"/>
  <c r="Q321" i="12"/>
  <c r="P321" i="12"/>
  <c r="O321" i="12"/>
  <c r="N321" i="12"/>
  <c r="M321" i="12"/>
  <c r="L321" i="12"/>
  <c r="K321" i="12"/>
  <c r="J321" i="12"/>
  <c r="I321" i="12"/>
  <c r="H321" i="12"/>
  <c r="AG320" i="12"/>
  <c r="AG319" i="12"/>
  <c r="E318" i="12"/>
  <c r="C318" i="12"/>
  <c r="B318" i="12"/>
  <c r="AG318" i="12" s="1"/>
  <c r="E317" i="12"/>
  <c r="D317" i="12" s="1"/>
  <c r="C317" i="12"/>
  <c r="B317" i="12"/>
  <c r="AG317" i="12" s="1"/>
  <c r="E316" i="12"/>
  <c r="C316" i="12"/>
  <c r="B316" i="12"/>
  <c r="AG316" i="12" s="1"/>
  <c r="AE315" i="12"/>
  <c r="AD315" i="12"/>
  <c r="AC315" i="12"/>
  <c r="AB315" i="12"/>
  <c r="AA315" i="12"/>
  <c r="Z315" i="12"/>
  <c r="Y315" i="12"/>
  <c r="X315" i="12"/>
  <c r="W315" i="12"/>
  <c r="V315" i="12"/>
  <c r="U315" i="12"/>
  <c r="T315" i="12"/>
  <c r="S315" i="12"/>
  <c r="R315" i="12"/>
  <c r="Q315" i="12"/>
  <c r="P315" i="12"/>
  <c r="O315" i="12"/>
  <c r="N315" i="12"/>
  <c r="M315" i="12"/>
  <c r="L315" i="12"/>
  <c r="K315" i="12"/>
  <c r="J315" i="12"/>
  <c r="I315" i="12"/>
  <c r="H315" i="12"/>
  <c r="AG314" i="12"/>
  <c r="AG313" i="12"/>
  <c r="E312" i="12"/>
  <c r="C312" i="12"/>
  <c r="B312" i="12"/>
  <c r="AG312" i="12" s="1"/>
  <c r="E311" i="12"/>
  <c r="D311" i="12" s="1"/>
  <c r="C311" i="12"/>
  <c r="B311" i="12"/>
  <c r="AG311" i="12" s="1"/>
  <c r="E310" i="12"/>
  <c r="C310" i="12"/>
  <c r="B310" i="12"/>
  <c r="AG310" i="12" s="1"/>
  <c r="AE309" i="12"/>
  <c r="AD309" i="12"/>
  <c r="AC309" i="12"/>
  <c r="AB309" i="12"/>
  <c r="AA309" i="12"/>
  <c r="Z309" i="12"/>
  <c r="Y309" i="12"/>
  <c r="X309" i="12"/>
  <c r="W309" i="12"/>
  <c r="V309" i="12"/>
  <c r="U309" i="12"/>
  <c r="T309" i="12"/>
  <c r="S309" i="12"/>
  <c r="R309" i="12"/>
  <c r="Q309" i="12"/>
  <c r="P309" i="12"/>
  <c r="O309" i="12"/>
  <c r="N309" i="12"/>
  <c r="M309" i="12"/>
  <c r="L309" i="12"/>
  <c r="K309" i="12"/>
  <c r="J309" i="12"/>
  <c r="I309" i="12"/>
  <c r="H309" i="12"/>
  <c r="B309" i="12"/>
  <c r="AG308" i="12"/>
  <c r="AE307" i="12"/>
  <c r="AD307" i="12"/>
  <c r="AC307" i="12"/>
  <c r="AC295" i="12" s="1"/>
  <c r="AB307" i="12"/>
  <c r="AB295" i="12" s="1"/>
  <c r="AA307" i="12"/>
  <c r="Z307" i="12"/>
  <c r="Y307" i="12"/>
  <c r="Y295" i="12" s="1"/>
  <c r="X307" i="12"/>
  <c r="X295" i="12" s="1"/>
  <c r="W307" i="12"/>
  <c r="V307" i="12"/>
  <c r="U307" i="12"/>
  <c r="U295" i="12" s="1"/>
  <c r="T307" i="12"/>
  <c r="T295" i="12" s="1"/>
  <c r="S307" i="12"/>
  <c r="R307" i="12"/>
  <c r="Q307" i="12"/>
  <c r="Q295" i="12" s="1"/>
  <c r="P307" i="12"/>
  <c r="P295" i="12" s="1"/>
  <c r="O307" i="12"/>
  <c r="N307" i="12"/>
  <c r="M307" i="12"/>
  <c r="M295" i="12" s="1"/>
  <c r="L307" i="12"/>
  <c r="L295" i="12" s="1"/>
  <c r="K307" i="12"/>
  <c r="J307" i="12"/>
  <c r="I307" i="12"/>
  <c r="I295" i="12" s="1"/>
  <c r="H307" i="12"/>
  <c r="H295" i="12" s="1"/>
  <c r="C295" i="12" s="1"/>
  <c r="AE306" i="12"/>
  <c r="AD306" i="12"/>
  <c r="AC306" i="12"/>
  <c r="AB306" i="12"/>
  <c r="AA306" i="12"/>
  <c r="Z306" i="12"/>
  <c r="Y306" i="12"/>
  <c r="X306" i="12"/>
  <c r="W306" i="12"/>
  <c r="V306" i="12"/>
  <c r="U306" i="12"/>
  <c r="T306" i="12"/>
  <c r="S306" i="12"/>
  <c r="R306" i="12"/>
  <c r="Q306" i="12"/>
  <c r="P306" i="12"/>
  <c r="O306" i="12"/>
  <c r="N306" i="12"/>
  <c r="M306" i="12"/>
  <c r="L306" i="12"/>
  <c r="K306" i="12"/>
  <c r="J306" i="12"/>
  <c r="I306" i="12"/>
  <c r="E306" i="12" s="1"/>
  <c r="H306" i="12"/>
  <c r="C306" i="12" s="1"/>
  <c r="AE305" i="12"/>
  <c r="AD305" i="12"/>
  <c r="AC305" i="12"/>
  <c r="AB305" i="12"/>
  <c r="AA305" i="12"/>
  <c r="Z305" i="12"/>
  <c r="Y305" i="12"/>
  <c r="X305" i="12"/>
  <c r="W305" i="12"/>
  <c r="V305" i="12"/>
  <c r="U305" i="12"/>
  <c r="T305" i="12"/>
  <c r="S305" i="12"/>
  <c r="R305" i="12"/>
  <c r="Q305" i="12"/>
  <c r="P305" i="12"/>
  <c r="O305" i="12"/>
  <c r="N305" i="12"/>
  <c r="M305" i="12"/>
  <c r="L305" i="12"/>
  <c r="K305" i="12"/>
  <c r="J305" i="12"/>
  <c r="I305" i="12"/>
  <c r="E305" i="12" s="1"/>
  <c r="D305" i="12" s="1"/>
  <c r="H305" i="12"/>
  <c r="C305" i="12" s="1"/>
  <c r="AE304" i="12"/>
  <c r="AE292" i="12" s="1"/>
  <c r="AD304" i="12"/>
  <c r="AD292" i="12" s="1"/>
  <c r="AC304" i="12"/>
  <c r="AC292" i="12" s="1"/>
  <c r="AB304" i="12"/>
  <c r="AA304" i="12"/>
  <c r="AA292" i="12" s="1"/>
  <c r="Z304" i="12"/>
  <c r="Z292" i="12" s="1"/>
  <c r="Y304" i="12"/>
  <c r="Y292" i="12" s="1"/>
  <c r="X304" i="12"/>
  <c r="W304" i="12"/>
  <c r="W292" i="12" s="1"/>
  <c r="V304" i="12"/>
  <c r="V292" i="12" s="1"/>
  <c r="U304" i="12"/>
  <c r="U292" i="12" s="1"/>
  <c r="T304" i="12"/>
  <c r="S304" i="12"/>
  <c r="S292" i="12" s="1"/>
  <c r="R304" i="12"/>
  <c r="R292" i="12" s="1"/>
  <c r="Q304" i="12"/>
  <c r="Q292" i="12" s="1"/>
  <c r="P304" i="12"/>
  <c r="O304" i="12"/>
  <c r="O292" i="12" s="1"/>
  <c r="N304" i="12"/>
  <c r="N292" i="12" s="1"/>
  <c r="M304" i="12"/>
  <c r="M292" i="12" s="1"/>
  <c r="L304" i="12"/>
  <c r="K304" i="12"/>
  <c r="K292" i="12" s="1"/>
  <c r="J304" i="12"/>
  <c r="J292" i="12" s="1"/>
  <c r="I304" i="12"/>
  <c r="H304" i="12"/>
  <c r="C304" i="12" s="1"/>
  <c r="B304" i="12"/>
  <c r="AG304" i="12" s="1"/>
  <c r="AG302" i="12"/>
  <c r="AG301" i="12"/>
  <c r="E300" i="12"/>
  <c r="C300" i="12"/>
  <c r="B300" i="12"/>
  <c r="AG300" i="12" s="1"/>
  <c r="E299" i="12"/>
  <c r="D299" i="12" s="1"/>
  <c r="C299" i="12"/>
  <c r="B299" i="12"/>
  <c r="E298" i="12"/>
  <c r="C298" i="12"/>
  <c r="B298" i="12"/>
  <c r="AG298" i="12" s="1"/>
  <c r="AE297" i="12"/>
  <c r="AD297" i="12"/>
  <c r="AC297" i="12"/>
  <c r="AB297" i="12"/>
  <c r="AA297" i="12"/>
  <c r="Z297" i="12"/>
  <c r="Y297" i="12"/>
  <c r="X297" i="12"/>
  <c r="W297" i="12"/>
  <c r="V297" i="12"/>
  <c r="U297" i="12"/>
  <c r="T297" i="12"/>
  <c r="S297" i="12"/>
  <c r="R297" i="12"/>
  <c r="Q297" i="12"/>
  <c r="P297" i="12"/>
  <c r="O297" i="12"/>
  <c r="N297" i="12"/>
  <c r="M297" i="12"/>
  <c r="L297" i="12"/>
  <c r="K297" i="12"/>
  <c r="J297" i="12"/>
  <c r="I297" i="12"/>
  <c r="H297" i="12"/>
  <c r="AG296" i="12"/>
  <c r="AE295" i="12"/>
  <c r="AA295" i="12"/>
  <c r="W295" i="12"/>
  <c r="S295" i="12"/>
  <c r="O295" i="12"/>
  <c r="K295" i="12"/>
  <c r="AE294" i="12"/>
  <c r="AD294" i="12"/>
  <c r="AC294" i="12"/>
  <c r="AB294" i="12"/>
  <c r="AA294" i="12"/>
  <c r="Z294" i="12"/>
  <c r="Y294" i="12"/>
  <c r="X294" i="12"/>
  <c r="W294" i="12"/>
  <c r="V294" i="12"/>
  <c r="U294" i="12"/>
  <c r="T294" i="12"/>
  <c r="S294" i="12"/>
  <c r="R294" i="12"/>
  <c r="Q294" i="12"/>
  <c r="P294" i="12"/>
  <c r="O294" i="12"/>
  <c r="N294" i="12"/>
  <c r="M294" i="12"/>
  <c r="L294" i="12"/>
  <c r="K294" i="12"/>
  <c r="J294" i="12"/>
  <c r="H294" i="12"/>
  <c r="C294" i="12" s="1"/>
  <c r="AE293" i="12"/>
  <c r="AD293" i="12"/>
  <c r="AC293" i="12"/>
  <c r="AB293" i="12"/>
  <c r="AA293" i="12"/>
  <c r="Z293" i="12"/>
  <c r="Y293" i="12"/>
  <c r="X293" i="12"/>
  <c r="W293" i="12"/>
  <c r="V293" i="12"/>
  <c r="U293" i="12"/>
  <c r="T293" i="12"/>
  <c r="S293" i="12"/>
  <c r="R293" i="12"/>
  <c r="Q293" i="12"/>
  <c r="P293" i="12"/>
  <c r="O293" i="12"/>
  <c r="N293" i="12"/>
  <c r="M293" i="12"/>
  <c r="L293" i="12"/>
  <c r="K293" i="12"/>
  <c r="J293" i="12"/>
  <c r="H293" i="12"/>
  <c r="C293" i="12" s="1"/>
  <c r="AB292" i="12"/>
  <c r="X292" i="12"/>
  <c r="X291" i="12" s="1"/>
  <c r="T292" i="12"/>
  <c r="P292" i="12"/>
  <c r="L292" i="12"/>
  <c r="H292" i="12"/>
  <c r="C292" i="12"/>
  <c r="AG290" i="12"/>
  <c r="AG289" i="12"/>
  <c r="E288" i="12"/>
  <c r="C288" i="12"/>
  <c r="B288" i="12"/>
  <c r="AG288" i="12" s="1"/>
  <c r="E287" i="12"/>
  <c r="D287" i="12"/>
  <c r="C287" i="12"/>
  <c r="B287" i="12"/>
  <c r="E286" i="12"/>
  <c r="C286" i="12"/>
  <c r="B286" i="12"/>
  <c r="AG286" i="12" s="1"/>
  <c r="AE285" i="12"/>
  <c r="AD285" i="12"/>
  <c r="AC285" i="12"/>
  <c r="AB285" i="12"/>
  <c r="AA285" i="12"/>
  <c r="Z285" i="12"/>
  <c r="Y285" i="12"/>
  <c r="X285" i="12"/>
  <c r="W285" i="12"/>
  <c r="V285" i="12"/>
  <c r="U285" i="12"/>
  <c r="T285" i="12"/>
  <c r="S285" i="12"/>
  <c r="R285" i="12"/>
  <c r="Q285" i="12"/>
  <c r="P285" i="12"/>
  <c r="O285" i="12"/>
  <c r="N285" i="12"/>
  <c r="M285" i="12"/>
  <c r="L285" i="12"/>
  <c r="K285" i="12"/>
  <c r="J285" i="12"/>
  <c r="I285" i="12"/>
  <c r="H285" i="12"/>
  <c r="AG284" i="12"/>
  <c r="AG283" i="12"/>
  <c r="E282" i="12"/>
  <c r="C282" i="12"/>
  <c r="B282" i="12"/>
  <c r="AG282" i="12" s="1"/>
  <c r="E281" i="12"/>
  <c r="D281" i="12"/>
  <c r="C281" i="12"/>
  <c r="B281" i="12"/>
  <c r="E280" i="12"/>
  <c r="C280" i="12"/>
  <c r="G280" i="12" s="1"/>
  <c r="B280" i="12"/>
  <c r="AG280" i="12" s="1"/>
  <c r="AE279" i="12"/>
  <c r="AD279" i="12"/>
  <c r="AC279" i="12"/>
  <c r="AB279" i="12"/>
  <c r="AA279" i="12"/>
  <c r="Z279" i="12"/>
  <c r="Y279" i="12"/>
  <c r="X279" i="12"/>
  <c r="W279" i="12"/>
  <c r="V279" i="12"/>
  <c r="U279" i="12"/>
  <c r="T279" i="12"/>
  <c r="S279" i="12"/>
  <c r="R279" i="12"/>
  <c r="Q279" i="12"/>
  <c r="P279" i="12"/>
  <c r="O279" i="12"/>
  <c r="N279" i="12"/>
  <c r="M279" i="12"/>
  <c r="L279" i="12"/>
  <c r="K279" i="12"/>
  <c r="J279" i="12"/>
  <c r="I279" i="12"/>
  <c r="H279" i="12"/>
  <c r="AG278" i="12"/>
  <c r="AG277" i="12"/>
  <c r="E276" i="12"/>
  <c r="C276" i="12"/>
  <c r="B276" i="12"/>
  <c r="AG276" i="12" s="1"/>
  <c r="E275" i="12"/>
  <c r="D275" i="12"/>
  <c r="C275" i="12"/>
  <c r="B275" i="12"/>
  <c r="E274" i="12"/>
  <c r="C274" i="12"/>
  <c r="G274" i="12" s="1"/>
  <c r="B274" i="12"/>
  <c r="AG274" i="12" s="1"/>
  <c r="AE273" i="12"/>
  <c r="AD273" i="12"/>
  <c r="AC273" i="12"/>
  <c r="AB273" i="12"/>
  <c r="AA273" i="12"/>
  <c r="Z273" i="12"/>
  <c r="Y273" i="12"/>
  <c r="X273" i="12"/>
  <c r="W273" i="12"/>
  <c r="V273" i="12"/>
  <c r="U273" i="12"/>
  <c r="T273" i="12"/>
  <c r="S273" i="12"/>
  <c r="R273" i="12"/>
  <c r="Q273" i="12"/>
  <c r="P273" i="12"/>
  <c r="O273" i="12"/>
  <c r="N273" i="12"/>
  <c r="M273" i="12"/>
  <c r="L273" i="12"/>
  <c r="K273" i="12"/>
  <c r="J273" i="12"/>
  <c r="I273" i="12"/>
  <c r="H273" i="12"/>
  <c r="AG272" i="12"/>
  <c r="AE271" i="12"/>
  <c r="AD271" i="12"/>
  <c r="AC271" i="12"/>
  <c r="AB271" i="12"/>
  <c r="AA271" i="12"/>
  <c r="Z271" i="12"/>
  <c r="Y271" i="12"/>
  <c r="X271" i="12"/>
  <c r="W271" i="12"/>
  <c r="V271" i="12"/>
  <c r="U271" i="12"/>
  <c r="T271" i="12"/>
  <c r="S271" i="12"/>
  <c r="R271" i="12"/>
  <c r="Q271" i="12"/>
  <c r="P271" i="12"/>
  <c r="O271" i="12"/>
  <c r="N271" i="12"/>
  <c r="M271" i="12"/>
  <c r="L271" i="12"/>
  <c r="K271" i="12"/>
  <c r="J271" i="12"/>
  <c r="I271" i="12"/>
  <c r="H271" i="12"/>
  <c r="C271" i="12" s="1"/>
  <c r="E271" i="12"/>
  <c r="D271" i="12" s="1"/>
  <c r="AE270" i="12"/>
  <c r="AD270" i="12"/>
  <c r="AC270" i="12"/>
  <c r="AB270" i="12"/>
  <c r="AA270" i="12"/>
  <c r="Z270" i="12"/>
  <c r="Y270" i="12"/>
  <c r="X270" i="12"/>
  <c r="W270" i="12"/>
  <c r="V270" i="12"/>
  <c r="U270" i="12"/>
  <c r="T270" i="12"/>
  <c r="S270" i="12"/>
  <c r="R270" i="12"/>
  <c r="Q270" i="12"/>
  <c r="P270" i="12"/>
  <c r="O270" i="12"/>
  <c r="N270" i="12"/>
  <c r="M270" i="12"/>
  <c r="L270" i="12"/>
  <c r="K270" i="12"/>
  <c r="J270" i="12"/>
  <c r="I270" i="12"/>
  <c r="H270" i="12"/>
  <c r="C270" i="12" s="1"/>
  <c r="AE269" i="12"/>
  <c r="AD269" i="12"/>
  <c r="AC269" i="12"/>
  <c r="AB269" i="12"/>
  <c r="AA269" i="12"/>
  <c r="Z269" i="12"/>
  <c r="Y269" i="12"/>
  <c r="X269" i="12"/>
  <c r="W269" i="12"/>
  <c r="V269" i="12"/>
  <c r="U269" i="12"/>
  <c r="T269" i="12"/>
  <c r="S269" i="12"/>
  <c r="R269" i="12"/>
  <c r="Q269" i="12"/>
  <c r="P269" i="12"/>
  <c r="O269" i="12"/>
  <c r="N269" i="12"/>
  <c r="M269" i="12"/>
  <c r="L269" i="12"/>
  <c r="K269" i="12"/>
  <c r="J269" i="12"/>
  <c r="I269" i="12"/>
  <c r="H269" i="12"/>
  <c r="AE268" i="12"/>
  <c r="AD268" i="12"/>
  <c r="AC268" i="12"/>
  <c r="AB268" i="12"/>
  <c r="AA268" i="12"/>
  <c r="Z268" i="12"/>
  <c r="Y268" i="12"/>
  <c r="X268" i="12"/>
  <c r="W268" i="12"/>
  <c r="V268" i="12"/>
  <c r="U268" i="12"/>
  <c r="T268" i="12"/>
  <c r="S268" i="12"/>
  <c r="R268" i="12"/>
  <c r="Q268" i="12"/>
  <c r="P268" i="12"/>
  <c r="O268" i="12"/>
  <c r="N268" i="12"/>
  <c r="M268" i="12"/>
  <c r="L268" i="12"/>
  <c r="K268" i="12"/>
  <c r="J268" i="12"/>
  <c r="I268" i="12"/>
  <c r="H268" i="12"/>
  <c r="C268" i="12"/>
  <c r="AG266" i="12"/>
  <c r="AG265" i="12"/>
  <c r="E264" i="12"/>
  <c r="C264" i="12"/>
  <c r="B264" i="12"/>
  <c r="AG264" i="12" s="1"/>
  <c r="E263" i="12"/>
  <c r="D263" i="12"/>
  <c r="C263" i="12"/>
  <c r="B263" i="12"/>
  <c r="AG263" i="12" s="1"/>
  <c r="E262" i="12"/>
  <c r="C262" i="12"/>
  <c r="B262" i="12"/>
  <c r="AG262" i="12" s="1"/>
  <c r="E261" i="12"/>
  <c r="D261" i="12" s="1"/>
  <c r="C261" i="12"/>
  <c r="B261" i="12"/>
  <c r="AE260" i="12"/>
  <c r="AD260" i="12"/>
  <c r="AC260" i="12"/>
  <c r="AB260" i="12"/>
  <c r="AA260" i="12"/>
  <c r="Z260" i="12"/>
  <c r="Y260" i="12"/>
  <c r="X260" i="12"/>
  <c r="W260" i="12"/>
  <c r="V260" i="12"/>
  <c r="U260" i="12"/>
  <c r="T260" i="12"/>
  <c r="S260" i="12"/>
  <c r="R260" i="12"/>
  <c r="Q260" i="12"/>
  <c r="P260" i="12"/>
  <c r="O260" i="12"/>
  <c r="N260" i="12"/>
  <c r="M260" i="12"/>
  <c r="L260" i="12"/>
  <c r="K260" i="12"/>
  <c r="J260" i="12"/>
  <c r="I260" i="12"/>
  <c r="H260" i="12"/>
  <c r="AG259" i="12"/>
  <c r="AG258" i="12"/>
  <c r="E257" i="12"/>
  <c r="D257" i="12" s="1"/>
  <c r="D251" i="12" s="1"/>
  <c r="C257" i="12"/>
  <c r="B257" i="12"/>
  <c r="AB256" i="12"/>
  <c r="AB250" i="12" s="1"/>
  <c r="E256" i="12"/>
  <c r="D256" i="12" s="1"/>
  <c r="D250" i="12" s="1"/>
  <c r="C256" i="12"/>
  <c r="C250" i="12" s="1"/>
  <c r="E255" i="12"/>
  <c r="E249" i="12" s="1"/>
  <c r="C255" i="12"/>
  <c r="B255" i="12"/>
  <c r="AG255" i="12" s="1"/>
  <c r="AE254" i="12"/>
  <c r="AD254" i="12"/>
  <c r="AC254" i="12"/>
  <c r="AA254" i="12"/>
  <c r="Z254" i="12"/>
  <c r="Y254" i="12"/>
  <c r="X254" i="12"/>
  <c r="W254" i="12"/>
  <c r="V254" i="12"/>
  <c r="U254" i="12"/>
  <c r="T254" i="12"/>
  <c r="S254" i="12"/>
  <c r="R254" i="12"/>
  <c r="Q254" i="12"/>
  <c r="P254" i="12"/>
  <c r="O254" i="12"/>
  <c r="N254" i="12"/>
  <c r="M254" i="12"/>
  <c r="L254" i="12"/>
  <c r="K254" i="12"/>
  <c r="J254" i="12"/>
  <c r="I254" i="12"/>
  <c r="H254" i="12"/>
  <c r="AG253" i="12"/>
  <c r="AE252" i="12"/>
  <c r="AD252" i="12"/>
  <c r="AC252" i="12"/>
  <c r="AB252" i="12"/>
  <c r="AA252" i="12"/>
  <c r="Z252" i="12"/>
  <c r="Y252" i="12"/>
  <c r="X252" i="12"/>
  <c r="W252" i="12"/>
  <c r="V252" i="12"/>
  <c r="U252" i="12"/>
  <c r="T252" i="12"/>
  <c r="S252" i="12"/>
  <c r="R252" i="12"/>
  <c r="Q252" i="12"/>
  <c r="P252" i="12"/>
  <c r="O252" i="12"/>
  <c r="N252" i="12"/>
  <c r="M252" i="12"/>
  <c r="L252" i="12"/>
  <c r="K252" i="12"/>
  <c r="J252" i="12"/>
  <c r="I252" i="12"/>
  <c r="H252" i="12"/>
  <c r="E252" i="12"/>
  <c r="D252" i="12"/>
  <c r="C252" i="12"/>
  <c r="B252" i="12"/>
  <c r="AE251" i="12"/>
  <c r="AD251" i="12"/>
  <c r="AC251" i="12"/>
  <c r="AB251" i="12"/>
  <c r="AA251" i="12"/>
  <c r="Z251" i="12"/>
  <c r="Y251" i="12"/>
  <c r="X251" i="12"/>
  <c r="W251" i="12"/>
  <c r="V251" i="12"/>
  <c r="U251" i="12"/>
  <c r="T251" i="12"/>
  <c r="S251" i="12"/>
  <c r="R251" i="12"/>
  <c r="Q251" i="12"/>
  <c r="P251" i="12"/>
  <c r="O251" i="12"/>
  <c r="N251" i="12"/>
  <c r="M251" i="12"/>
  <c r="L251" i="12"/>
  <c r="K251" i="12"/>
  <c r="J251" i="12"/>
  <c r="I251" i="12"/>
  <c r="H251" i="12"/>
  <c r="E251" i="12"/>
  <c r="C251" i="12"/>
  <c r="AE250" i="12"/>
  <c r="AD250" i="12"/>
  <c r="AC250" i="12"/>
  <c r="AA250" i="12"/>
  <c r="Z250" i="12"/>
  <c r="Y250" i="12"/>
  <c r="X250" i="12"/>
  <c r="W250" i="12"/>
  <c r="V250" i="12"/>
  <c r="U250" i="12"/>
  <c r="T250" i="12"/>
  <c r="S250" i="12"/>
  <c r="R250" i="12"/>
  <c r="Q250" i="12"/>
  <c r="P250" i="12"/>
  <c r="O250" i="12"/>
  <c r="N250" i="12"/>
  <c r="M250" i="12"/>
  <c r="L250" i="12"/>
  <c r="K250" i="12"/>
  <c r="J250" i="12"/>
  <c r="I250" i="12"/>
  <c r="H250" i="12"/>
  <c r="E250" i="12"/>
  <c r="AE249" i="12"/>
  <c r="AD249" i="12"/>
  <c r="AC249" i="12"/>
  <c r="AB249" i="12"/>
  <c r="AA249" i="12"/>
  <c r="Z249" i="12"/>
  <c r="Y249" i="12"/>
  <c r="X249" i="12"/>
  <c r="W249" i="12"/>
  <c r="V249" i="12"/>
  <c r="U249" i="12"/>
  <c r="T249" i="12"/>
  <c r="S249" i="12"/>
  <c r="R249" i="12"/>
  <c r="Q249" i="12"/>
  <c r="P249" i="12"/>
  <c r="O249" i="12"/>
  <c r="N249" i="12"/>
  <c r="M249" i="12"/>
  <c r="L249" i="12"/>
  <c r="K249" i="12"/>
  <c r="J249" i="12"/>
  <c r="I249" i="12"/>
  <c r="H249" i="12"/>
  <c r="C249" i="12"/>
  <c r="B249" i="12"/>
  <c r="AG247" i="12"/>
  <c r="AG245" i="12"/>
  <c r="AG244" i="12"/>
  <c r="E243" i="12"/>
  <c r="D243" i="12"/>
  <c r="C243" i="12"/>
  <c r="B243" i="12"/>
  <c r="E242" i="12"/>
  <c r="E240" i="12" s="1"/>
  <c r="C242" i="12"/>
  <c r="B242" i="12"/>
  <c r="AG242" i="12" s="1"/>
  <c r="E241" i="12"/>
  <c r="D241" i="12" s="1"/>
  <c r="C241" i="12"/>
  <c r="B241" i="12"/>
  <c r="AG241" i="12" s="1"/>
  <c r="AE240" i="12"/>
  <c r="AD240" i="12"/>
  <c r="AC240" i="12"/>
  <c r="AB240" i="12"/>
  <c r="AA240" i="12"/>
  <c r="Z240" i="12"/>
  <c r="Y240" i="12"/>
  <c r="X240" i="12"/>
  <c r="W240" i="12"/>
  <c r="V240" i="12"/>
  <c r="U240" i="12"/>
  <c r="T240" i="12"/>
  <c r="S240" i="12"/>
  <c r="R240" i="12"/>
  <c r="Q240" i="12"/>
  <c r="P240" i="12"/>
  <c r="O240" i="12"/>
  <c r="N240" i="12"/>
  <c r="M240" i="12"/>
  <c r="L240" i="12"/>
  <c r="K240" i="12"/>
  <c r="J240" i="12"/>
  <c r="I240" i="12"/>
  <c r="H240" i="12"/>
  <c r="AG239" i="12"/>
  <c r="AG238" i="12"/>
  <c r="E237" i="12"/>
  <c r="D237" i="12" s="1"/>
  <c r="D231" i="12" s="1"/>
  <c r="C237" i="12"/>
  <c r="B237" i="12"/>
  <c r="AG237" i="12" s="1"/>
  <c r="E236" i="12"/>
  <c r="C236" i="12"/>
  <c r="B236" i="12"/>
  <c r="AG236" i="12" s="1"/>
  <c r="E235" i="12"/>
  <c r="D235" i="12" s="1"/>
  <c r="C235" i="12"/>
  <c r="B235" i="12"/>
  <c r="AE234" i="12"/>
  <c r="AD234" i="12"/>
  <c r="AC234" i="12"/>
  <c r="AB234" i="12"/>
  <c r="AA234" i="12"/>
  <c r="Z234" i="12"/>
  <c r="Y234" i="12"/>
  <c r="X234" i="12"/>
  <c r="W234" i="12"/>
  <c r="V234" i="12"/>
  <c r="U234" i="12"/>
  <c r="T234" i="12"/>
  <c r="S234" i="12"/>
  <c r="R234" i="12"/>
  <c r="Q234" i="12"/>
  <c r="P234" i="12"/>
  <c r="O234" i="12"/>
  <c r="N234" i="12"/>
  <c r="M234" i="12"/>
  <c r="L234" i="12"/>
  <c r="K234" i="12"/>
  <c r="J234" i="12"/>
  <c r="I234" i="12"/>
  <c r="H234" i="12"/>
  <c r="AG233" i="12"/>
  <c r="AE232" i="12"/>
  <c r="AD232" i="12"/>
  <c r="AC232" i="12"/>
  <c r="AB232" i="12"/>
  <c r="AA232" i="12"/>
  <c r="Z232" i="12"/>
  <c r="Y232" i="12"/>
  <c r="X232" i="12"/>
  <c r="W232" i="12"/>
  <c r="V232" i="12"/>
  <c r="U232" i="12"/>
  <c r="T232" i="12"/>
  <c r="S232" i="12"/>
  <c r="R232" i="12"/>
  <c r="Q232" i="12"/>
  <c r="P232" i="12"/>
  <c r="O232" i="12"/>
  <c r="N232" i="12"/>
  <c r="M232" i="12"/>
  <c r="L232" i="12"/>
  <c r="K232" i="12"/>
  <c r="J232" i="12"/>
  <c r="I232" i="12"/>
  <c r="H232" i="12"/>
  <c r="E232" i="12"/>
  <c r="D232" i="12"/>
  <c r="C232" i="12"/>
  <c r="B232" i="12"/>
  <c r="AE231" i="12"/>
  <c r="AD231" i="12"/>
  <c r="AC231" i="12"/>
  <c r="AB231" i="12"/>
  <c r="AA231" i="12"/>
  <c r="Z231" i="12"/>
  <c r="Y231" i="12"/>
  <c r="X231" i="12"/>
  <c r="W231" i="12"/>
  <c r="V231" i="12"/>
  <c r="U231" i="12"/>
  <c r="T231" i="12"/>
  <c r="S231" i="12"/>
  <c r="R231" i="12"/>
  <c r="Q231" i="12"/>
  <c r="P231" i="12"/>
  <c r="O231" i="12"/>
  <c r="N231" i="12"/>
  <c r="M231" i="12"/>
  <c r="L231" i="12"/>
  <c r="K231" i="12"/>
  <c r="J231" i="12"/>
  <c r="I231" i="12"/>
  <c r="H231" i="12"/>
  <c r="AE230" i="12"/>
  <c r="AD230" i="12"/>
  <c r="AC230" i="12"/>
  <c r="AB230" i="12"/>
  <c r="AA230" i="12"/>
  <c r="Z230" i="12"/>
  <c r="Y230" i="12"/>
  <c r="X230" i="12"/>
  <c r="W230" i="12"/>
  <c r="V230" i="12"/>
  <c r="U230" i="12"/>
  <c r="T230" i="12"/>
  <c r="S230" i="12"/>
  <c r="R230" i="12"/>
  <c r="Q230" i="12"/>
  <c r="P230" i="12"/>
  <c r="O230" i="12"/>
  <c r="N230" i="12"/>
  <c r="M230" i="12"/>
  <c r="L230" i="12"/>
  <c r="K230" i="12"/>
  <c r="J230" i="12"/>
  <c r="I230" i="12"/>
  <c r="H230" i="12"/>
  <c r="E230" i="12"/>
  <c r="AE229" i="12"/>
  <c r="AE228" i="12" s="1"/>
  <c r="AD229" i="12"/>
  <c r="AC229" i="12"/>
  <c r="AB229" i="12"/>
  <c r="AA229" i="12"/>
  <c r="Z229" i="12"/>
  <c r="Y229" i="12"/>
  <c r="X229" i="12"/>
  <c r="W229" i="12"/>
  <c r="V229" i="12"/>
  <c r="U229" i="12"/>
  <c r="T229" i="12"/>
  <c r="S229" i="12"/>
  <c r="R229" i="12"/>
  <c r="Q229" i="12"/>
  <c r="P229" i="12"/>
  <c r="O229" i="12"/>
  <c r="O228" i="12" s="1"/>
  <c r="N229" i="12"/>
  <c r="M229" i="12"/>
  <c r="L229" i="12"/>
  <c r="K229" i="12"/>
  <c r="J229" i="12"/>
  <c r="I229" i="12"/>
  <c r="H229" i="12"/>
  <c r="E229" i="12"/>
  <c r="AG227" i="12"/>
  <c r="AG226" i="12"/>
  <c r="E225" i="12"/>
  <c r="D225" i="12" s="1"/>
  <c r="C225" i="12"/>
  <c r="B225" i="12"/>
  <c r="E224" i="12"/>
  <c r="E222" i="12" s="1"/>
  <c r="C224" i="12"/>
  <c r="B224" i="12"/>
  <c r="AG224" i="12" s="1"/>
  <c r="E223" i="12"/>
  <c r="D223" i="12"/>
  <c r="C223" i="12"/>
  <c r="B223" i="12"/>
  <c r="AG223" i="12" s="1"/>
  <c r="AE222" i="12"/>
  <c r="AD222" i="12"/>
  <c r="AC222" i="12"/>
  <c r="AB222" i="12"/>
  <c r="AA222" i="12"/>
  <c r="Z222" i="12"/>
  <c r="Y222" i="12"/>
  <c r="X222" i="12"/>
  <c r="W222" i="12"/>
  <c r="V222" i="12"/>
  <c r="U222" i="12"/>
  <c r="T222" i="12"/>
  <c r="S222" i="12"/>
  <c r="R222" i="12"/>
  <c r="Q222" i="12"/>
  <c r="P222" i="12"/>
  <c r="O222" i="12"/>
  <c r="N222" i="12"/>
  <c r="M222" i="12"/>
  <c r="L222" i="12"/>
  <c r="K222" i="12"/>
  <c r="J222" i="12"/>
  <c r="I222" i="12"/>
  <c r="H222" i="12"/>
  <c r="AG221" i="12"/>
  <c r="AG220" i="12"/>
  <c r="E219" i="12"/>
  <c r="D219" i="12" s="1"/>
  <c r="C219" i="12"/>
  <c r="B219" i="12"/>
  <c r="AG219" i="12" s="1"/>
  <c r="E218" i="12"/>
  <c r="E216" i="12" s="1"/>
  <c r="C218" i="12"/>
  <c r="B218" i="12"/>
  <c r="AG218" i="12" s="1"/>
  <c r="E217" i="12"/>
  <c r="D217" i="12" s="1"/>
  <c r="C217" i="12"/>
  <c r="B217" i="12"/>
  <c r="AE216" i="12"/>
  <c r="AD216" i="12"/>
  <c r="AC216" i="12"/>
  <c r="AB216" i="12"/>
  <c r="AA216" i="12"/>
  <c r="Z216" i="12"/>
  <c r="Y216" i="12"/>
  <c r="X216" i="12"/>
  <c r="W216" i="12"/>
  <c r="V216" i="12"/>
  <c r="U216" i="12"/>
  <c r="T216" i="12"/>
  <c r="S216" i="12"/>
  <c r="R216" i="12"/>
  <c r="Q216" i="12"/>
  <c r="P216" i="12"/>
  <c r="O216" i="12"/>
  <c r="N216" i="12"/>
  <c r="M216" i="12"/>
  <c r="L216" i="12"/>
  <c r="K216" i="12"/>
  <c r="J216" i="12"/>
  <c r="I216" i="12"/>
  <c r="H216" i="12"/>
  <c r="AG215" i="12"/>
  <c r="AG214" i="12"/>
  <c r="E213" i="12"/>
  <c r="D213" i="12" s="1"/>
  <c r="C213" i="12"/>
  <c r="B213" i="12"/>
  <c r="E212" i="12"/>
  <c r="C212" i="12"/>
  <c r="B212" i="12"/>
  <c r="AG212" i="12" s="1"/>
  <c r="E211" i="12"/>
  <c r="D211" i="12"/>
  <c r="C211" i="12"/>
  <c r="B211" i="12"/>
  <c r="AG211" i="12" s="1"/>
  <c r="AE210" i="12"/>
  <c r="AD210" i="12"/>
  <c r="AC210" i="12"/>
  <c r="AB210" i="12"/>
  <c r="AA210" i="12"/>
  <c r="Z210" i="12"/>
  <c r="Y210" i="12"/>
  <c r="X210" i="12"/>
  <c r="W210" i="12"/>
  <c r="V210" i="12"/>
  <c r="U210" i="12"/>
  <c r="T210" i="12"/>
  <c r="S210" i="12"/>
  <c r="R210" i="12"/>
  <c r="Q210" i="12"/>
  <c r="P210" i="12"/>
  <c r="O210" i="12"/>
  <c r="N210" i="12"/>
  <c r="M210" i="12"/>
  <c r="L210" i="12"/>
  <c r="K210" i="12"/>
  <c r="J210" i="12"/>
  <c r="I210" i="12"/>
  <c r="H210" i="12"/>
  <c r="AG209" i="12"/>
  <c r="AG208" i="12"/>
  <c r="E207" i="12"/>
  <c r="D207" i="12" s="1"/>
  <c r="C207" i="12"/>
  <c r="B207" i="12"/>
  <c r="AG207" i="12" s="1"/>
  <c r="E206" i="12"/>
  <c r="E204" i="12" s="1"/>
  <c r="C206" i="12"/>
  <c r="B206" i="12"/>
  <c r="AG206" i="12" s="1"/>
  <c r="E205" i="12"/>
  <c r="D205" i="12" s="1"/>
  <c r="C205" i="12"/>
  <c r="B205" i="12"/>
  <c r="AE204" i="12"/>
  <c r="AD204" i="12"/>
  <c r="AC204" i="12"/>
  <c r="AB204" i="12"/>
  <c r="AA204" i="12"/>
  <c r="Z204" i="12"/>
  <c r="Y204" i="12"/>
  <c r="X204" i="12"/>
  <c r="W204" i="12"/>
  <c r="V204" i="12"/>
  <c r="U204" i="12"/>
  <c r="T204" i="12"/>
  <c r="S204" i="12"/>
  <c r="R204" i="12"/>
  <c r="Q204" i="12"/>
  <c r="P204" i="12"/>
  <c r="O204" i="12"/>
  <c r="N204" i="12"/>
  <c r="M204" i="12"/>
  <c r="L204" i="12"/>
  <c r="K204" i="12"/>
  <c r="J204" i="12"/>
  <c r="I204" i="12"/>
  <c r="H204" i="12"/>
  <c r="AG203" i="12"/>
  <c r="AE202" i="12"/>
  <c r="AD202" i="12"/>
  <c r="AC202" i="12"/>
  <c r="AB202" i="12"/>
  <c r="AA202" i="12"/>
  <c r="Z202" i="12"/>
  <c r="Y202" i="12"/>
  <c r="X202" i="12"/>
  <c r="W202" i="12"/>
  <c r="V202" i="12"/>
  <c r="U202" i="12"/>
  <c r="T202" i="12"/>
  <c r="S202" i="12"/>
  <c r="R202" i="12"/>
  <c r="Q202" i="12"/>
  <c r="P202" i="12"/>
  <c r="O202" i="12"/>
  <c r="N202" i="12"/>
  <c r="M202" i="12"/>
  <c r="L202" i="12"/>
  <c r="K202" i="12"/>
  <c r="J202" i="12"/>
  <c r="I202" i="12"/>
  <c r="H202" i="12"/>
  <c r="E202" i="12"/>
  <c r="D202" i="12"/>
  <c r="C202" i="12"/>
  <c r="B202" i="12"/>
  <c r="AE201" i="12"/>
  <c r="AD201" i="12"/>
  <c r="AC201" i="12"/>
  <c r="AB201" i="12"/>
  <c r="AA201" i="12"/>
  <c r="Z201" i="12"/>
  <c r="Y201" i="12"/>
  <c r="X201" i="12"/>
  <c r="W201" i="12"/>
  <c r="V201" i="12"/>
  <c r="U201" i="12"/>
  <c r="T201" i="12"/>
  <c r="S201" i="12"/>
  <c r="R201" i="12"/>
  <c r="Q201" i="12"/>
  <c r="P201" i="12"/>
  <c r="O201" i="12"/>
  <c r="N201" i="12"/>
  <c r="M201" i="12"/>
  <c r="L201" i="12"/>
  <c r="K201" i="12"/>
  <c r="J201" i="12"/>
  <c r="I201" i="12"/>
  <c r="H201" i="12"/>
  <c r="C201" i="12"/>
  <c r="AE200" i="12"/>
  <c r="AD200" i="12"/>
  <c r="AC200" i="12"/>
  <c r="AB200" i="12"/>
  <c r="AA200" i="12"/>
  <c r="Z200" i="12"/>
  <c r="Y200" i="12"/>
  <c r="X200" i="12"/>
  <c r="W200" i="12"/>
  <c r="V200" i="12"/>
  <c r="U200" i="12"/>
  <c r="T200" i="12"/>
  <c r="S200" i="12"/>
  <c r="R200" i="12"/>
  <c r="Q200" i="12"/>
  <c r="P200" i="12"/>
  <c r="O200" i="12"/>
  <c r="N200" i="12"/>
  <c r="M200" i="12"/>
  <c r="L200" i="12"/>
  <c r="K200" i="12"/>
  <c r="J200" i="12"/>
  <c r="I200" i="12"/>
  <c r="H200" i="12"/>
  <c r="AE199" i="12"/>
  <c r="AD199" i="12"/>
  <c r="AC199" i="12"/>
  <c r="AB199" i="12"/>
  <c r="AA199" i="12"/>
  <c r="AA198" i="12" s="1"/>
  <c r="Z199" i="12"/>
  <c r="Y199" i="12"/>
  <c r="X199" i="12"/>
  <c r="W199" i="12"/>
  <c r="W198" i="12" s="1"/>
  <c r="V199" i="12"/>
  <c r="U199" i="12"/>
  <c r="T199" i="12"/>
  <c r="S199" i="12"/>
  <c r="S198" i="12" s="1"/>
  <c r="R199" i="12"/>
  <c r="Q199" i="12"/>
  <c r="P199" i="12"/>
  <c r="O199" i="12"/>
  <c r="N199" i="12"/>
  <c r="M199" i="12"/>
  <c r="L199" i="12"/>
  <c r="K199" i="12"/>
  <c r="K198" i="12" s="1"/>
  <c r="J199" i="12"/>
  <c r="I199" i="12"/>
  <c r="H199" i="12"/>
  <c r="AE198" i="12"/>
  <c r="O198" i="12"/>
  <c r="AG197" i="12"/>
  <c r="AG196" i="12"/>
  <c r="E195" i="12"/>
  <c r="D195" i="12" s="1"/>
  <c r="C195" i="12"/>
  <c r="B195" i="12"/>
  <c r="E194" i="12"/>
  <c r="C194" i="12"/>
  <c r="B194" i="12"/>
  <c r="AG194" i="12" s="1"/>
  <c r="E193" i="12"/>
  <c r="D193" i="12" s="1"/>
  <c r="C193" i="12"/>
  <c r="C181" i="12" s="1"/>
  <c r="B193" i="12"/>
  <c r="AG193" i="12" s="1"/>
  <c r="AE192" i="12"/>
  <c r="AD192" i="12"/>
  <c r="AC192" i="12"/>
  <c r="AB192" i="12"/>
  <c r="AA192" i="12"/>
  <c r="Z192" i="12"/>
  <c r="Y192" i="12"/>
  <c r="X192" i="12"/>
  <c r="W192" i="12"/>
  <c r="V192" i="12"/>
  <c r="U192" i="12"/>
  <c r="T192" i="12"/>
  <c r="S192" i="12"/>
  <c r="R192" i="12"/>
  <c r="Q192" i="12"/>
  <c r="P192" i="12"/>
  <c r="O192" i="12"/>
  <c r="N192" i="12"/>
  <c r="M192" i="12"/>
  <c r="L192" i="12"/>
  <c r="K192" i="12"/>
  <c r="J192" i="12"/>
  <c r="I192" i="12"/>
  <c r="H192" i="12"/>
  <c r="AG191" i="12"/>
  <c r="AG190" i="12"/>
  <c r="E189" i="12"/>
  <c r="D189" i="12" s="1"/>
  <c r="C189" i="12"/>
  <c r="C183" i="12" s="1"/>
  <c r="B189" i="12"/>
  <c r="AG189" i="12" s="1"/>
  <c r="E188" i="12"/>
  <c r="C188" i="12"/>
  <c r="B188" i="12"/>
  <c r="AG188" i="12" s="1"/>
  <c r="E187" i="12"/>
  <c r="D187" i="12" s="1"/>
  <c r="C187" i="12"/>
  <c r="B187" i="12"/>
  <c r="AE186" i="12"/>
  <c r="AD186" i="12"/>
  <c r="AC186" i="12"/>
  <c r="AB186" i="12"/>
  <c r="AA186" i="12"/>
  <c r="Z186" i="12"/>
  <c r="Y186" i="12"/>
  <c r="X186" i="12"/>
  <c r="W186" i="12"/>
  <c r="V186" i="12"/>
  <c r="U186" i="12"/>
  <c r="T186" i="12"/>
  <c r="S186" i="12"/>
  <c r="R186" i="12"/>
  <c r="Q186" i="12"/>
  <c r="P186" i="12"/>
  <c r="O186" i="12"/>
  <c r="N186" i="12"/>
  <c r="M186" i="12"/>
  <c r="L186" i="12"/>
  <c r="K186" i="12"/>
  <c r="J186" i="12"/>
  <c r="I186" i="12"/>
  <c r="H186" i="12"/>
  <c r="C186" i="12"/>
  <c r="AG185" i="12"/>
  <c r="AE184" i="12"/>
  <c r="AD184" i="12"/>
  <c r="AC184" i="12"/>
  <c r="AB184" i="12"/>
  <c r="AA184" i="12"/>
  <c r="Z184" i="12"/>
  <c r="Y184" i="12"/>
  <c r="X184" i="12"/>
  <c r="W184" i="12"/>
  <c r="V184" i="12"/>
  <c r="U184" i="12"/>
  <c r="T184" i="12"/>
  <c r="S184" i="12"/>
  <c r="R184" i="12"/>
  <c r="Q184" i="12"/>
  <c r="P184" i="12"/>
  <c r="O184" i="12"/>
  <c r="N184" i="12"/>
  <c r="M184" i="12"/>
  <c r="L184" i="12"/>
  <c r="K184" i="12"/>
  <c r="J184" i="12"/>
  <c r="I184" i="12"/>
  <c r="H184" i="12"/>
  <c r="E184" i="12"/>
  <c r="D184" i="12"/>
  <c r="C184" i="12"/>
  <c r="B184" i="12"/>
  <c r="AE183" i="12"/>
  <c r="AD183" i="12"/>
  <c r="AC183" i="12"/>
  <c r="AB183" i="12"/>
  <c r="AA183" i="12"/>
  <c r="Z183" i="12"/>
  <c r="Y183" i="12"/>
  <c r="X183" i="12"/>
  <c r="W183" i="12"/>
  <c r="V183" i="12"/>
  <c r="U183" i="12"/>
  <c r="T183" i="12"/>
  <c r="S183" i="12"/>
  <c r="R183" i="12"/>
  <c r="Q183" i="12"/>
  <c r="P183" i="12"/>
  <c r="O183" i="12"/>
  <c r="N183" i="12"/>
  <c r="M183" i="12"/>
  <c r="L183" i="12"/>
  <c r="K183" i="12"/>
  <c r="J183" i="12"/>
  <c r="I183" i="12"/>
  <c r="H183" i="12"/>
  <c r="AE182" i="12"/>
  <c r="AD182" i="12"/>
  <c r="AC182" i="12"/>
  <c r="AB182" i="12"/>
  <c r="AA182" i="12"/>
  <c r="Z182" i="12"/>
  <c r="Y182" i="12"/>
  <c r="X182" i="12"/>
  <c r="W182" i="12"/>
  <c r="V182" i="12"/>
  <c r="U182" i="12"/>
  <c r="T182" i="12"/>
  <c r="S182" i="12"/>
  <c r="R182" i="12"/>
  <c r="Q182" i="12"/>
  <c r="P182" i="12"/>
  <c r="O182" i="12"/>
  <c r="N182" i="12"/>
  <c r="M182" i="12"/>
  <c r="L182" i="12"/>
  <c r="K182" i="12"/>
  <c r="J182" i="12"/>
  <c r="I182" i="12"/>
  <c r="H182" i="12"/>
  <c r="AE181" i="12"/>
  <c r="AD181" i="12"/>
  <c r="AC181" i="12"/>
  <c r="AB181" i="12"/>
  <c r="AA181" i="12"/>
  <c r="Z181" i="12"/>
  <c r="Y181" i="12"/>
  <c r="X181" i="12"/>
  <c r="W181" i="12"/>
  <c r="V181" i="12"/>
  <c r="U181" i="12"/>
  <c r="T181" i="12"/>
  <c r="S181" i="12"/>
  <c r="R181" i="12"/>
  <c r="Q181" i="12"/>
  <c r="P181" i="12"/>
  <c r="O181" i="12"/>
  <c r="O180" i="12" s="1"/>
  <c r="N181" i="12"/>
  <c r="M181" i="12"/>
  <c r="L181" i="12"/>
  <c r="K181" i="12"/>
  <c r="J181" i="12"/>
  <c r="I181" i="12"/>
  <c r="H181" i="12"/>
  <c r="AE180" i="12"/>
  <c r="AG179" i="12"/>
  <c r="AG178" i="12"/>
  <c r="AG177" i="12"/>
  <c r="E176" i="12"/>
  <c r="C176" i="12"/>
  <c r="B176" i="12"/>
  <c r="AG176" i="12" s="1"/>
  <c r="E175" i="12"/>
  <c r="D175" i="12" s="1"/>
  <c r="D169" i="12" s="1"/>
  <c r="C175" i="12"/>
  <c r="B175" i="12"/>
  <c r="B169" i="12" s="1"/>
  <c r="E174" i="12"/>
  <c r="E168" i="12" s="1"/>
  <c r="C174" i="12"/>
  <c r="C168" i="12" s="1"/>
  <c r="B174" i="12"/>
  <c r="AG174" i="12" s="1"/>
  <c r="AE173" i="12"/>
  <c r="AD173" i="12"/>
  <c r="AC173" i="12"/>
  <c r="AB173" i="12"/>
  <c r="AA173" i="12"/>
  <c r="Z173" i="12"/>
  <c r="Y173" i="12"/>
  <c r="X173" i="12"/>
  <c r="W173" i="12"/>
  <c r="V173" i="12"/>
  <c r="U173" i="12"/>
  <c r="T173" i="12"/>
  <c r="S173" i="12"/>
  <c r="R173" i="12"/>
  <c r="Q173" i="12"/>
  <c r="P173" i="12"/>
  <c r="O173" i="12"/>
  <c r="N173" i="12"/>
  <c r="M173" i="12"/>
  <c r="L173" i="12"/>
  <c r="K173" i="12"/>
  <c r="J173" i="12"/>
  <c r="I173" i="12"/>
  <c r="H173" i="12"/>
  <c r="AG172" i="12"/>
  <c r="AE171" i="12"/>
  <c r="AD171" i="12"/>
  <c r="AC171" i="12"/>
  <c r="AB171" i="12"/>
  <c r="AA171" i="12"/>
  <c r="Z171" i="12"/>
  <c r="Y171" i="12"/>
  <c r="X171" i="12"/>
  <c r="W171" i="12"/>
  <c r="V171" i="12"/>
  <c r="U171" i="12"/>
  <c r="T171" i="12"/>
  <c r="S171" i="12"/>
  <c r="R171" i="12"/>
  <c r="Q171" i="12"/>
  <c r="P171" i="12"/>
  <c r="O171" i="12"/>
  <c r="N171" i="12"/>
  <c r="M171" i="12"/>
  <c r="L171" i="12"/>
  <c r="K171" i="12"/>
  <c r="J171" i="12"/>
  <c r="I171" i="12"/>
  <c r="H171" i="12"/>
  <c r="E171" i="12"/>
  <c r="D171" i="12"/>
  <c r="C171" i="12"/>
  <c r="B171" i="12"/>
  <c r="AG171" i="12" s="1"/>
  <c r="AE170" i="12"/>
  <c r="AD170" i="12"/>
  <c r="AC170" i="12"/>
  <c r="AB170" i="12"/>
  <c r="AA170" i="12"/>
  <c r="Z170" i="12"/>
  <c r="Y170" i="12"/>
  <c r="X170" i="12"/>
  <c r="W170" i="12"/>
  <c r="V170" i="12"/>
  <c r="U170" i="12"/>
  <c r="T170" i="12"/>
  <c r="S170" i="12"/>
  <c r="R170" i="12"/>
  <c r="Q170" i="12"/>
  <c r="P170" i="12"/>
  <c r="O170" i="12"/>
  <c r="N170" i="12"/>
  <c r="M170" i="12"/>
  <c r="L170" i="12"/>
  <c r="K170" i="12"/>
  <c r="J170" i="12"/>
  <c r="I170" i="12"/>
  <c r="H170" i="12"/>
  <c r="H167" i="12" s="1"/>
  <c r="E170" i="12"/>
  <c r="AE169" i="12"/>
  <c r="AD169" i="12"/>
  <c r="AC169" i="12"/>
  <c r="AB169" i="12"/>
  <c r="AA169" i="12"/>
  <c r="Z169" i="12"/>
  <c r="Y169" i="12"/>
  <c r="X169" i="12"/>
  <c r="W169" i="12"/>
  <c r="V169" i="12"/>
  <c r="U169" i="12"/>
  <c r="T169" i="12"/>
  <c r="S169" i="12"/>
  <c r="R169" i="12"/>
  <c r="Q169" i="12"/>
  <c r="P169" i="12"/>
  <c r="O169" i="12"/>
  <c r="N169" i="12"/>
  <c r="M169" i="12"/>
  <c r="L169" i="12"/>
  <c r="K169" i="12"/>
  <c r="J169" i="12"/>
  <c r="I169" i="12"/>
  <c r="H169" i="12"/>
  <c r="C169" i="12"/>
  <c r="AE168" i="12"/>
  <c r="AD168" i="12"/>
  <c r="AC168" i="12"/>
  <c r="AB168" i="12"/>
  <c r="AA168" i="12"/>
  <c r="Z168" i="12"/>
  <c r="Y168" i="12"/>
  <c r="X168" i="12"/>
  <c r="W168" i="12"/>
  <c r="V168" i="12"/>
  <c r="U168" i="12"/>
  <c r="T168" i="12"/>
  <c r="S168" i="12"/>
  <c r="R168" i="12"/>
  <c r="Q168" i="12"/>
  <c r="P168" i="12"/>
  <c r="O168" i="12"/>
  <c r="N168" i="12"/>
  <c r="M168" i="12"/>
  <c r="L168" i="12"/>
  <c r="K168" i="12"/>
  <c r="J168" i="12"/>
  <c r="I168" i="12"/>
  <c r="H168" i="12"/>
  <c r="B168" i="12"/>
  <c r="P167" i="12"/>
  <c r="AG166" i="12"/>
  <c r="AG165" i="12"/>
  <c r="E164" i="12"/>
  <c r="C164" i="12"/>
  <c r="B164" i="12"/>
  <c r="AG164" i="12" s="1"/>
  <c r="E163" i="12"/>
  <c r="E157" i="12" s="1"/>
  <c r="D163" i="12"/>
  <c r="C163" i="12"/>
  <c r="B163" i="12"/>
  <c r="AG163" i="12" s="1"/>
  <c r="E162" i="12"/>
  <c r="C162" i="12"/>
  <c r="B162" i="12"/>
  <c r="AG162" i="12" s="1"/>
  <c r="AE161" i="12"/>
  <c r="AD161" i="12"/>
  <c r="AC161" i="12"/>
  <c r="AB161" i="12"/>
  <c r="AA161" i="12"/>
  <c r="Z161" i="12"/>
  <c r="Y161" i="12"/>
  <c r="X161" i="12"/>
  <c r="W161" i="12"/>
  <c r="V161" i="12"/>
  <c r="U161" i="12"/>
  <c r="T161" i="12"/>
  <c r="S161" i="12"/>
  <c r="R161" i="12"/>
  <c r="Q161" i="12"/>
  <c r="P161" i="12"/>
  <c r="O161" i="12"/>
  <c r="N161" i="12"/>
  <c r="M161" i="12"/>
  <c r="L161" i="12"/>
  <c r="K161" i="12"/>
  <c r="J161" i="12"/>
  <c r="I161" i="12"/>
  <c r="H161" i="12"/>
  <c r="B161" i="12"/>
  <c r="AG160" i="12"/>
  <c r="AE159" i="12"/>
  <c r="AD159" i="12"/>
  <c r="AC159" i="12"/>
  <c r="AB159" i="12"/>
  <c r="AA159" i="12"/>
  <c r="Z159" i="12"/>
  <c r="Y159" i="12"/>
  <c r="X159" i="12"/>
  <c r="W159" i="12"/>
  <c r="V159" i="12"/>
  <c r="U159" i="12"/>
  <c r="T159" i="12"/>
  <c r="S159" i="12"/>
  <c r="R159" i="12"/>
  <c r="Q159" i="12"/>
  <c r="P159" i="12"/>
  <c r="O159" i="12"/>
  <c r="N159" i="12"/>
  <c r="M159" i="12"/>
  <c r="L159" i="12"/>
  <c r="K159" i="12"/>
  <c r="J159" i="12"/>
  <c r="I159" i="12"/>
  <c r="H159" i="12"/>
  <c r="E159" i="12"/>
  <c r="D159" i="12"/>
  <c r="C159" i="12"/>
  <c r="B159" i="12"/>
  <c r="AE158" i="12"/>
  <c r="AD158" i="12"/>
  <c r="AC158" i="12"/>
  <c r="AB158" i="12"/>
  <c r="AA158" i="12"/>
  <c r="Z158" i="12"/>
  <c r="Y158" i="12"/>
  <c r="X158" i="12"/>
  <c r="W158" i="12"/>
  <c r="V158" i="12"/>
  <c r="U158" i="12"/>
  <c r="T158" i="12"/>
  <c r="S158" i="12"/>
  <c r="R158" i="12"/>
  <c r="Q158" i="12"/>
  <c r="P158" i="12"/>
  <c r="O158" i="12"/>
  <c r="N158" i="12"/>
  <c r="M158" i="12"/>
  <c r="L158" i="12"/>
  <c r="K158" i="12"/>
  <c r="J158" i="12"/>
  <c r="I158" i="12"/>
  <c r="H158" i="12"/>
  <c r="C158" i="12"/>
  <c r="B158" i="12"/>
  <c r="AE157" i="12"/>
  <c r="AD157" i="12"/>
  <c r="AC157" i="12"/>
  <c r="AB157" i="12"/>
  <c r="AA157" i="12"/>
  <c r="Z157" i="12"/>
  <c r="Y157" i="12"/>
  <c r="X157" i="12"/>
  <c r="W157" i="12"/>
  <c r="V157" i="12"/>
  <c r="U157" i="12"/>
  <c r="T157" i="12"/>
  <c r="S157" i="12"/>
  <c r="R157" i="12"/>
  <c r="Q157" i="12"/>
  <c r="P157" i="12"/>
  <c r="O157" i="12"/>
  <c r="N157" i="12"/>
  <c r="M157" i="12"/>
  <c r="L157" i="12"/>
  <c r="K157" i="12"/>
  <c r="J157" i="12"/>
  <c r="I157" i="12"/>
  <c r="H157" i="12"/>
  <c r="C157" i="12"/>
  <c r="AE156" i="12"/>
  <c r="AE155" i="12" s="1"/>
  <c r="AD156" i="12"/>
  <c r="AC156" i="12"/>
  <c r="AB156" i="12"/>
  <c r="AB155" i="12" s="1"/>
  <c r="AA156" i="12"/>
  <c r="AA155" i="12" s="1"/>
  <c r="Z156" i="12"/>
  <c r="Y156" i="12"/>
  <c r="X156" i="12"/>
  <c r="W156" i="12"/>
  <c r="W155" i="12" s="1"/>
  <c r="V156" i="12"/>
  <c r="U156" i="12"/>
  <c r="T156" i="12"/>
  <c r="S156" i="12"/>
  <c r="S155" i="12" s="1"/>
  <c r="R156" i="12"/>
  <c r="Q156" i="12"/>
  <c r="P156" i="12"/>
  <c r="P155" i="12" s="1"/>
  <c r="O156" i="12"/>
  <c r="O155" i="12" s="1"/>
  <c r="N156" i="12"/>
  <c r="M156" i="12"/>
  <c r="L156" i="12"/>
  <c r="L155" i="12" s="1"/>
  <c r="K156" i="12"/>
  <c r="K155" i="12" s="1"/>
  <c r="J156" i="12"/>
  <c r="I156" i="12"/>
  <c r="H156" i="12"/>
  <c r="H155" i="12" s="1"/>
  <c r="C156" i="12"/>
  <c r="C155" i="12" s="1"/>
  <c r="B156" i="12"/>
  <c r="X155" i="12"/>
  <c r="T155" i="12"/>
  <c r="AG154" i="12"/>
  <c r="AG152" i="12"/>
  <c r="AG151" i="12"/>
  <c r="E150" i="12"/>
  <c r="E147" i="12" s="1"/>
  <c r="D150" i="12"/>
  <c r="D147" i="12" s="1"/>
  <c r="C150" i="12"/>
  <c r="C144" i="12" s="1"/>
  <c r="B150" i="12"/>
  <c r="B147" i="12" s="1"/>
  <c r="AG149" i="12"/>
  <c r="AG148" i="12"/>
  <c r="AE147" i="12"/>
  <c r="AD147" i="12"/>
  <c r="AC147" i="12"/>
  <c r="AB147" i="12"/>
  <c r="AA147" i="12"/>
  <c r="Z147" i="12"/>
  <c r="Y147" i="12"/>
  <c r="X147" i="12"/>
  <c r="W147" i="12"/>
  <c r="V147" i="12"/>
  <c r="U147" i="12"/>
  <c r="T147" i="12"/>
  <c r="S147" i="12"/>
  <c r="R147" i="12"/>
  <c r="Q147" i="12"/>
  <c r="P147" i="12"/>
  <c r="O147" i="12"/>
  <c r="N147" i="12"/>
  <c r="M147" i="12"/>
  <c r="L147" i="12"/>
  <c r="K147" i="12"/>
  <c r="J147" i="12"/>
  <c r="I147" i="12"/>
  <c r="H147" i="12"/>
  <c r="C147" i="12"/>
  <c r="AG146" i="12"/>
  <c r="AE145" i="12"/>
  <c r="AD145" i="12"/>
  <c r="AC145" i="12"/>
  <c r="AB145" i="12"/>
  <c r="AA145" i="12"/>
  <c r="Z145" i="12"/>
  <c r="Y145" i="12"/>
  <c r="X145" i="12"/>
  <c r="W145" i="12"/>
  <c r="V145" i="12"/>
  <c r="U145" i="12"/>
  <c r="T145" i="12"/>
  <c r="S145" i="12"/>
  <c r="R145" i="12"/>
  <c r="Q145" i="12"/>
  <c r="P145" i="12"/>
  <c r="O145" i="12"/>
  <c r="N145" i="12"/>
  <c r="M145" i="12"/>
  <c r="L145" i="12"/>
  <c r="K145" i="12"/>
  <c r="J145" i="12"/>
  <c r="I145" i="12"/>
  <c r="H145" i="12"/>
  <c r="E145" i="12"/>
  <c r="D145" i="12"/>
  <c r="C145" i="12"/>
  <c r="B145" i="12"/>
  <c r="AG145" i="12" s="1"/>
  <c r="AE144" i="12"/>
  <c r="AD144" i="12"/>
  <c r="AC144" i="12"/>
  <c r="AB144" i="12"/>
  <c r="AA144" i="12"/>
  <c r="Z144" i="12"/>
  <c r="Y144" i="12"/>
  <c r="X144" i="12"/>
  <c r="W144" i="12"/>
  <c r="V144" i="12"/>
  <c r="U144" i="12"/>
  <c r="T144" i="12"/>
  <c r="S144" i="12"/>
  <c r="R144" i="12"/>
  <c r="Q144" i="12"/>
  <c r="P144" i="12"/>
  <c r="O144" i="12"/>
  <c r="N144" i="12"/>
  <c r="M144" i="12"/>
  <c r="L144" i="12"/>
  <c r="K144" i="12"/>
  <c r="J144" i="12"/>
  <c r="I144" i="12"/>
  <c r="H144" i="12"/>
  <c r="E144" i="12"/>
  <c r="AE143" i="12"/>
  <c r="AD143" i="12"/>
  <c r="AC143" i="12"/>
  <c r="AB143" i="12"/>
  <c r="AA143" i="12"/>
  <c r="Z143" i="12"/>
  <c r="Y143" i="12"/>
  <c r="X143" i="12"/>
  <c r="W143" i="12"/>
  <c r="V143" i="12"/>
  <c r="U143" i="12"/>
  <c r="T143" i="12"/>
  <c r="S143" i="12"/>
  <c r="R143" i="12"/>
  <c r="Q143" i="12"/>
  <c r="P143" i="12"/>
  <c r="O143" i="12"/>
  <c r="N143" i="12"/>
  <c r="M143" i="12"/>
  <c r="L143" i="12"/>
  <c r="K143" i="12"/>
  <c r="J143" i="12"/>
  <c r="I143" i="12"/>
  <c r="H143" i="12"/>
  <c r="E143" i="12"/>
  <c r="D143" i="12"/>
  <c r="C143" i="12"/>
  <c r="B143" i="12"/>
  <c r="AE142" i="12"/>
  <c r="AD142" i="12"/>
  <c r="AD141" i="12" s="1"/>
  <c r="AC142" i="12"/>
  <c r="AB142" i="12"/>
  <c r="AA142" i="12"/>
  <c r="Z142" i="12"/>
  <c r="Z141" i="12" s="1"/>
  <c r="Y142" i="12"/>
  <c r="X142" i="12"/>
  <c r="W142" i="12"/>
  <c r="V142" i="12"/>
  <c r="V141" i="12" s="1"/>
  <c r="U142" i="12"/>
  <c r="T142" i="12"/>
  <c r="S142" i="12"/>
  <c r="S141" i="12" s="1"/>
  <c r="R142" i="12"/>
  <c r="R141" i="12" s="1"/>
  <c r="Q142" i="12"/>
  <c r="P142" i="12"/>
  <c r="O142" i="12"/>
  <c r="N142" i="12"/>
  <c r="N141" i="12" s="1"/>
  <c r="M142" i="12"/>
  <c r="L142" i="12"/>
  <c r="K142" i="12"/>
  <c r="J142" i="12"/>
  <c r="J141" i="12" s="1"/>
  <c r="I142" i="12"/>
  <c r="H142" i="12"/>
  <c r="E142" i="12"/>
  <c r="D142" i="12"/>
  <c r="C142" i="12"/>
  <c r="B142" i="12"/>
  <c r="W141" i="12"/>
  <c r="AG140" i="12"/>
  <c r="AG139" i="12"/>
  <c r="AG138" i="12"/>
  <c r="AG137" i="12"/>
  <c r="E136" i="12"/>
  <c r="D136" i="12" s="1"/>
  <c r="D133" i="12" s="1"/>
  <c r="C136" i="12"/>
  <c r="C133" i="12" s="1"/>
  <c r="B136" i="12"/>
  <c r="B133" i="12" s="1"/>
  <c r="AG135" i="12"/>
  <c r="AG134" i="12"/>
  <c r="AE133" i="12"/>
  <c r="AD133" i="12"/>
  <c r="AC133" i="12"/>
  <c r="AB133" i="12"/>
  <c r="AA133" i="12"/>
  <c r="Z133" i="12"/>
  <c r="Y133" i="12"/>
  <c r="X133" i="12"/>
  <c r="W133" i="12"/>
  <c r="V133" i="12"/>
  <c r="U133" i="12"/>
  <c r="T133" i="12"/>
  <c r="S133" i="12"/>
  <c r="R133" i="12"/>
  <c r="Q133" i="12"/>
  <c r="P133" i="12"/>
  <c r="O133" i="12"/>
  <c r="N133" i="12"/>
  <c r="M133" i="12"/>
  <c r="L133" i="12"/>
  <c r="K133" i="12"/>
  <c r="J133" i="12"/>
  <c r="I133" i="12"/>
  <c r="H133" i="12"/>
  <c r="E133" i="12"/>
  <c r="AG132" i="12"/>
  <c r="AG131" i="12"/>
  <c r="E130" i="12"/>
  <c r="D130" i="12" s="1"/>
  <c r="D127" i="12" s="1"/>
  <c r="C130" i="12"/>
  <c r="B130" i="12"/>
  <c r="C129" i="12"/>
  <c r="B129" i="12"/>
  <c r="AG129" i="12" s="1"/>
  <c r="AG128" i="12"/>
  <c r="AE127" i="12"/>
  <c r="AD127" i="12"/>
  <c r="AC127" i="12"/>
  <c r="AB127" i="12"/>
  <c r="AA127" i="12"/>
  <c r="Z127" i="12"/>
  <c r="Y127" i="12"/>
  <c r="X127" i="12"/>
  <c r="W127" i="12"/>
  <c r="V127" i="12"/>
  <c r="U127" i="12"/>
  <c r="T127" i="12"/>
  <c r="S127" i="12"/>
  <c r="R127" i="12"/>
  <c r="Q127" i="12"/>
  <c r="P127" i="12"/>
  <c r="O127" i="12"/>
  <c r="N127" i="12"/>
  <c r="M127" i="12"/>
  <c r="L127" i="12"/>
  <c r="K127" i="12"/>
  <c r="J127" i="12"/>
  <c r="I127" i="12"/>
  <c r="H127" i="12"/>
  <c r="AG126" i="12"/>
  <c r="AE125" i="12"/>
  <c r="AD125" i="12"/>
  <c r="AC125" i="12"/>
  <c r="AB125" i="12"/>
  <c r="AA125" i="12"/>
  <c r="Z125" i="12"/>
  <c r="Y125" i="12"/>
  <c r="X125" i="12"/>
  <c r="W125" i="12"/>
  <c r="V125" i="12"/>
  <c r="U125" i="12"/>
  <c r="T125" i="12"/>
  <c r="S125" i="12"/>
  <c r="R125" i="12"/>
  <c r="Q125" i="12"/>
  <c r="P125" i="12"/>
  <c r="O125" i="12"/>
  <c r="N125" i="12"/>
  <c r="M125" i="12"/>
  <c r="L125" i="12"/>
  <c r="K125" i="12"/>
  <c r="J125" i="12"/>
  <c r="I125" i="12"/>
  <c r="H125" i="12"/>
  <c r="E125" i="12"/>
  <c r="D125" i="12"/>
  <c r="C125" i="12"/>
  <c r="B125" i="12"/>
  <c r="AE124" i="12"/>
  <c r="AD124" i="12"/>
  <c r="AC124" i="12"/>
  <c r="AB124" i="12"/>
  <c r="AA124" i="12"/>
  <c r="Z124" i="12"/>
  <c r="Y124" i="12"/>
  <c r="X124" i="12"/>
  <c r="W124" i="12"/>
  <c r="V124" i="12"/>
  <c r="U124" i="12"/>
  <c r="T124" i="12"/>
  <c r="S124" i="12"/>
  <c r="R124" i="12"/>
  <c r="Q124" i="12"/>
  <c r="P124" i="12"/>
  <c r="O124" i="12"/>
  <c r="N124" i="12"/>
  <c r="M124" i="12"/>
  <c r="L124" i="12"/>
  <c r="K124" i="12"/>
  <c r="J124" i="12"/>
  <c r="I124" i="12"/>
  <c r="H124" i="12"/>
  <c r="AE123" i="12"/>
  <c r="AD123" i="12"/>
  <c r="AC123" i="12"/>
  <c r="AB123" i="12"/>
  <c r="AA123" i="12"/>
  <c r="Z123" i="12"/>
  <c r="Y123" i="12"/>
  <c r="X123" i="12"/>
  <c r="W123" i="12"/>
  <c r="V123" i="12"/>
  <c r="U123" i="12"/>
  <c r="T123" i="12"/>
  <c r="S123" i="12"/>
  <c r="R123" i="12"/>
  <c r="Q123" i="12"/>
  <c r="P123" i="12"/>
  <c r="O123" i="12"/>
  <c r="N123" i="12"/>
  <c r="M123" i="12"/>
  <c r="L123" i="12"/>
  <c r="K123" i="12"/>
  <c r="J123" i="12"/>
  <c r="I123" i="12"/>
  <c r="H123" i="12"/>
  <c r="E123" i="12"/>
  <c r="D123" i="12"/>
  <c r="B123" i="12"/>
  <c r="AE122" i="12"/>
  <c r="AD122" i="12"/>
  <c r="AC122" i="12"/>
  <c r="AB122" i="12"/>
  <c r="AA122" i="12"/>
  <c r="Z122" i="12"/>
  <c r="Y122" i="12"/>
  <c r="X122" i="12"/>
  <c r="W122" i="12"/>
  <c r="V122" i="12"/>
  <c r="U122" i="12"/>
  <c r="T122" i="12"/>
  <c r="S122" i="12"/>
  <c r="R122" i="12"/>
  <c r="Q122" i="12"/>
  <c r="P122" i="12"/>
  <c r="O122" i="12"/>
  <c r="N122" i="12"/>
  <c r="M122" i="12"/>
  <c r="L122" i="12"/>
  <c r="K122" i="12"/>
  <c r="J122" i="12"/>
  <c r="I122" i="12"/>
  <c r="H122" i="12"/>
  <c r="E122" i="12"/>
  <c r="D122" i="12"/>
  <c r="C122" i="12"/>
  <c r="B122" i="12"/>
  <c r="AG120" i="12"/>
  <c r="AG119" i="12"/>
  <c r="E118" i="12"/>
  <c r="D118" i="12" s="1"/>
  <c r="C118" i="12"/>
  <c r="B118" i="12"/>
  <c r="E117" i="12"/>
  <c r="C117" i="12"/>
  <c r="B117" i="12"/>
  <c r="AG117" i="12" s="1"/>
  <c r="AG116"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115" i="12"/>
  <c r="AG114" i="12"/>
  <c r="AG113" i="12"/>
  <c r="E112" i="12"/>
  <c r="D112" i="12" s="1"/>
  <c r="C112" i="12"/>
  <c r="B112" i="12"/>
  <c r="E111" i="12"/>
  <c r="C111" i="12"/>
  <c r="B111" i="12"/>
  <c r="AG111" i="12" s="1"/>
  <c r="AG110" i="12"/>
  <c r="AE109" i="12"/>
  <c r="AD109" i="12"/>
  <c r="AC109" i="12"/>
  <c r="AB109" i="12"/>
  <c r="AA109" i="12"/>
  <c r="Z109" i="12"/>
  <c r="Y109" i="12"/>
  <c r="X109" i="12"/>
  <c r="W109" i="12"/>
  <c r="V109" i="12"/>
  <c r="U109" i="12"/>
  <c r="T109" i="12"/>
  <c r="S109" i="12"/>
  <c r="R109" i="12"/>
  <c r="Q109" i="12"/>
  <c r="P109" i="12"/>
  <c r="O109" i="12"/>
  <c r="N109" i="12"/>
  <c r="M109" i="12"/>
  <c r="L109" i="12"/>
  <c r="K109" i="12"/>
  <c r="J109" i="12"/>
  <c r="I109" i="12"/>
  <c r="H109" i="12"/>
  <c r="E109" i="12"/>
  <c r="AG108" i="12"/>
  <c r="AG107" i="12"/>
  <c r="E106" i="12"/>
  <c r="D106" i="12" s="1"/>
  <c r="C106" i="12"/>
  <c r="B106" i="12"/>
  <c r="E105" i="12"/>
  <c r="C105" i="12"/>
  <c r="B105" i="12"/>
  <c r="AG105" i="12" s="1"/>
  <c r="AG104" i="12"/>
  <c r="AE103" i="12"/>
  <c r="AD103" i="12"/>
  <c r="AC103" i="12"/>
  <c r="AB103" i="12"/>
  <c r="AA103" i="12"/>
  <c r="Z103" i="12"/>
  <c r="Y103" i="12"/>
  <c r="X103" i="12"/>
  <c r="W103" i="12"/>
  <c r="V103" i="12"/>
  <c r="U103" i="12"/>
  <c r="T103" i="12"/>
  <c r="S103" i="12"/>
  <c r="R103" i="12"/>
  <c r="Q103" i="12"/>
  <c r="P103" i="12"/>
  <c r="O103" i="12"/>
  <c r="N103" i="12"/>
  <c r="M103" i="12"/>
  <c r="L103" i="12"/>
  <c r="K103" i="12"/>
  <c r="J103" i="12"/>
  <c r="I103" i="12"/>
  <c r="H103" i="12"/>
  <c r="AG102" i="12"/>
  <c r="AG101" i="12"/>
  <c r="E100" i="12"/>
  <c r="D100" i="12" s="1"/>
  <c r="C100" i="12"/>
  <c r="B100" i="12"/>
  <c r="E99" i="12"/>
  <c r="C99" i="12"/>
  <c r="C97" i="12" s="1"/>
  <c r="B99" i="12"/>
  <c r="AG99" i="12" s="1"/>
  <c r="AG98" i="12"/>
  <c r="AE97" i="12"/>
  <c r="AD97" i="12"/>
  <c r="AC97" i="12"/>
  <c r="AB97" i="12"/>
  <c r="AA97" i="12"/>
  <c r="Z97" i="12"/>
  <c r="Y97" i="12"/>
  <c r="X97" i="12"/>
  <c r="W97" i="12"/>
  <c r="V97" i="12"/>
  <c r="U97" i="12"/>
  <c r="T97" i="12"/>
  <c r="S97" i="12"/>
  <c r="R97" i="12"/>
  <c r="Q97" i="12"/>
  <c r="P97" i="12"/>
  <c r="O97" i="12"/>
  <c r="N97" i="12"/>
  <c r="M97" i="12"/>
  <c r="L97" i="12"/>
  <c r="K97" i="12"/>
  <c r="J97" i="12"/>
  <c r="I97" i="12"/>
  <c r="H97" i="12"/>
  <c r="E97" i="12"/>
  <c r="AG96" i="12"/>
  <c r="AG95" i="12"/>
  <c r="E94" i="12"/>
  <c r="D94" i="12" s="1"/>
  <c r="D91" i="12" s="1"/>
  <c r="C94" i="12"/>
  <c r="C91" i="12" s="1"/>
  <c r="B94" i="12"/>
  <c r="AG93" i="12"/>
  <c r="AG92" i="12"/>
  <c r="AE91" i="12"/>
  <c r="AD91" i="12"/>
  <c r="AC91" i="12"/>
  <c r="AB91" i="12"/>
  <c r="AA91" i="12"/>
  <c r="Z91" i="12"/>
  <c r="Y91" i="12"/>
  <c r="X91" i="12"/>
  <c r="W91" i="12"/>
  <c r="V91" i="12"/>
  <c r="U91" i="12"/>
  <c r="T91" i="12"/>
  <c r="S91" i="12"/>
  <c r="R91" i="12"/>
  <c r="Q91" i="12"/>
  <c r="P91" i="12"/>
  <c r="O91" i="12"/>
  <c r="N91" i="12"/>
  <c r="M91" i="12"/>
  <c r="L91" i="12"/>
  <c r="K91" i="12"/>
  <c r="J91" i="12"/>
  <c r="I91" i="12"/>
  <c r="H91" i="12"/>
  <c r="AG90" i="12"/>
  <c r="AG89" i="12"/>
  <c r="E88" i="12"/>
  <c r="D88" i="12" s="1"/>
  <c r="C88" i="12"/>
  <c r="B88" i="12"/>
  <c r="AG87" i="12"/>
  <c r="E86" i="12"/>
  <c r="D86" i="12" s="1"/>
  <c r="D80" i="12" s="1"/>
  <c r="C86" i="12"/>
  <c r="C85" i="12" s="1"/>
  <c r="B86" i="12"/>
  <c r="B80" i="12" s="1"/>
  <c r="AE85" i="12"/>
  <c r="AD85" i="12"/>
  <c r="AC85" i="12"/>
  <c r="AB85" i="12"/>
  <c r="AA85" i="12"/>
  <c r="Z85" i="12"/>
  <c r="Y85" i="12"/>
  <c r="X85" i="12"/>
  <c r="W85" i="12"/>
  <c r="V85" i="12"/>
  <c r="U85" i="12"/>
  <c r="T85" i="12"/>
  <c r="S85" i="12"/>
  <c r="R85" i="12"/>
  <c r="Q85" i="12"/>
  <c r="P85" i="12"/>
  <c r="O85" i="12"/>
  <c r="N85" i="12"/>
  <c r="M85" i="12"/>
  <c r="L85" i="12"/>
  <c r="K85" i="12"/>
  <c r="J85" i="12"/>
  <c r="I85" i="12"/>
  <c r="H85" i="12"/>
  <c r="AG84" i="12"/>
  <c r="AE83" i="12"/>
  <c r="AD83" i="12"/>
  <c r="AC83" i="12"/>
  <c r="AC77" i="12" s="1"/>
  <c r="AB83" i="12"/>
  <c r="AA83" i="12"/>
  <c r="Z83" i="12"/>
  <c r="Z77" i="12" s="1"/>
  <c r="Y83" i="12"/>
  <c r="Y77" i="12" s="1"/>
  <c r="X83" i="12"/>
  <c r="W83" i="12"/>
  <c r="V83" i="12"/>
  <c r="U83" i="12"/>
  <c r="U77" i="12" s="1"/>
  <c r="T83" i="12"/>
  <c r="S83" i="12"/>
  <c r="R83" i="12"/>
  <c r="R77" i="12" s="1"/>
  <c r="Q83" i="12"/>
  <c r="Q77" i="12" s="1"/>
  <c r="P83" i="12"/>
  <c r="O83" i="12"/>
  <c r="N83" i="12"/>
  <c r="M83" i="12"/>
  <c r="M77" i="12" s="1"/>
  <c r="L83" i="12"/>
  <c r="K83" i="12"/>
  <c r="J83" i="12"/>
  <c r="J77" i="12" s="1"/>
  <c r="I83" i="12"/>
  <c r="I77" i="12" s="1"/>
  <c r="H83" i="12"/>
  <c r="E83" i="12"/>
  <c r="D83" i="12"/>
  <c r="C83" i="12"/>
  <c r="B83" i="12"/>
  <c r="AE82" i="12"/>
  <c r="AD82" i="12"/>
  <c r="AC82" i="12"/>
  <c r="AC76" i="12" s="1"/>
  <c r="AB82" i="12"/>
  <c r="AA82" i="12"/>
  <c r="Z82" i="12"/>
  <c r="Y82" i="12"/>
  <c r="Y76" i="12" s="1"/>
  <c r="X82" i="12"/>
  <c r="W82" i="12"/>
  <c r="V82" i="12"/>
  <c r="U82" i="12"/>
  <c r="U79" i="12" s="1"/>
  <c r="T82" i="12"/>
  <c r="S82" i="12"/>
  <c r="R82" i="12"/>
  <c r="Q82" i="12"/>
  <c r="Q76" i="12" s="1"/>
  <c r="P82" i="12"/>
  <c r="O82" i="12"/>
  <c r="N82" i="12"/>
  <c r="M82" i="12"/>
  <c r="M76" i="12" s="1"/>
  <c r="L82" i="12"/>
  <c r="K82" i="12"/>
  <c r="J82" i="12"/>
  <c r="I82" i="12"/>
  <c r="I76" i="12" s="1"/>
  <c r="H82" i="12"/>
  <c r="H76" i="12" s="1"/>
  <c r="C76" i="12" s="1"/>
  <c r="AE81" i="12"/>
  <c r="AD81" i="12"/>
  <c r="AC81" i="12"/>
  <c r="AB81" i="12"/>
  <c r="AB75" i="12" s="1"/>
  <c r="AA81" i="12"/>
  <c r="AA75" i="12" s="1"/>
  <c r="Z81" i="12"/>
  <c r="Y81" i="12"/>
  <c r="X81" i="12"/>
  <c r="X75" i="12" s="1"/>
  <c r="W81" i="12"/>
  <c r="W75" i="12" s="1"/>
  <c r="V81" i="12"/>
  <c r="V75" i="12" s="1"/>
  <c r="U81" i="12"/>
  <c r="T81" i="12"/>
  <c r="T75" i="12" s="1"/>
  <c r="S81" i="12"/>
  <c r="R81" i="12"/>
  <c r="R75" i="12" s="1"/>
  <c r="Q81" i="12"/>
  <c r="P81" i="12"/>
  <c r="P75" i="12" s="1"/>
  <c r="O81" i="12"/>
  <c r="N81" i="12"/>
  <c r="M81" i="12"/>
  <c r="L81" i="12"/>
  <c r="L75" i="12" s="1"/>
  <c r="K81" i="12"/>
  <c r="K75" i="12" s="1"/>
  <c r="J81" i="12"/>
  <c r="I81" i="12"/>
  <c r="I75" i="12" s="1"/>
  <c r="H81" i="12"/>
  <c r="H75" i="12" s="1"/>
  <c r="C75" i="12" s="1"/>
  <c r="E81" i="12"/>
  <c r="AE80" i="12"/>
  <c r="AE74" i="12" s="1"/>
  <c r="AD80" i="12"/>
  <c r="AD74" i="12" s="1"/>
  <c r="AC80" i="12"/>
  <c r="AB80" i="12"/>
  <c r="AA80" i="12"/>
  <c r="Z80" i="12"/>
  <c r="Z74" i="12" s="1"/>
  <c r="Y80" i="12"/>
  <c r="X80" i="12"/>
  <c r="X74" i="12" s="1"/>
  <c r="W80" i="12"/>
  <c r="V80" i="12"/>
  <c r="V74" i="12" s="1"/>
  <c r="U80" i="12"/>
  <c r="T80" i="12"/>
  <c r="T74" i="12" s="1"/>
  <c r="S80" i="12"/>
  <c r="S74" i="12" s="1"/>
  <c r="R80" i="12"/>
  <c r="R74" i="12" s="1"/>
  <c r="Q80" i="12"/>
  <c r="P80" i="12"/>
  <c r="O80" i="12"/>
  <c r="O74" i="12" s="1"/>
  <c r="N80" i="12"/>
  <c r="N74" i="12" s="1"/>
  <c r="M80" i="12"/>
  <c r="L80" i="12"/>
  <c r="K80" i="12"/>
  <c r="J80" i="12"/>
  <c r="J74" i="12" s="1"/>
  <c r="I80" i="12"/>
  <c r="H80" i="12"/>
  <c r="H74" i="12" s="1"/>
  <c r="AG78" i="12"/>
  <c r="AD77" i="12"/>
  <c r="AB77" i="12"/>
  <c r="X77" i="12"/>
  <c r="V77" i="12"/>
  <c r="T77" i="12"/>
  <c r="P77" i="12"/>
  <c r="N77" i="12"/>
  <c r="L77" i="12"/>
  <c r="H77" i="12"/>
  <c r="C77" i="12" s="1"/>
  <c r="AE76" i="12"/>
  <c r="AD76" i="12"/>
  <c r="AB76" i="12"/>
  <c r="AA76" i="12"/>
  <c r="Z76" i="12"/>
  <c r="X76" i="12"/>
  <c r="W76" i="12"/>
  <c r="V76" i="12"/>
  <c r="T76" i="12"/>
  <c r="S76" i="12"/>
  <c r="R76" i="12"/>
  <c r="P76" i="12"/>
  <c r="O76" i="12"/>
  <c r="N76" i="12"/>
  <c r="L76" i="12"/>
  <c r="K76" i="12"/>
  <c r="J76" i="12"/>
  <c r="AE75" i="12"/>
  <c r="AD75" i="12"/>
  <c r="AC75" i="12"/>
  <c r="Z75" i="12"/>
  <c r="Y75" i="12"/>
  <c r="U75" i="12"/>
  <c r="S75" i="12"/>
  <c r="Q75" i="12"/>
  <c r="O75" i="12"/>
  <c r="N75" i="12"/>
  <c r="M75" i="12"/>
  <c r="J75" i="12"/>
  <c r="AC74" i="12"/>
  <c r="AB74" i="12"/>
  <c r="AA74" i="12"/>
  <c r="Y74" i="12"/>
  <c r="W74" i="12"/>
  <c r="U74" i="12"/>
  <c r="Q74" i="12"/>
  <c r="P74" i="12"/>
  <c r="M74" i="12"/>
  <c r="L74" i="12"/>
  <c r="K74" i="12"/>
  <c r="I74" i="12"/>
  <c r="AG72" i="12"/>
  <c r="AG71" i="12"/>
  <c r="E70" i="12"/>
  <c r="D70" i="12" s="1"/>
  <c r="D67" i="12" s="1"/>
  <c r="C70" i="12"/>
  <c r="C67" i="12" s="1"/>
  <c r="B70" i="12"/>
  <c r="AG69" i="12"/>
  <c r="AG68" i="12"/>
  <c r="AE67" i="12"/>
  <c r="AD67" i="12"/>
  <c r="AC67" i="12"/>
  <c r="AB67" i="12"/>
  <c r="AA67" i="12"/>
  <c r="Z67" i="12"/>
  <c r="Y67" i="12"/>
  <c r="X67" i="12"/>
  <c r="W67" i="12"/>
  <c r="V67" i="12"/>
  <c r="U67" i="12"/>
  <c r="T67" i="12"/>
  <c r="S67" i="12"/>
  <c r="R67" i="12"/>
  <c r="Q67" i="12"/>
  <c r="P67" i="12"/>
  <c r="O67" i="12"/>
  <c r="N67" i="12"/>
  <c r="M67" i="12"/>
  <c r="L67" i="12"/>
  <c r="K67" i="12"/>
  <c r="J67" i="12"/>
  <c r="I67" i="12"/>
  <c r="H67" i="12"/>
  <c r="E67" i="12"/>
  <c r="AG66" i="12"/>
  <c r="AG65" i="12"/>
  <c r="E64" i="12"/>
  <c r="D64" i="12" s="1"/>
  <c r="D61" i="12" s="1"/>
  <c r="C64" i="12"/>
  <c r="B64" i="12"/>
  <c r="B61" i="12" s="1"/>
  <c r="AG63" i="12"/>
  <c r="AG62" i="12"/>
  <c r="AE61" i="12"/>
  <c r="AD61" i="12"/>
  <c r="AC61" i="12"/>
  <c r="AB61" i="12"/>
  <c r="AA61" i="12"/>
  <c r="Z61" i="12"/>
  <c r="Y61" i="12"/>
  <c r="X61" i="12"/>
  <c r="W61" i="12"/>
  <c r="V61" i="12"/>
  <c r="U61" i="12"/>
  <c r="T61" i="12"/>
  <c r="S61" i="12"/>
  <c r="R61" i="12"/>
  <c r="Q61" i="12"/>
  <c r="P61" i="12"/>
  <c r="O61" i="12"/>
  <c r="N61" i="12"/>
  <c r="M61" i="12"/>
  <c r="L61" i="12"/>
  <c r="K61" i="12"/>
  <c r="J61" i="12"/>
  <c r="I61" i="12"/>
  <c r="H61" i="12"/>
  <c r="C61" i="12"/>
  <c r="AG60" i="12"/>
  <c r="AE59" i="12"/>
  <c r="AD59" i="12"/>
  <c r="AC59" i="12"/>
  <c r="AB59" i="12"/>
  <c r="AA59" i="12"/>
  <c r="Z59" i="12"/>
  <c r="Y59" i="12"/>
  <c r="X59" i="12"/>
  <c r="W59" i="12"/>
  <c r="V59" i="12"/>
  <c r="U59" i="12"/>
  <c r="T59" i="12"/>
  <c r="S59" i="12"/>
  <c r="R59" i="12"/>
  <c r="Q59" i="12"/>
  <c r="P59" i="12"/>
  <c r="O59" i="12"/>
  <c r="N59" i="12"/>
  <c r="M59" i="12"/>
  <c r="L59" i="12"/>
  <c r="K59" i="12"/>
  <c r="J59" i="12"/>
  <c r="I59" i="12"/>
  <c r="H59" i="12"/>
  <c r="E59" i="12"/>
  <c r="D59" i="12"/>
  <c r="C59" i="12"/>
  <c r="B59" i="12"/>
  <c r="AE58" i="12"/>
  <c r="AD58" i="12"/>
  <c r="AC58" i="12"/>
  <c r="AB58" i="12"/>
  <c r="AA58" i="12"/>
  <c r="Z58" i="12"/>
  <c r="Y58" i="12"/>
  <c r="X58" i="12"/>
  <c r="W58" i="12"/>
  <c r="V58" i="12"/>
  <c r="U58" i="12"/>
  <c r="T58" i="12"/>
  <c r="S58" i="12"/>
  <c r="R58" i="12"/>
  <c r="Q58" i="12"/>
  <c r="P58" i="12"/>
  <c r="O58" i="12"/>
  <c r="N58" i="12"/>
  <c r="M58" i="12"/>
  <c r="L58" i="12"/>
  <c r="K58" i="12"/>
  <c r="J58" i="12"/>
  <c r="I58" i="12"/>
  <c r="H58" i="12"/>
  <c r="AE57" i="12"/>
  <c r="AD57" i="12"/>
  <c r="AC57" i="12"/>
  <c r="AB57" i="12"/>
  <c r="AA57" i="12"/>
  <c r="Z57" i="12"/>
  <c r="Y57" i="12"/>
  <c r="X57" i="12"/>
  <c r="W57" i="12"/>
  <c r="V57" i="12"/>
  <c r="U57" i="12"/>
  <c r="T57" i="12"/>
  <c r="S57" i="12"/>
  <c r="R57" i="12"/>
  <c r="Q57" i="12"/>
  <c r="P57" i="12"/>
  <c r="O57" i="12"/>
  <c r="N57" i="12"/>
  <c r="M57" i="12"/>
  <c r="L57" i="12"/>
  <c r="K57" i="12"/>
  <c r="J57" i="12"/>
  <c r="I57" i="12"/>
  <c r="H57" i="12"/>
  <c r="E57" i="12"/>
  <c r="D57" i="12"/>
  <c r="C57" i="12"/>
  <c r="B57" i="12"/>
  <c r="AE56" i="12"/>
  <c r="AD56" i="12"/>
  <c r="AC56" i="12"/>
  <c r="AC55" i="12" s="1"/>
  <c r="AB56" i="12"/>
  <c r="AA56" i="12"/>
  <c r="Z56" i="12"/>
  <c r="Y56" i="12"/>
  <c r="Y55" i="12" s="1"/>
  <c r="X56" i="12"/>
  <c r="W56" i="12"/>
  <c r="V56" i="12"/>
  <c r="U56" i="12"/>
  <c r="T56" i="12"/>
  <c r="S56" i="12"/>
  <c r="R56" i="12"/>
  <c r="Q56" i="12"/>
  <c r="P56" i="12"/>
  <c r="O56" i="12"/>
  <c r="N56" i="12"/>
  <c r="M56" i="12"/>
  <c r="L56" i="12"/>
  <c r="K56" i="12"/>
  <c r="J56" i="12"/>
  <c r="I56" i="12"/>
  <c r="H56" i="12"/>
  <c r="E56" i="12"/>
  <c r="D56" i="12"/>
  <c r="C56" i="12"/>
  <c r="B56" i="12"/>
  <c r="Q55" i="12"/>
  <c r="M55" i="12"/>
  <c r="AG54" i="12"/>
  <c r="AG53" i="12"/>
  <c r="E52" i="12"/>
  <c r="D52" i="12" s="1"/>
  <c r="D49" i="12" s="1"/>
  <c r="C52" i="12"/>
  <c r="C49" i="12" s="1"/>
  <c r="B52" i="12"/>
  <c r="AG51" i="12"/>
  <c r="AG50" i="12"/>
  <c r="AE49" i="12"/>
  <c r="AD49" i="12"/>
  <c r="AC49" i="12"/>
  <c r="AB49" i="12"/>
  <c r="AA49" i="12"/>
  <c r="Z49" i="12"/>
  <c r="Y49" i="12"/>
  <c r="X49" i="12"/>
  <c r="W49" i="12"/>
  <c r="V49" i="12"/>
  <c r="U49" i="12"/>
  <c r="T49" i="12"/>
  <c r="S49" i="12"/>
  <c r="R49" i="12"/>
  <c r="Q49" i="12"/>
  <c r="P49" i="12"/>
  <c r="O49" i="12"/>
  <c r="N49" i="12"/>
  <c r="M49" i="12"/>
  <c r="L49" i="12"/>
  <c r="K49" i="12"/>
  <c r="J49" i="12"/>
  <c r="I49" i="12"/>
  <c r="H49" i="12"/>
  <c r="AG48" i="12"/>
  <c r="AG47" i="12"/>
  <c r="E46" i="12"/>
  <c r="E43" i="12" s="1"/>
  <c r="F43" i="12" s="1"/>
  <c r="C46" i="12"/>
  <c r="B46" i="12"/>
  <c r="B43" i="12" s="1"/>
  <c r="AG45" i="12"/>
  <c r="AG44" i="12"/>
  <c r="AE43" i="12"/>
  <c r="AD43" i="12"/>
  <c r="AC43" i="12"/>
  <c r="AB43" i="12"/>
  <c r="AA43" i="12"/>
  <c r="Z43" i="12"/>
  <c r="Y43" i="12"/>
  <c r="X43" i="12"/>
  <c r="W43" i="12"/>
  <c r="V43" i="12"/>
  <c r="U43" i="12"/>
  <c r="T43" i="12"/>
  <c r="S43" i="12"/>
  <c r="R43" i="12"/>
  <c r="Q43" i="12"/>
  <c r="P43" i="12"/>
  <c r="O43" i="12"/>
  <c r="N43" i="12"/>
  <c r="M43" i="12"/>
  <c r="L43" i="12"/>
  <c r="K43" i="12"/>
  <c r="J43" i="12"/>
  <c r="I43" i="12"/>
  <c r="H43" i="12"/>
  <c r="C43" i="12"/>
  <c r="AG42" i="12"/>
  <c r="AG41" i="12"/>
  <c r="E40" i="12"/>
  <c r="D40" i="12" s="1"/>
  <c r="C40" i="12"/>
  <c r="B40" i="12"/>
  <c r="AG40" i="12" s="1"/>
  <c r="E39" i="12"/>
  <c r="C39" i="12"/>
  <c r="B39" i="12"/>
  <c r="AG39" i="12" s="1"/>
  <c r="E38" i="12"/>
  <c r="D38" i="12" s="1"/>
  <c r="C38" i="12"/>
  <c r="B38" i="12"/>
  <c r="AE37" i="12"/>
  <c r="AD37" i="12"/>
  <c r="AC37" i="12"/>
  <c r="AB37" i="12"/>
  <c r="AA37" i="12"/>
  <c r="Z37" i="12"/>
  <c r="Y37" i="12"/>
  <c r="X37" i="12"/>
  <c r="W37" i="12"/>
  <c r="V37" i="12"/>
  <c r="U37" i="12"/>
  <c r="T37" i="12"/>
  <c r="S37" i="12"/>
  <c r="R37" i="12"/>
  <c r="Q37" i="12"/>
  <c r="P37" i="12"/>
  <c r="O37" i="12"/>
  <c r="N37" i="12"/>
  <c r="M37" i="12"/>
  <c r="L37" i="12"/>
  <c r="K37" i="12"/>
  <c r="J37" i="12"/>
  <c r="I37" i="12"/>
  <c r="H37" i="12"/>
  <c r="AG36" i="12"/>
  <c r="AE35" i="12"/>
  <c r="AD35" i="12"/>
  <c r="AC35" i="12"/>
  <c r="AB35" i="12"/>
  <c r="AA35" i="12"/>
  <c r="Z35" i="12"/>
  <c r="Y35" i="12"/>
  <c r="X35" i="12"/>
  <c r="W35" i="12"/>
  <c r="V35" i="12"/>
  <c r="U35" i="12"/>
  <c r="T35" i="12"/>
  <c r="S35" i="12"/>
  <c r="R35" i="12"/>
  <c r="Q35" i="12"/>
  <c r="P35" i="12"/>
  <c r="O35" i="12"/>
  <c r="N35" i="12"/>
  <c r="M35" i="12"/>
  <c r="L35" i="12"/>
  <c r="K35" i="12"/>
  <c r="J35" i="12"/>
  <c r="I35" i="12"/>
  <c r="H35" i="12"/>
  <c r="C35" i="12"/>
  <c r="B35" i="12"/>
  <c r="AE34" i="12"/>
  <c r="AD34" i="12"/>
  <c r="AC34" i="12"/>
  <c r="AB34" i="12"/>
  <c r="AB357" i="12" s="1"/>
  <c r="AA34" i="12"/>
  <c r="Z34" i="12"/>
  <c r="Y34" i="12"/>
  <c r="X34" i="12"/>
  <c r="X357" i="12" s="1"/>
  <c r="W34" i="12"/>
  <c r="V34" i="12"/>
  <c r="U34" i="12"/>
  <c r="T34" i="12"/>
  <c r="T357" i="12" s="1"/>
  <c r="S34" i="12"/>
  <c r="R34" i="12"/>
  <c r="Q34" i="12"/>
  <c r="P34" i="12"/>
  <c r="P357" i="12" s="1"/>
  <c r="O34" i="12"/>
  <c r="N34" i="12"/>
  <c r="M34" i="12"/>
  <c r="L34" i="12"/>
  <c r="L357" i="12" s="1"/>
  <c r="K34" i="12"/>
  <c r="J34" i="12"/>
  <c r="I34" i="12"/>
  <c r="H34" i="12"/>
  <c r="AE33" i="12"/>
  <c r="AD33" i="12"/>
  <c r="AC33" i="12"/>
  <c r="AB33" i="12"/>
  <c r="AA33" i="12"/>
  <c r="Z33" i="12"/>
  <c r="Y33" i="12"/>
  <c r="X33" i="12"/>
  <c r="W33" i="12"/>
  <c r="V33" i="12"/>
  <c r="U33" i="12"/>
  <c r="T33" i="12"/>
  <c r="S33" i="12"/>
  <c r="R33" i="12"/>
  <c r="Q33" i="12"/>
  <c r="P33" i="12"/>
  <c r="O33" i="12"/>
  <c r="N33" i="12"/>
  <c r="M33" i="12"/>
  <c r="L33" i="12"/>
  <c r="K33" i="12"/>
  <c r="J33" i="12"/>
  <c r="I33" i="12"/>
  <c r="H33" i="12"/>
  <c r="C33" i="12" s="1"/>
  <c r="AE32" i="12"/>
  <c r="AD32" i="12"/>
  <c r="AC32" i="12"/>
  <c r="AB32" i="12"/>
  <c r="AA32" i="12"/>
  <c r="Z32" i="12"/>
  <c r="Y32" i="12"/>
  <c r="X32" i="12"/>
  <c r="W32" i="12"/>
  <c r="V32" i="12"/>
  <c r="U32" i="12"/>
  <c r="T32" i="12"/>
  <c r="S32" i="12"/>
  <c r="R32" i="12"/>
  <c r="Q32" i="12"/>
  <c r="P32" i="12"/>
  <c r="O32" i="12"/>
  <c r="N32" i="12"/>
  <c r="M32" i="12"/>
  <c r="L32" i="12"/>
  <c r="K32" i="12"/>
  <c r="J32" i="12"/>
  <c r="I32" i="12"/>
  <c r="H32" i="12"/>
  <c r="AE31" i="12"/>
  <c r="AG30" i="12"/>
  <c r="AG29" i="12"/>
  <c r="E28" i="12"/>
  <c r="D28" i="12" s="1"/>
  <c r="C28" i="12"/>
  <c r="B28" i="12"/>
  <c r="AG28" i="12" s="1"/>
  <c r="E27" i="12"/>
  <c r="C27" i="12"/>
  <c r="B27" i="12"/>
  <c r="AG27" i="12" s="1"/>
  <c r="E26" i="12"/>
  <c r="D26" i="12" s="1"/>
  <c r="C26" i="12"/>
  <c r="B26" i="12"/>
  <c r="AG26" i="12" s="1"/>
  <c r="E25" i="12"/>
  <c r="C25" i="12"/>
  <c r="B25" i="12"/>
  <c r="AG25" i="12" s="1"/>
  <c r="AE24" i="12"/>
  <c r="AD24" i="12"/>
  <c r="AC24" i="12"/>
  <c r="AB24" i="12"/>
  <c r="AA24" i="12"/>
  <c r="Z24" i="12"/>
  <c r="Y24" i="12"/>
  <c r="X24" i="12"/>
  <c r="W24" i="12"/>
  <c r="V24" i="12"/>
  <c r="U24" i="12"/>
  <c r="T24" i="12"/>
  <c r="S24" i="12"/>
  <c r="R24" i="12"/>
  <c r="Q24" i="12"/>
  <c r="P24" i="12"/>
  <c r="O24" i="12"/>
  <c r="N24" i="12"/>
  <c r="M24" i="12"/>
  <c r="L24" i="12"/>
  <c r="K24" i="12"/>
  <c r="J24" i="12"/>
  <c r="I24" i="12"/>
  <c r="H24" i="12"/>
  <c r="B24" i="12"/>
  <c r="AG23" i="12"/>
  <c r="AG22" i="12"/>
  <c r="E21" i="12"/>
  <c r="C21" i="12"/>
  <c r="C15" i="12" s="1"/>
  <c r="B21" i="12"/>
  <c r="E20" i="12"/>
  <c r="D20" i="12" s="1"/>
  <c r="C20" i="12"/>
  <c r="C14" i="12" s="1"/>
  <c r="C351" i="12" s="1"/>
  <c r="B20" i="12"/>
  <c r="E19" i="12"/>
  <c r="C19" i="12"/>
  <c r="B19" i="12"/>
  <c r="AE18" i="12"/>
  <c r="AD18" i="12"/>
  <c r="AC18" i="12"/>
  <c r="AB18" i="12"/>
  <c r="AA18" i="12"/>
  <c r="Z18" i="12"/>
  <c r="Y18" i="12"/>
  <c r="X18" i="12"/>
  <c r="W18" i="12"/>
  <c r="V18" i="12"/>
  <c r="U18" i="12"/>
  <c r="T18" i="12"/>
  <c r="S18" i="12"/>
  <c r="R18" i="12"/>
  <c r="Q18" i="12"/>
  <c r="P18" i="12"/>
  <c r="O18" i="12"/>
  <c r="N18" i="12"/>
  <c r="M18" i="12"/>
  <c r="L18" i="12"/>
  <c r="K18" i="12"/>
  <c r="J18" i="12"/>
  <c r="I18" i="12"/>
  <c r="H18" i="12"/>
  <c r="B18" i="12"/>
  <c r="AG17" i="12"/>
  <c r="AE16" i="12"/>
  <c r="AE353" i="12" s="1"/>
  <c r="AD16" i="12"/>
  <c r="AC16" i="12"/>
  <c r="AC353" i="12" s="1"/>
  <c r="AB16" i="12"/>
  <c r="AA16" i="12"/>
  <c r="AA353" i="12" s="1"/>
  <c r="Z16" i="12"/>
  <c r="Y16" i="12"/>
  <c r="Y353" i="12" s="1"/>
  <c r="X16" i="12"/>
  <c r="W16" i="12"/>
  <c r="W353" i="12" s="1"/>
  <c r="V16" i="12"/>
  <c r="U16" i="12"/>
  <c r="U353" i="12" s="1"/>
  <c r="T16" i="12"/>
  <c r="S16" i="12"/>
  <c r="S353" i="12" s="1"/>
  <c r="R16" i="12"/>
  <c r="Q16" i="12"/>
  <c r="Q353" i="12" s="1"/>
  <c r="P16" i="12"/>
  <c r="O16" i="12"/>
  <c r="O353" i="12" s="1"/>
  <c r="N16" i="12"/>
  <c r="M16" i="12"/>
  <c r="M353" i="12" s="1"/>
  <c r="L16" i="12"/>
  <c r="K16" i="12"/>
  <c r="K353" i="12" s="1"/>
  <c r="J16" i="12"/>
  <c r="I16" i="12"/>
  <c r="I353" i="12" s="1"/>
  <c r="H16" i="12"/>
  <c r="E16" i="12"/>
  <c r="D16" i="12"/>
  <c r="C16" i="12"/>
  <c r="C353" i="12" s="1"/>
  <c r="B16" i="12"/>
  <c r="AE15" i="12"/>
  <c r="AD15" i="12"/>
  <c r="AD352" i="12" s="1"/>
  <c r="AC15" i="12"/>
  <c r="AB15" i="12"/>
  <c r="AB352" i="12" s="1"/>
  <c r="AA15" i="12"/>
  <c r="Z15" i="12"/>
  <c r="Z352" i="12" s="1"/>
  <c r="Y15" i="12"/>
  <c r="X15" i="12"/>
  <c r="X352" i="12" s="1"/>
  <c r="W15" i="12"/>
  <c r="V15" i="12"/>
  <c r="V352" i="12" s="1"/>
  <c r="U15" i="12"/>
  <c r="T15" i="12"/>
  <c r="S15" i="12"/>
  <c r="R15" i="12"/>
  <c r="R352" i="12" s="1"/>
  <c r="Q15" i="12"/>
  <c r="P15" i="12"/>
  <c r="P352" i="12" s="1"/>
  <c r="O15" i="12"/>
  <c r="N15" i="12"/>
  <c r="N352" i="12" s="1"/>
  <c r="M15" i="12"/>
  <c r="L15" i="12"/>
  <c r="L352" i="12" s="1"/>
  <c r="K15" i="12"/>
  <c r="J15" i="12"/>
  <c r="J352" i="12" s="1"/>
  <c r="I15" i="12"/>
  <c r="H15" i="12"/>
  <c r="H352" i="12" s="1"/>
  <c r="B15" i="12"/>
  <c r="AE14" i="12"/>
  <c r="AE351" i="12" s="1"/>
  <c r="AD14" i="12"/>
  <c r="AC14" i="12"/>
  <c r="AC351" i="12" s="1"/>
  <c r="AB14" i="12"/>
  <c r="AA14" i="12"/>
  <c r="AA351" i="12" s="1"/>
  <c r="Z14" i="12"/>
  <c r="Y14" i="12"/>
  <c r="Y351" i="12" s="1"/>
  <c r="X14" i="12"/>
  <c r="X12" i="12" s="1"/>
  <c r="W14" i="12"/>
  <c r="W351" i="12" s="1"/>
  <c r="V14" i="12"/>
  <c r="U14" i="12"/>
  <c r="U351" i="12" s="1"/>
  <c r="T14" i="12"/>
  <c r="S14" i="12"/>
  <c r="S351" i="12" s="1"/>
  <c r="R14" i="12"/>
  <c r="Q14" i="12"/>
  <c r="Q351" i="12" s="1"/>
  <c r="P14" i="12"/>
  <c r="P12" i="12" s="1"/>
  <c r="O14" i="12"/>
  <c r="O351" i="12" s="1"/>
  <c r="N14" i="12"/>
  <c r="M14" i="12"/>
  <c r="M351" i="12" s="1"/>
  <c r="L14" i="12"/>
  <c r="K14" i="12"/>
  <c r="K351" i="12" s="1"/>
  <c r="J14" i="12"/>
  <c r="I14" i="12"/>
  <c r="I351" i="12" s="1"/>
  <c r="H14" i="12"/>
  <c r="E14" i="12"/>
  <c r="AE13" i="12"/>
  <c r="AD13" i="12"/>
  <c r="AD350" i="12" s="1"/>
  <c r="AC13" i="12"/>
  <c r="AB13" i="12"/>
  <c r="AB350" i="12" s="1"/>
  <c r="AA13" i="12"/>
  <c r="Z13" i="12"/>
  <c r="Z350" i="12" s="1"/>
  <c r="Y13" i="12"/>
  <c r="X13" i="12"/>
  <c r="X350" i="12" s="1"/>
  <c r="W13" i="12"/>
  <c r="V13" i="12"/>
  <c r="V350" i="12" s="1"/>
  <c r="U13" i="12"/>
  <c r="T13" i="12"/>
  <c r="T350" i="12" s="1"/>
  <c r="S13" i="12"/>
  <c r="R13" i="12"/>
  <c r="R350" i="12" s="1"/>
  <c r="Q13" i="12"/>
  <c r="P13" i="12"/>
  <c r="P350" i="12" s="1"/>
  <c r="O13" i="12"/>
  <c r="N13" i="12"/>
  <c r="N350" i="12" s="1"/>
  <c r="M13" i="12"/>
  <c r="L13" i="12"/>
  <c r="L350" i="12" s="1"/>
  <c r="K13" i="12"/>
  <c r="J13" i="12"/>
  <c r="J350" i="12" s="1"/>
  <c r="I13" i="12"/>
  <c r="H13" i="12"/>
  <c r="H350" i="12" s="1"/>
  <c r="C13" i="12"/>
  <c r="B13" i="12"/>
  <c r="AB12" i="12"/>
  <c r="L12" i="12"/>
  <c r="AG11" i="12"/>
  <c r="AE141" i="11"/>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H140"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H139" i="11"/>
  <c r="AE138" i="11"/>
  <c r="AE137" i="11" s="1"/>
  <c r="AD138" i="11"/>
  <c r="AC138" i="11"/>
  <c r="AC137" i="11" s="1"/>
  <c r="AB138" i="11"/>
  <c r="AA138" i="11"/>
  <c r="AA137" i="11" s="1"/>
  <c r="Z138" i="11"/>
  <c r="Y138" i="11"/>
  <c r="Y137" i="11" s="1"/>
  <c r="X138" i="11"/>
  <c r="W138" i="11"/>
  <c r="W137" i="11" s="1"/>
  <c r="V138" i="11"/>
  <c r="V137" i="11" s="1"/>
  <c r="U138" i="11"/>
  <c r="U137" i="11" s="1"/>
  <c r="T138" i="11"/>
  <c r="S138" i="11"/>
  <c r="S137" i="11" s="1"/>
  <c r="R138" i="11"/>
  <c r="R137" i="11" s="1"/>
  <c r="Q138" i="11"/>
  <c r="Q137" i="11" s="1"/>
  <c r="P138" i="11"/>
  <c r="O138" i="11"/>
  <c r="O137" i="11" s="1"/>
  <c r="N138" i="11"/>
  <c r="M138" i="11"/>
  <c r="M137" i="11" s="1"/>
  <c r="L138" i="11"/>
  <c r="K138" i="11"/>
  <c r="K137" i="11" s="1"/>
  <c r="J138" i="11"/>
  <c r="I138" i="11"/>
  <c r="I137" i="11" s="1"/>
  <c r="H138" i="11"/>
  <c r="AD137" i="11"/>
  <c r="Z137" i="11"/>
  <c r="N137" i="11"/>
  <c r="J137" i="11"/>
  <c r="E131" i="11"/>
  <c r="D131" i="11" s="1"/>
  <c r="C131" i="11"/>
  <c r="B131" i="11"/>
  <c r="AG131" i="11" s="1"/>
  <c r="E130" i="11"/>
  <c r="C130" i="11"/>
  <c r="B130" i="11"/>
  <c r="AG130" i="11" s="1"/>
  <c r="E129" i="11"/>
  <c r="D129" i="11" s="1"/>
  <c r="C129" i="11"/>
  <c r="B129" i="11"/>
  <c r="AG129" i="11" s="1"/>
  <c r="E128" i="11"/>
  <c r="C128" i="11"/>
  <c r="B128"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H127" i="11"/>
  <c r="AG126" i="11"/>
  <c r="E125" i="11"/>
  <c r="D125" i="11" s="1"/>
  <c r="C125" i="11"/>
  <c r="B125" i="11"/>
  <c r="AG125" i="11" s="1"/>
  <c r="E124" i="11"/>
  <c r="C124" i="11"/>
  <c r="B124" i="11"/>
  <c r="AG124" i="11" s="1"/>
  <c r="E123" i="11"/>
  <c r="D123" i="11" s="1"/>
  <c r="C123" i="11"/>
  <c r="B123" i="11"/>
  <c r="AG123" i="11" s="1"/>
  <c r="E122" i="11"/>
  <c r="C122" i="11"/>
  <c r="B122" i="11"/>
  <c r="AG122" i="11" s="1"/>
  <c r="AE121" i="11"/>
  <c r="AD121" i="11"/>
  <c r="AC121" i="11"/>
  <c r="AB121" i="11"/>
  <c r="AA121" i="11"/>
  <c r="Z121" i="11"/>
  <c r="Y121" i="11"/>
  <c r="X121" i="11"/>
  <c r="W121" i="11"/>
  <c r="V121" i="11"/>
  <c r="U121" i="11"/>
  <c r="T121" i="11"/>
  <c r="S121" i="11"/>
  <c r="R121" i="11"/>
  <c r="Q121" i="11"/>
  <c r="P121" i="11"/>
  <c r="O121" i="11"/>
  <c r="N121" i="11"/>
  <c r="M121" i="11"/>
  <c r="L121" i="11"/>
  <c r="K121" i="11"/>
  <c r="J121" i="11"/>
  <c r="I121" i="11"/>
  <c r="H121" i="11"/>
  <c r="AG120" i="11"/>
  <c r="E119" i="11"/>
  <c r="D119" i="11" s="1"/>
  <c r="C119" i="11"/>
  <c r="B119" i="11"/>
  <c r="AG119" i="11" s="1"/>
  <c r="E118" i="11"/>
  <c r="C118" i="11"/>
  <c r="B118" i="11"/>
  <c r="AG118" i="11" s="1"/>
  <c r="E117" i="11"/>
  <c r="D117" i="11" s="1"/>
  <c r="C117" i="11"/>
  <c r="B117" i="11"/>
  <c r="AG117" i="11" s="1"/>
  <c r="E116" i="11"/>
  <c r="C116" i="11"/>
  <c r="B116"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AG114" i="11"/>
  <c r="AG113" i="11"/>
  <c r="AG112" i="11"/>
  <c r="E111" i="11"/>
  <c r="D111" i="11" s="1"/>
  <c r="C111" i="11"/>
  <c r="B111" i="11"/>
  <c r="AG111" i="11" s="1"/>
  <c r="E110" i="11"/>
  <c r="C110" i="11"/>
  <c r="B110" i="11"/>
  <c r="AG110" i="11" s="1"/>
  <c r="E109" i="11"/>
  <c r="D109" i="11" s="1"/>
  <c r="C109" i="11"/>
  <c r="B109" i="11"/>
  <c r="AG109" i="11" s="1"/>
  <c r="E108" i="11"/>
  <c r="C108" i="11"/>
  <c r="B108" i="11"/>
  <c r="AG108" i="11" s="1"/>
  <c r="AE107" i="11"/>
  <c r="AD107" i="11"/>
  <c r="AC107" i="11"/>
  <c r="AB107" i="11"/>
  <c r="AA107" i="11"/>
  <c r="Z107" i="11"/>
  <c r="Y107" i="11"/>
  <c r="X107" i="11"/>
  <c r="W107" i="11"/>
  <c r="V107" i="11"/>
  <c r="U107" i="11"/>
  <c r="T107" i="11"/>
  <c r="S107" i="11"/>
  <c r="R107" i="11"/>
  <c r="Q107" i="11"/>
  <c r="P107" i="11"/>
  <c r="O107" i="11"/>
  <c r="N107" i="11"/>
  <c r="M107" i="11"/>
  <c r="L107" i="11"/>
  <c r="K107" i="11"/>
  <c r="J107" i="11"/>
  <c r="I107" i="11"/>
  <c r="H107" i="11"/>
  <c r="AG106" i="11"/>
  <c r="AG105" i="11"/>
  <c r="AG104" i="11"/>
  <c r="E103" i="11"/>
  <c r="D103" i="11" s="1"/>
  <c r="C103" i="11"/>
  <c r="B103" i="11"/>
  <c r="E102" i="11"/>
  <c r="C102" i="11"/>
  <c r="B102" i="11"/>
  <c r="AG102" i="11" s="1"/>
  <c r="E101" i="11"/>
  <c r="D101" i="11" s="1"/>
  <c r="C101" i="11"/>
  <c r="B101" i="11"/>
  <c r="AG101" i="11" s="1"/>
  <c r="E100" i="11"/>
  <c r="C100" i="11"/>
  <c r="B100" i="11"/>
  <c r="AG100" i="11" s="1"/>
  <c r="AE99" i="11"/>
  <c r="AD99" i="11"/>
  <c r="AC99" i="11"/>
  <c r="AB99" i="11"/>
  <c r="AA99" i="11"/>
  <c r="Z99" i="11"/>
  <c r="Y99" i="11"/>
  <c r="X99" i="11"/>
  <c r="W99" i="11"/>
  <c r="V99" i="11"/>
  <c r="U99" i="11"/>
  <c r="T99" i="11"/>
  <c r="S99" i="11"/>
  <c r="R99" i="11"/>
  <c r="Q99" i="11"/>
  <c r="P99" i="11"/>
  <c r="O99" i="11"/>
  <c r="N99" i="11"/>
  <c r="M99" i="11"/>
  <c r="L99" i="11"/>
  <c r="K99" i="11"/>
  <c r="J99" i="11"/>
  <c r="I99" i="11"/>
  <c r="H99" i="11"/>
  <c r="AG98" i="11"/>
  <c r="E97" i="11"/>
  <c r="D97" i="11" s="1"/>
  <c r="C97" i="11"/>
  <c r="B97" i="11"/>
  <c r="AG97" i="11" s="1"/>
  <c r="E96" i="11"/>
  <c r="C96" i="11"/>
  <c r="B96" i="11"/>
  <c r="AG96" i="11" s="1"/>
  <c r="E95" i="11"/>
  <c r="D95" i="11" s="1"/>
  <c r="C95" i="11"/>
  <c r="B95" i="11"/>
  <c r="AG95" i="11" s="1"/>
  <c r="E94" i="11"/>
  <c r="C94" i="11"/>
  <c r="B94" i="11"/>
  <c r="AE93" i="11"/>
  <c r="AD93" i="11"/>
  <c r="AC93" i="11"/>
  <c r="AB93" i="11"/>
  <c r="AA93" i="11"/>
  <c r="Z93" i="11"/>
  <c r="Y93" i="11"/>
  <c r="X93" i="11"/>
  <c r="W93" i="11"/>
  <c r="V93" i="11"/>
  <c r="U93" i="11"/>
  <c r="T93" i="11"/>
  <c r="S93" i="11"/>
  <c r="R93" i="11"/>
  <c r="Q93" i="11"/>
  <c r="P93" i="11"/>
  <c r="O93" i="11"/>
  <c r="N93" i="11"/>
  <c r="M93" i="11"/>
  <c r="L93" i="11"/>
  <c r="K93" i="11"/>
  <c r="J93" i="11"/>
  <c r="I93" i="11"/>
  <c r="H93" i="11"/>
  <c r="AG92" i="11"/>
  <c r="AG91" i="11"/>
  <c r="AG90" i="11"/>
  <c r="AG89" i="11"/>
  <c r="E88" i="11"/>
  <c r="C85" i="11"/>
  <c r="B88" i="11"/>
  <c r="AG88" i="11" s="1"/>
  <c r="AG87" i="11"/>
  <c r="AG86" i="11"/>
  <c r="AE85" i="11"/>
  <c r="AD85" i="11"/>
  <c r="AC85" i="11"/>
  <c r="AB85" i="11"/>
  <c r="AA85" i="11"/>
  <c r="Z85" i="11"/>
  <c r="Y85" i="11"/>
  <c r="X85" i="11"/>
  <c r="W85" i="11"/>
  <c r="V85" i="11"/>
  <c r="U85" i="11"/>
  <c r="T85" i="11"/>
  <c r="S85" i="11"/>
  <c r="R85" i="11"/>
  <c r="Q85" i="11"/>
  <c r="P85" i="11"/>
  <c r="O85" i="11"/>
  <c r="N85" i="11"/>
  <c r="M85" i="11"/>
  <c r="L85" i="11"/>
  <c r="K85" i="11"/>
  <c r="J85" i="11"/>
  <c r="I85" i="11"/>
  <c r="H85" i="11"/>
  <c r="AG84" i="11"/>
  <c r="AG83" i="11"/>
  <c r="E82" i="11"/>
  <c r="E76" i="11" s="1"/>
  <c r="C79" i="11"/>
  <c r="B82" i="11"/>
  <c r="AG81" i="11"/>
  <c r="AG80" i="11"/>
  <c r="AE79" i="11"/>
  <c r="AD79" i="11"/>
  <c r="AC79" i="11"/>
  <c r="AB79" i="11"/>
  <c r="AA79" i="11"/>
  <c r="Z79" i="11"/>
  <c r="Y79" i="11"/>
  <c r="X79" i="11"/>
  <c r="W79" i="11"/>
  <c r="V79" i="11"/>
  <c r="U79" i="11"/>
  <c r="T79" i="11"/>
  <c r="S79" i="11"/>
  <c r="R79" i="11"/>
  <c r="Q79" i="11"/>
  <c r="P79" i="11"/>
  <c r="O79" i="11"/>
  <c r="N79" i="11"/>
  <c r="M79" i="11"/>
  <c r="L79" i="11"/>
  <c r="K79" i="11"/>
  <c r="J79" i="11"/>
  <c r="I79" i="11"/>
  <c r="H79" i="11"/>
  <c r="AG78" i="11"/>
  <c r="AE77" i="11"/>
  <c r="AD77" i="11"/>
  <c r="AC77" i="11"/>
  <c r="AB77" i="11"/>
  <c r="AA77" i="11"/>
  <c r="Z77" i="11"/>
  <c r="Y77" i="11"/>
  <c r="X77" i="11"/>
  <c r="W77" i="11"/>
  <c r="V77" i="11"/>
  <c r="U77" i="11"/>
  <c r="T77" i="11"/>
  <c r="S77" i="11"/>
  <c r="R77" i="11"/>
  <c r="Q77" i="11"/>
  <c r="P77" i="11"/>
  <c r="O77" i="11"/>
  <c r="N77" i="11"/>
  <c r="M77" i="11"/>
  <c r="L77" i="11"/>
  <c r="K77" i="11"/>
  <c r="J77" i="11"/>
  <c r="I77" i="11"/>
  <c r="H77" i="11"/>
  <c r="E77" i="11"/>
  <c r="D77" i="11"/>
  <c r="C77" i="11"/>
  <c r="B77" i="11"/>
  <c r="AE76" i="11"/>
  <c r="AD76" i="11"/>
  <c r="AC76" i="11"/>
  <c r="AB76" i="11"/>
  <c r="AA76" i="11"/>
  <c r="Z76" i="11"/>
  <c r="Y76" i="11"/>
  <c r="X76" i="11"/>
  <c r="X73" i="11" s="1"/>
  <c r="W76" i="11"/>
  <c r="V76" i="11"/>
  <c r="U76" i="11"/>
  <c r="T76" i="11"/>
  <c r="S76" i="11"/>
  <c r="R76" i="11"/>
  <c r="Q76" i="11"/>
  <c r="P76" i="11"/>
  <c r="O76" i="11"/>
  <c r="N76" i="11"/>
  <c r="M76" i="11"/>
  <c r="L76" i="11"/>
  <c r="K76" i="11"/>
  <c r="J76" i="11"/>
  <c r="I76" i="11"/>
  <c r="H76" i="11"/>
  <c r="AE75" i="11"/>
  <c r="AD75" i="11"/>
  <c r="AC75" i="11"/>
  <c r="AB75" i="11"/>
  <c r="AA75" i="11"/>
  <c r="Z75" i="11"/>
  <c r="Y75" i="11"/>
  <c r="X75" i="11"/>
  <c r="W75" i="11"/>
  <c r="V75" i="11"/>
  <c r="U75" i="11"/>
  <c r="T75" i="11"/>
  <c r="S75" i="11"/>
  <c r="R75" i="11"/>
  <c r="Q75" i="11"/>
  <c r="P75" i="11"/>
  <c r="O75" i="11"/>
  <c r="N75" i="11"/>
  <c r="M75" i="11"/>
  <c r="L75" i="11"/>
  <c r="K75" i="11"/>
  <c r="J75" i="11"/>
  <c r="I75" i="11"/>
  <c r="H75" i="11"/>
  <c r="E75" i="11"/>
  <c r="D75" i="11"/>
  <c r="C75" i="11"/>
  <c r="B75" i="11"/>
  <c r="AE74" i="11"/>
  <c r="AE73" i="11" s="1"/>
  <c r="AD74" i="11"/>
  <c r="AC74" i="11"/>
  <c r="AB74" i="11"/>
  <c r="AA74" i="11"/>
  <c r="AA73" i="11" s="1"/>
  <c r="Z74" i="11"/>
  <c r="Y74" i="11"/>
  <c r="X74" i="11"/>
  <c r="W74" i="11"/>
  <c r="W73" i="11" s="1"/>
  <c r="V74" i="11"/>
  <c r="U74" i="11"/>
  <c r="T74" i="11"/>
  <c r="S74" i="11"/>
  <c r="S73" i="11" s="1"/>
  <c r="R74" i="11"/>
  <c r="Q74" i="11"/>
  <c r="P74" i="11"/>
  <c r="O74" i="11"/>
  <c r="O73" i="11" s="1"/>
  <c r="N74" i="11"/>
  <c r="M74" i="11"/>
  <c r="L74" i="11"/>
  <c r="K74" i="11"/>
  <c r="K73" i="11" s="1"/>
  <c r="J74" i="11"/>
  <c r="I74" i="11"/>
  <c r="H74" i="11"/>
  <c r="E74" i="11"/>
  <c r="D74" i="11"/>
  <c r="C74" i="11"/>
  <c r="B74" i="11"/>
  <c r="AG72" i="11"/>
  <c r="E71" i="11"/>
  <c r="D71" i="11" s="1"/>
  <c r="C71" i="11"/>
  <c r="B71" i="11"/>
  <c r="AG71" i="11" s="1"/>
  <c r="J70" i="11"/>
  <c r="B70" i="11" s="1"/>
  <c r="AG70" i="11" s="1"/>
  <c r="E70" i="11"/>
  <c r="D70" i="11" s="1"/>
  <c r="C70" i="11"/>
  <c r="E69" i="11"/>
  <c r="C69" i="11"/>
  <c r="B69" i="11"/>
  <c r="AG69" i="11" s="1"/>
  <c r="E68" i="11"/>
  <c r="D68" i="11" s="1"/>
  <c r="C68" i="11"/>
  <c r="C67" i="11" s="1"/>
  <c r="B68" i="11"/>
  <c r="AE67" i="11"/>
  <c r="AD67" i="11"/>
  <c r="AC67" i="11"/>
  <c r="AB67" i="11"/>
  <c r="AA67" i="11"/>
  <c r="Z67" i="11"/>
  <c r="Y67" i="11"/>
  <c r="X67" i="11"/>
  <c r="W67" i="11"/>
  <c r="V67" i="11"/>
  <c r="U67" i="11"/>
  <c r="T67" i="11"/>
  <c r="S67" i="11"/>
  <c r="R67" i="11"/>
  <c r="Q67" i="11"/>
  <c r="P67" i="11"/>
  <c r="O67" i="11"/>
  <c r="N67" i="11"/>
  <c r="M67" i="11"/>
  <c r="L67" i="11"/>
  <c r="K67" i="11"/>
  <c r="I67" i="11"/>
  <c r="H67" i="11"/>
  <c r="AG66" i="11"/>
  <c r="AG65" i="11"/>
  <c r="E64" i="11"/>
  <c r="D64" i="11" s="1"/>
  <c r="D61" i="11" s="1"/>
  <c r="C64" i="11"/>
  <c r="C58" i="11" s="1"/>
  <c r="B64" i="11"/>
  <c r="B61" i="11" s="1"/>
  <c r="AG63" i="11"/>
  <c r="AG62" i="11"/>
  <c r="AE61" i="11"/>
  <c r="AD61" i="11"/>
  <c r="AC61" i="11"/>
  <c r="AB61" i="11"/>
  <c r="AA61" i="11"/>
  <c r="Z61" i="11"/>
  <c r="Y61" i="11"/>
  <c r="X61" i="11"/>
  <c r="W61" i="11"/>
  <c r="V61" i="11"/>
  <c r="U61" i="11"/>
  <c r="T61" i="11"/>
  <c r="S61" i="11"/>
  <c r="R61" i="11"/>
  <c r="Q61" i="11"/>
  <c r="P61" i="11"/>
  <c r="O61" i="11"/>
  <c r="N61" i="11"/>
  <c r="M61" i="11"/>
  <c r="L61" i="11"/>
  <c r="K61" i="11"/>
  <c r="J61" i="11"/>
  <c r="I61" i="11"/>
  <c r="H61" i="11"/>
  <c r="C61" i="11"/>
  <c r="AG60" i="11"/>
  <c r="AE59" i="11"/>
  <c r="AD59" i="11"/>
  <c r="AC59" i="11"/>
  <c r="AB59" i="11"/>
  <c r="AA59" i="11"/>
  <c r="Z59" i="11"/>
  <c r="Y59" i="11"/>
  <c r="X59" i="11"/>
  <c r="W59" i="11"/>
  <c r="V59" i="11"/>
  <c r="U59" i="11"/>
  <c r="T59" i="11"/>
  <c r="S59" i="11"/>
  <c r="R59" i="11"/>
  <c r="Q59" i="11"/>
  <c r="P59" i="11"/>
  <c r="O59" i="11"/>
  <c r="N59" i="11"/>
  <c r="M59" i="11"/>
  <c r="L59" i="11"/>
  <c r="K59" i="11"/>
  <c r="J59" i="11"/>
  <c r="I59" i="11"/>
  <c r="H59" i="11"/>
  <c r="E59" i="11"/>
  <c r="D59" i="11"/>
  <c r="C59" i="11"/>
  <c r="B59" i="11"/>
  <c r="AG59" i="11" s="1"/>
  <c r="AE58" i="11"/>
  <c r="AD58" i="11"/>
  <c r="AC58" i="11"/>
  <c r="AB58" i="11"/>
  <c r="AA58" i="11"/>
  <c r="Z58" i="11"/>
  <c r="Y58" i="11"/>
  <c r="X58" i="11"/>
  <c r="W58" i="11"/>
  <c r="V58" i="11"/>
  <c r="U58" i="11"/>
  <c r="T58" i="11"/>
  <c r="S58" i="11"/>
  <c r="R58" i="11"/>
  <c r="Q58" i="11"/>
  <c r="P58" i="11"/>
  <c r="O58" i="11"/>
  <c r="N58" i="11"/>
  <c r="M58" i="11"/>
  <c r="L58" i="11"/>
  <c r="K58" i="11"/>
  <c r="J58" i="11"/>
  <c r="I58" i="11"/>
  <c r="H58" i="11"/>
  <c r="AE57" i="11"/>
  <c r="AD57" i="11"/>
  <c r="AC57" i="11"/>
  <c r="AB57" i="11"/>
  <c r="AA57" i="11"/>
  <c r="Z57" i="11"/>
  <c r="Y57" i="11"/>
  <c r="X57" i="11"/>
  <c r="W57" i="11"/>
  <c r="V57" i="11"/>
  <c r="U57" i="11"/>
  <c r="T57" i="11"/>
  <c r="S57" i="11"/>
  <c r="R57" i="11"/>
  <c r="Q57" i="11"/>
  <c r="P57" i="11"/>
  <c r="O57" i="11"/>
  <c r="N57" i="11"/>
  <c r="M57" i="11"/>
  <c r="L57" i="11"/>
  <c r="K57" i="11"/>
  <c r="J57" i="11"/>
  <c r="I57" i="11"/>
  <c r="H57" i="11"/>
  <c r="E57" i="11"/>
  <c r="D57" i="11"/>
  <c r="C57" i="11"/>
  <c r="B57" i="11"/>
  <c r="AE56" i="11"/>
  <c r="AD56" i="11"/>
  <c r="AC56" i="11"/>
  <c r="AC55" i="11" s="1"/>
  <c r="AB56" i="11"/>
  <c r="AA56" i="11"/>
  <c r="Z56" i="11"/>
  <c r="Y56" i="11"/>
  <c r="Y55" i="11" s="1"/>
  <c r="X56" i="11"/>
  <c r="W56" i="11"/>
  <c r="V56" i="11"/>
  <c r="U56" i="11"/>
  <c r="U55" i="11" s="1"/>
  <c r="T56" i="11"/>
  <c r="S56" i="11"/>
  <c r="R56" i="11"/>
  <c r="Q56" i="11"/>
  <c r="Q55" i="11" s="1"/>
  <c r="P56" i="11"/>
  <c r="O56" i="11"/>
  <c r="N56" i="11"/>
  <c r="M56" i="11"/>
  <c r="M55" i="11" s="1"/>
  <c r="L56" i="11"/>
  <c r="K56" i="11"/>
  <c r="J56" i="11"/>
  <c r="I56" i="11"/>
  <c r="H56" i="11"/>
  <c r="E56" i="11"/>
  <c r="D56" i="11"/>
  <c r="C56" i="11"/>
  <c r="C55" i="11" s="1"/>
  <c r="B56" i="11"/>
  <c r="AG54" i="11"/>
  <c r="AG53" i="11"/>
  <c r="L52" i="11"/>
  <c r="E52" i="11"/>
  <c r="C52" i="11"/>
  <c r="B52" i="11"/>
  <c r="AG52" i="11" s="1"/>
  <c r="E51" i="11"/>
  <c r="D51" i="11" s="1"/>
  <c r="C51" i="11"/>
  <c r="B51" i="11"/>
  <c r="AG51" i="11" s="1"/>
  <c r="AG50" i="11"/>
  <c r="AE49" i="11"/>
  <c r="AD49" i="11"/>
  <c r="AC49" i="11"/>
  <c r="AB49" i="11"/>
  <c r="AA49" i="11"/>
  <c r="Z49" i="11"/>
  <c r="Y49" i="11"/>
  <c r="X49" i="11"/>
  <c r="W49" i="11"/>
  <c r="V49" i="11"/>
  <c r="U49" i="11"/>
  <c r="T49" i="11"/>
  <c r="S49" i="11"/>
  <c r="R49" i="11"/>
  <c r="Q49" i="11"/>
  <c r="P49" i="11"/>
  <c r="O49" i="11"/>
  <c r="N49" i="11"/>
  <c r="M49" i="11"/>
  <c r="L49" i="11"/>
  <c r="K49" i="11"/>
  <c r="J49" i="11"/>
  <c r="I49" i="11"/>
  <c r="H49" i="11"/>
  <c r="AG48" i="11"/>
  <c r="AG47" i="11"/>
  <c r="E46" i="11"/>
  <c r="C46" i="11"/>
  <c r="B46" i="11"/>
  <c r="AG46" i="11" s="1"/>
  <c r="E45" i="11"/>
  <c r="D45" i="11" s="1"/>
  <c r="C45" i="11"/>
  <c r="B45" i="11"/>
  <c r="AG45" i="11" s="1"/>
  <c r="AG44" i="11"/>
  <c r="AE43" i="11"/>
  <c r="AD43" i="11"/>
  <c r="AC43" i="11"/>
  <c r="AB43" i="11"/>
  <c r="AA43" i="11"/>
  <c r="Z43" i="11"/>
  <c r="Y43" i="11"/>
  <c r="X43" i="11"/>
  <c r="W43" i="11"/>
  <c r="V43" i="11"/>
  <c r="U43" i="11"/>
  <c r="T43" i="11"/>
  <c r="S43" i="11"/>
  <c r="R43" i="11"/>
  <c r="Q43" i="11"/>
  <c r="P43" i="11"/>
  <c r="O43" i="11"/>
  <c r="N43" i="11"/>
  <c r="M43" i="11"/>
  <c r="L43" i="11"/>
  <c r="K43" i="11"/>
  <c r="J43" i="11"/>
  <c r="I43" i="11"/>
  <c r="H43" i="11"/>
  <c r="AG42" i="11"/>
  <c r="AG41" i="11"/>
  <c r="E40" i="11"/>
  <c r="C40" i="11"/>
  <c r="C37" i="11" s="1"/>
  <c r="B40" i="11"/>
  <c r="AG39" i="11"/>
  <c r="AG38" i="11"/>
  <c r="AE37" i="11"/>
  <c r="AD37" i="11"/>
  <c r="AC37" i="11"/>
  <c r="AB37" i="11"/>
  <c r="AA37" i="11"/>
  <c r="Z37" i="11"/>
  <c r="Y37" i="11"/>
  <c r="X37" i="11"/>
  <c r="W37" i="11"/>
  <c r="V37" i="11"/>
  <c r="U37" i="11"/>
  <c r="T37" i="11"/>
  <c r="S37" i="11"/>
  <c r="R37" i="11"/>
  <c r="Q37" i="11"/>
  <c r="P37" i="11"/>
  <c r="O37" i="11"/>
  <c r="N37" i="11"/>
  <c r="M37" i="11"/>
  <c r="L37" i="11"/>
  <c r="K37" i="11"/>
  <c r="J37" i="11"/>
  <c r="I37" i="11"/>
  <c r="H37" i="11"/>
  <c r="AG36" i="11"/>
  <c r="AG35" i="11"/>
  <c r="E34" i="11"/>
  <c r="C34" i="11"/>
  <c r="C31" i="11" s="1"/>
  <c r="B34" i="11"/>
  <c r="AG33" i="11"/>
  <c r="AG32" i="11"/>
  <c r="AE31" i="11"/>
  <c r="AD31" i="11"/>
  <c r="AC31" i="11"/>
  <c r="AB31" i="11"/>
  <c r="AA31" i="11"/>
  <c r="Z31" i="11"/>
  <c r="Y31" i="11"/>
  <c r="X31" i="11"/>
  <c r="W31" i="11"/>
  <c r="V31" i="11"/>
  <c r="U31" i="11"/>
  <c r="T31" i="11"/>
  <c r="S31" i="11"/>
  <c r="R31" i="11"/>
  <c r="Q31" i="11"/>
  <c r="P31" i="11"/>
  <c r="O31" i="11"/>
  <c r="N31" i="11"/>
  <c r="M31" i="11"/>
  <c r="L31" i="11"/>
  <c r="K31" i="11"/>
  <c r="J31" i="11"/>
  <c r="I31" i="11"/>
  <c r="H31" i="11"/>
  <c r="AG30" i="11"/>
  <c r="AG29" i="11"/>
  <c r="E28" i="11"/>
  <c r="C28" i="11"/>
  <c r="B28" i="11"/>
  <c r="AG28" i="11" s="1"/>
  <c r="E27" i="11"/>
  <c r="D27" i="11" s="1"/>
  <c r="C27" i="11"/>
  <c r="B27" i="11"/>
  <c r="E26" i="11"/>
  <c r="E20" i="11" s="1"/>
  <c r="C26" i="11"/>
  <c r="C20" i="11" s="1"/>
  <c r="B26" i="11"/>
  <c r="AG26" i="11" s="1"/>
  <c r="AE25" i="11"/>
  <c r="AD25" i="11"/>
  <c r="AC25" i="11"/>
  <c r="AB25" i="11"/>
  <c r="AA25" i="11"/>
  <c r="Z25" i="11"/>
  <c r="Y25" i="11"/>
  <c r="X25" i="11"/>
  <c r="W25" i="11"/>
  <c r="V25" i="11"/>
  <c r="U25" i="11"/>
  <c r="T25" i="11"/>
  <c r="S25" i="11"/>
  <c r="R25" i="11"/>
  <c r="Q25" i="11"/>
  <c r="P25" i="11"/>
  <c r="O25" i="11"/>
  <c r="N25" i="11"/>
  <c r="M25" i="11"/>
  <c r="L25" i="11"/>
  <c r="K25" i="11"/>
  <c r="J25" i="11"/>
  <c r="I25" i="11"/>
  <c r="H25" i="11"/>
  <c r="AG24" i="11"/>
  <c r="AE23" i="11"/>
  <c r="AE146" i="11" s="1"/>
  <c r="AD23" i="11"/>
  <c r="AC23" i="11"/>
  <c r="AB23" i="11"/>
  <c r="AA23" i="11"/>
  <c r="AA146" i="11" s="1"/>
  <c r="Z23" i="11"/>
  <c r="Y23" i="11"/>
  <c r="X23" i="11"/>
  <c r="W23" i="11"/>
  <c r="W146" i="11" s="1"/>
  <c r="V23" i="11"/>
  <c r="U23" i="11"/>
  <c r="T23" i="11"/>
  <c r="S23" i="11"/>
  <c r="S146" i="11" s="1"/>
  <c r="R23" i="11"/>
  <c r="Q23" i="11"/>
  <c r="P23" i="11"/>
  <c r="O23" i="11"/>
  <c r="O146" i="11" s="1"/>
  <c r="N23" i="11"/>
  <c r="M23" i="11"/>
  <c r="L23" i="11"/>
  <c r="K23" i="11"/>
  <c r="K146" i="11" s="1"/>
  <c r="J23" i="11"/>
  <c r="I23" i="11"/>
  <c r="H23" i="11"/>
  <c r="E23" i="11"/>
  <c r="D23" i="11"/>
  <c r="C23" i="11"/>
  <c r="B23" i="11"/>
  <c r="AE22" i="11"/>
  <c r="AD22" i="11"/>
  <c r="AC22" i="11"/>
  <c r="AB22" i="11"/>
  <c r="AA22" i="11"/>
  <c r="Z22" i="11"/>
  <c r="Y22" i="11"/>
  <c r="X22" i="11"/>
  <c r="W22" i="11"/>
  <c r="V22" i="11"/>
  <c r="U22" i="11"/>
  <c r="T22" i="11"/>
  <c r="S22" i="11"/>
  <c r="R22" i="11"/>
  <c r="Q22" i="11"/>
  <c r="P22" i="11"/>
  <c r="O22" i="11"/>
  <c r="N22" i="11"/>
  <c r="M22" i="11"/>
  <c r="L22" i="11"/>
  <c r="K22" i="11"/>
  <c r="J22" i="11"/>
  <c r="I22" i="11"/>
  <c r="H22" i="11"/>
  <c r="B22" i="11"/>
  <c r="AE21" i="11"/>
  <c r="AE144" i="11" s="1"/>
  <c r="AD21" i="11"/>
  <c r="AC21" i="11"/>
  <c r="AB21" i="11"/>
  <c r="AA21" i="11"/>
  <c r="AA144" i="11" s="1"/>
  <c r="Z21" i="11"/>
  <c r="Y21" i="11"/>
  <c r="X21" i="11"/>
  <c r="W21" i="11"/>
  <c r="W144" i="11" s="1"/>
  <c r="V21" i="11"/>
  <c r="U21" i="11"/>
  <c r="T21" i="11"/>
  <c r="S21" i="11"/>
  <c r="S144" i="11" s="1"/>
  <c r="R21" i="11"/>
  <c r="Q21" i="11"/>
  <c r="P21" i="11"/>
  <c r="O21" i="11"/>
  <c r="O144" i="11" s="1"/>
  <c r="N21" i="11"/>
  <c r="M21" i="11"/>
  <c r="L21" i="11"/>
  <c r="K21" i="11"/>
  <c r="K144" i="11" s="1"/>
  <c r="J21" i="11"/>
  <c r="I21" i="11"/>
  <c r="H21" i="11"/>
  <c r="E21" i="11"/>
  <c r="AE20" i="11"/>
  <c r="AD20" i="11"/>
  <c r="AC20" i="11"/>
  <c r="AC19" i="11" s="1"/>
  <c r="AB20" i="11"/>
  <c r="AB133" i="11" s="1"/>
  <c r="AA20" i="11"/>
  <c r="Z20" i="11"/>
  <c r="Y20" i="11"/>
  <c r="Y19" i="11" s="1"/>
  <c r="X20" i="11"/>
  <c r="X133" i="11" s="1"/>
  <c r="W20" i="11"/>
  <c r="V20" i="11"/>
  <c r="U20" i="11"/>
  <c r="T20" i="11"/>
  <c r="T133" i="11" s="1"/>
  <c r="S20" i="11"/>
  <c r="R20" i="11"/>
  <c r="Q20" i="11"/>
  <c r="P20" i="11"/>
  <c r="P133" i="11" s="1"/>
  <c r="O20" i="11"/>
  <c r="N20" i="11"/>
  <c r="M20" i="11"/>
  <c r="L20" i="11"/>
  <c r="L133" i="11" s="1"/>
  <c r="K20" i="11"/>
  <c r="J20" i="11"/>
  <c r="I20" i="11"/>
  <c r="H20" i="11"/>
  <c r="H133" i="11" s="1"/>
  <c r="B20" i="11"/>
  <c r="AA19" i="11"/>
  <c r="W19" i="11"/>
  <c r="AG18" i="11"/>
  <c r="AG17" i="11"/>
  <c r="E16" i="11"/>
  <c r="E141" i="11" s="1"/>
  <c r="C16" i="11"/>
  <c r="C141" i="11" s="1"/>
  <c r="B16" i="11"/>
  <c r="E15" i="11"/>
  <c r="C15" i="11"/>
  <c r="C140" i="11" s="1"/>
  <c r="B15" i="11"/>
  <c r="E14" i="11"/>
  <c r="E139" i="11" s="1"/>
  <c r="D14" i="11"/>
  <c r="C14" i="11"/>
  <c r="C139" i="11" s="1"/>
  <c r="B14" i="11"/>
  <c r="E13" i="11"/>
  <c r="C13" i="11"/>
  <c r="C12" i="11" s="1"/>
  <c r="B13" i="11"/>
  <c r="AE12" i="11"/>
  <c r="AD12" i="11"/>
  <c r="AC12" i="11"/>
  <c r="AB12" i="11"/>
  <c r="AA12" i="11"/>
  <c r="Z12" i="11"/>
  <c r="Y12" i="11"/>
  <c r="X12" i="11"/>
  <c r="W12" i="11"/>
  <c r="V12" i="11"/>
  <c r="U12" i="11"/>
  <c r="T12" i="11"/>
  <c r="S12" i="11"/>
  <c r="R12" i="11"/>
  <c r="Q12" i="11"/>
  <c r="P12" i="11"/>
  <c r="O12" i="11"/>
  <c r="N12" i="11"/>
  <c r="M12" i="11"/>
  <c r="L12" i="11"/>
  <c r="K12" i="11"/>
  <c r="J12" i="11"/>
  <c r="I12" i="11"/>
  <c r="H12" i="11"/>
  <c r="AG11" i="11"/>
  <c r="G153" i="10"/>
  <c r="E98" i="10"/>
  <c r="E96" i="10"/>
  <c r="E95" i="10"/>
  <c r="E93" i="10"/>
  <c r="E91" i="10"/>
  <c r="E90" i="10"/>
  <c r="D88" i="10"/>
  <c r="C88" i="10"/>
  <c r="B88" i="10"/>
  <c r="E87" i="10"/>
  <c r="E84" i="10" s="1"/>
  <c r="B87" i="10"/>
  <c r="D86" i="10"/>
  <c r="C86" i="10"/>
  <c r="C84" i="10" s="1"/>
  <c r="B86" i="10"/>
  <c r="D85" i="10"/>
  <c r="C85" i="10"/>
  <c r="B85" i="10"/>
  <c r="AD84" i="10"/>
  <c r="AB84" i="10"/>
  <c r="Z84" i="10"/>
  <c r="X84" i="10"/>
  <c r="V84" i="10"/>
  <c r="T84" i="10"/>
  <c r="R84" i="10"/>
  <c r="P84" i="10"/>
  <c r="N84" i="10"/>
  <c r="L84" i="10"/>
  <c r="J84" i="10"/>
  <c r="I84" i="10"/>
  <c r="H84" i="10"/>
  <c r="D82" i="10"/>
  <c r="C82" i="10"/>
  <c r="B82" i="10"/>
  <c r="E81" i="10"/>
  <c r="E78" i="10" s="1"/>
  <c r="B81" i="10"/>
  <c r="D80" i="10"/>
  <c r="C80" i="10"/>
  <c r="B80" i="10"/>
  <c r="D79" i="10"/>
  <c r="C79" i="10"/>
  <c r="B79" i="10"/>
  <c r="AD78" i="10"/>
  <c r="AB78" i="10"/>
  <c r="Z78" i="10"/>
  <c r="X78" i="10"/>
  <c r="V78" i="10"/>
  <c r="T78" i="10"/>
  <c r="R78" i="10"/>
  <c r="P78" i="10"/>
  <c r="N78" i="10"/>
  <c r="L78" i="10"/>
  <c r="J78" i="10"/>
  <c r="I78" i="10"/>
  <c r="H78" i="10"/>
  <c r="D76" i="10"/>
  <c r="C76" i="10"/>
  <c r="B76" i="10"/>
  <c r="E75" i="10"/>
  <c r="B75" i="10"/>
  <c r="D74" i="10"/>
  <c r="C74" i="10"/>
  <c r="B74" i="10"/>
  <c r="D73" i="10"/>
  <c r="C73" i="10"/>
  <c r="B73" i="10"/>
  <c r="AE72" i="10"/>
  <c r="AD72" i="10"/>
  <c r="AC72" i="10"/>
  <c r="AB72" i="10"/>
  <c r="AB71" i="10" s="1"/>
  <c r="AA72" i="10"/>
  <c r="Z72" i="10"/>
  <c r="Y72" i="10"/>
  <c r="X72" i="10"/>
  <c r="X71" i="10" s="1"/>
  <c r="W72" i="10"/>
  <c r="V72" i="10"/>
  <c r="V71" i="10" s="1"/>
  <c r="U72" i="10"/>
  <c r="T72" i="10"/>
  <c r="T71" i="10" s="1"/>
  <c r="S72" i="10"/>
  <c r="R72" i="10"/>
  <c r="R71" i="10" s="1"/>
  <c r="Q72" i="10"/>
  <c r="P72" i="10"/>
  <c r="P71" i="10" s="1"/>
  <c r="O72" i="10"/>
  <c r="N72" i="10"/>
  <c r="M72" i="10"/>
  <c r="L72" i="10"/>
  <c r="L71" i="10" s="1"/>
  <c r="K72" i="10"/>
  <c r="J72" i="10"/>
  <c r="J71" i="10" s="1"/>
  <c r="I72" i="10"/>
  <c r="I71" i="10" s="1"/>
  <c r="H72" i="10"/>
  <c r="H71" i="10" s="1"/>
  <c r="AD71" i="10"/>
  <c r="Z71" i="10"/>
  <c r="N71" i="10"/>
  <c r="AE70" i="10"/>
  <c r="AD70" i="10"/>
  <c r="AC70" i="10"/>
  <c r="AB70" i="10"/>
  <c r="AA70" i="10"/>
  <c r="Z70" i="10"/>
  <c r="Y70" i="10"/>
  <c r="X70" i="10"/>
  <c r="W70" i="10"/>
  <c r="V70" i="10"/>
  <c r="U70" i="10"/>
  <c r="T70" i="10"/>
  <c r="S70" i="10"/>
  <c r="R70" i="10"/>
  <c r="Q70" i="10"/>
  <c r="P70" i="10"/>
  <c r="O70" i="10"/>
  <c r="N70" i="10"/>
  <c r="M70" i="10"/>
  <c r="L70" i="10"/>
  <c r="K70" i="10"/>
  <c r="J70" i="10"/>
  <c r="I70" i="10"/>
  <c r="H70" i="10"/>
  <c r="B70" i="10" s="1"/>
  <c r="D70" i="10"/>
  <c r="AE69" i="10"/>
  <c r="AD69" i="10"/>
  <c r="AC69" i="10"/>
  <c r="AB69" i="10"/>
  <c r="AA69" i="10"/>
  <c r="Z69" i="10"/>
  <c r="Y69" i="10"/>
  <c r="X69" i="10"/>
  <c r="W69" i="10"/>
  <c r="V69" i="10"/>
  <c r="U69" i="10"/>
  <c r="T69" i="10"/>
  <c r="S69" i="10"/>
  <c r="R69" i="10"/>
  <c r="Q69" i="10"/>
  <c r="P69" i="10"/>
  <c r="O69" i="10"/>
  <c r="N69" i="10"/>
  <c r="M69" i="10"/>
  <c r="L69" i="10"/>
  <c r="K69" i="10"/>
  <c r="J69" i="10"/>
  <c r="E69" i="10"/>
  <c r="E66" i="10" s="1"/>
  <c r="AE68" i="10"/>
  <c r="AD68" i="10"/>
  <c r="AD66" i="10" s="1"/>
  <c r="AD65" i="10" s="1"/>
  <c r="AC68" i="10"/>
  <c r="AB68" i="10"/>
  <c r="AA68" i="10"/>
  <c r="Z68" i="10"/>
  <c r="Y68" i="10"/>
  <c r="X68" i="10"/>
  <c r="W68" i="10"/>
  <c r="V68" i="10"/>
  <c r="U68" i="10"/>
  <c r="T68" i="10"/>
  <c r="S68" i="10"/>
  <c r="R68" i="10"/>
  <c r="Q68" i="10"/>
  <c r="P68" i="10"/>
  <c r="O68" i="10"/>
  <c r="N68" i="10"/>
  <c r="M68" i="10"/>
  <c r="L68" i="10"/>
  <c r="K68" i="10"/>
  <c r="J68" i="10"/>
  <c r="I68" i="10"/>
  <c r="H68" i="10"/>
  <c r="C68" i="10" s="1"/>
  <c r="D68" i="10"/>
  <c r="AE67" i="10"/>
  <c r="AD67" i="10"/>
  <c r="AC67" i="10"/>
  <c r="AB67" i="10"/>
  <c r="AA67" i="10"/>
  <c r="Z67" i="10"/>
  <c r="Y67" i="10"/>
  <c r="X67" i="10"/>
  <c r="W67" i="10"/>
  <c r="V67" i="10"/>
  <c r="U67" i="10"/>
  <c r="T67" i="10"/>
  <c r="S67" i="10"/>
  <c r="R67" i="10"/>
  <c r="Q67" i="10"/>
  <c r="P67" i="10"/>
  <c r="O67" i="10"/>
  <c r="N67" i="10"/>
  <c r="M67" i="10"/>
  <c r="L67" i="10"/>
  <c r="K67" i="10"/>
  <c r="J67" i="10"/>
  <c r="I67" i="10"/>
  <c r="H67" i="10"/>
  <c r="D67" i="10"/>
  <c r="V66" i="10"/>
  <c r="V65" i="10" s="1"/>
  <c r="D62" i="10"/>
  <c r="C62" i="10"/>
  <c r="B62" i="10"/>
  <c r="E61" i="10"/>
  <c r="G61" i="10" s="1"/>
  <c r="B61" i="10"/>
  <c r="D60" i="10"/>
  <c r="C60" i="10"/>
  <c r="B60" i="10"/>
  <c r="D59" i="10"/>
  <c r="C59" i="10"/>
  <c r="B59" i="10"/>
  <c r="AD58" i="10"/>
  <c r="AB58" i="10"/>
  <c r="Z58" i="10"/>
  <c r="X58" i="10"/>
  <c r="V58" i="10"/>
  <c r="T58" i="10"/>
  <c r="R58" i="10"/>
  <c r="P58" i="10"/>
  <c r="N58" i="10"/>
  <c r="L58" i="10"/>
  <c r="J58" i="10"/>
  <c r="I58" i="10"/>
  <c r="H58" i="10"/>
  <c r="D56" i="10"/>
  <c r="C56" i="10"/>
  <c r="B56" i="10"/>
  <c r="E55" i="10"/>
  <c r="D55" i="10" s="1"/>
  <c r="B55" i="10"/>
  <c r="D54" i="10"/>
  <c r="C54" i="10"/>
  <c r="B54" i="10"/>
  <c r="D53" i="10"/>
  <c r="C53" i="10"/>
  <c r="B53" i="10"/>
  <c r="AD52" i="10"/>
  <c r="AB52" i="10"/>
  <c r="AB51" i="10" s="1"/>
  <c r="Z52" i="10"/>
  <c r="Z51" i="10" s="1"/>
  <c r="X52" i="10"/>
  <c r="X51" i="10" s="1"/>
  <c r="V52" i="10"/>
  <c r="V51" i="10" s="1"/>
  <c r="T52" i="10"/>
  <c r="T51" i="10" s="1"/>
  <c r="R52" i="10"/>
  <c r="R51" i="10" s="1"/>
  <c r="P52" i="10"/>
  <c r="N52" i="10"/>
  <c r="L52" i="10"/>
  <c r="L51" i="10" s="1"/>
  <c r="J52" i="10"/>
  <c r="J51" i="10" s="1"/>
  <c r="H52" i="10"/>
  <c r="H51" i="10" s="1"/>
  <c r="AD51" i="10"/>
  <c r="P51" i="10"/>
  <c r="N51" i="10"/>
  <c r="I51" i="10"/>
  <c r="AE50" i="10"/>
  <c r="AD50" i="10"/>
  <c r="AC50" i="10"/>
  <c r="AB50" i="10"/>
  <c r="AA50" i="10"/>
  <c r="Z50" i="10"/>
  <c r="Y50" i="10"/>
  <c r="X50" i="10"/>
  <c r="W50" i="10"/>
  <c r="V50" i="10"/>
  <c r="U50" i="10"/>
  <c r="T50" i="10"/>
  <c r="S50" i="10"/>
  <c r="R50" i="10"/>
  <c r="Q50" i="10"/>
  <c r="P50" i="10"/>
  <c r="O50" i="10"/>
  <c r="N50" i="10"/>
  <c r="M50" i="10"/>
  <c r="L50" i="10"/>
  <c r="K50" i="10"/>
  <c r="J50" i="10"/>
  <c r="I50" i="10"/>
  <c r="H50" i="10"/>
  <c r="D50" i="10"/>
  <c r="AE49" i="10"/>
  <c r="AD49" i="10"/>
  <c r="AC49" i="10"/>
  <c r="AB49" i="10"/>
  <c r="AA49" i="10"/>
  <c r="Z49" i="10"/>
  <c r="Y49" i="10"/>
  <c r="X49" i="10"/>
  <c r="W49" i="10"/>
  <c r="V49" i="10"/>
  <c r="U49" i="10"/>
  <c r="T49" i="10"/>
  <c r="S49" i="10"/>
  <c r="R49" i="10"/>
  <c r="Q49" i="10"/>
  <c r="P49" i="10"/>
  <c r="O49" i="10"/>
  <c r="N49" i="10"/>
  <c r="M49" i="10"/>
  <c r="L49" i="10"/>
  <c r="K49" i="10"/>
  <c r="J49" i="10"/>
  <c r="I49" i="10"/>
  <c r="H49" i="10"/>
  <c r="AE48" i="10"/>
  <c r="AD48" i="10"/>
  <c r="AC48" i="10"/>
  <c r="AB48" i="10"/>
  <c r="AA48" i="10"/>
  <c r="Z48" i="10"/>
  <c r="Y48" i="10"/>
  <c r="X48" i="10"/>
  <c r="W48" i="10"/>
  <c r="V48" i="10"/>
  <c r="U48" i="10"/>
  <c r="T48" i="10"/>
  <c r="S48" i="10"/>
  <c r="R48" i="10"/>
  <c r="Q48" i="10"/>
  <c r="P48" i="10"/>
  <c r="O48" i="10"/>
  <c r="N48" i="10"/>
  <c r="M48" i="10"/>
  <c r="L48" i="10"/>
  <c r="K48" i="10"/>
  <c r="J48" i="10"/>
  <c r="I48" i="10"/>
  <c r="H48" i="10"/>
  <c r="D48" i="10"/>
  <c r="AE47" i="10"/>
  <c r="AD47" i="10"/>
  <c r="AC47" i="10"/>
  <c r="AB47" i="10"/>
  <c r="AB46" i="10" s="1"/>
  <c r="AB45" i="10" s="1"/>
  <c r="AA47" i="10"/>
  <c r="Z47" i="10"/>
  <c r="Y47" i="10"/>
  <c r="X47" i="10"/>
  <c r="W47" i="10"/>
  <c r="V47" i="10"/>
  <c r="U47" i="10"/>
  <c r="T47" i="10"/>
  <c r="S47" i="10"/>
  <c r="R47" i="10"/>
  <c r="Q47" i="10"/>
  <c r="P47" i="10"/>
  <c r="O47" i="10"/>
  <c r="N47" i="10"/>
  <c r="M47" i="10"/>
  <c r="L47" i="10"/>
  <c r="L46" i="10" s="1"/>
  <c r="L45" i="10" s="1"/>
  <c r="K47" i="10"/>
  <c r="J47" i="10"/>
  <c r="I47" i="10"/>
  <c r="H47" i="10"/>
  <c r="C47" i="10" s="1"/>
  <c r="D47" i="10"/>
  <c r="D42" i="10"/>
  <c r="C42" i="10"/>
  <c r="B42" i="10"/>
  <c r="E41" i="10"/>
  <c r="E38" i="10" s="1"/>
  <c r="E37" i="10" s="1"/>
  <c r="D41" i="10"/>
  <c r="C41" i="10"/>
  <c r="B41" i="10"/>
  <c r="AG41" i="10" s="1"/>
  <c r="D40" i="10"/>
  <c r="C40" i="10"/>
  <c r="B40" i="10"/>
  <c r="AG40" i="10" s="1"/>
  <c r="D39" i="10"/>
  <c r="C39" i="10"/>
  <c r="B39" i="10"/>
  <c r="AG39" i="10" s="1"/>
  <c r="AD38" i="10"/>
  <c r="AD37" i="10" s="1"/>
  <c r="AB38" i="10"/>
  <c r="AB37" i="10" s="1"/>
  <c r="Z38" i="10"/>
  <c r="X38" i="10"/>
  <c r="V38" i="10"/>
  <c r="T38" i="10"/>
  <c r="T37" i="10" s="1"/>
  <c r="R38" i="10"/>
  <c r="P38" i="10"/>
  <c r="N38" i="10"/>
  <c r="N37" i="10" s="1"/>
  <c r="L38" i="10"/>
  <c r="L37" i="10" s="1"/>
  <c r="J38" i="10"/>
  <c r="I38" i="10"/>
  <c r="H38" i="10"/>
  <c r="H37" i="10" s="1"/>
  <c r="G38" i="10"/>
  <c r="F38" i="10"/>
  <c r="F37" i="10" s="1"/>
  <c r="C38" i="10"/>
  <c r="C37" i="10" s="1"/>
  <c r="Z37" i="10"/>
  <c r="X37" i="10"/>
  <c r="V37" i="10"/>
  <c r="R37" i="10"/>
  <c r="P37" i="10"/>
  <c r="J37" i="10"/>
  <c r="I37" i="10"/>
  <c r="D36" i="10"/>
  <c r="C36" i="10"/>
  <c r="B36" i="10"/>
  <c r="E35" i="10"/>
  <c r="D35" i="10"/>
  <c r="C35" i="10"/>
  <c r="B35" i="10"/>
  <c r="AG35" i="10" s="1"/>
  <c r="D34" i="10"/>
  <c r="C34" i="10"/>
  <c r="B34" i="10"/>
  <c r="AG34" i="10" s="1"/>
  <c r="D33" i="10"/>
  <c r="C33" i="10"/>
  <c r="B33" i="10"/>
  <c r="AG33" i="10" s="1"/>
  <c r="AD32" i="10"/>
  <c r="AB32" i="10"/>
  <c r="AB31" i="10" s="1"/>
  <c r="Z32" i="10"/>
  <c r="X32" i="10"/>
  <c r="X31" i="10" s="1"/>
  <c r="V32" i="10"/>
  <c r="T32" i="10"/>
  <c r="T31" i="10" s="1"/>
  <c r="R32" i="10"/>
  <c r="P32" i="10"/>
  <c r="P31" i="10" s="1"/>
  <c r="N32" i="10"/>
  <c r="N31" i="10" s="1"/>
  <c r="L32" i="10"/>
  <c r="L31" i="10" s="1"/>
  <c r="J32" i="10"/>
  <c r="I32" i="10"/>
  <c r="I31" i="10" s="1"/>
  <c r="H32" i="10"/>
  <c r="H31" i="10" s="1"/>
  <c r="F32" i="10"/>
  <c r="E32" i="10"/>
  <c r="C32" i="10"/>
  <c r="C31" i="10" s="1"/>
  <c r="AD31" i="10"/>
  <c r="Z31" i="10"/>
  <c r="V31" i="10"/>
  <c r="R31" i="10"/>
  <c r="J31" i="10"/>
  <c r="F31" i="10"/>
  <c r="E31" i="10"/>
  <c r="AG30" i="10"/>
  <c r="AG29" i="10"/>
  <c r="D28" i="10"/>
  <c r="C28" i="10"/>
  <c r="B28" i="10"/>
  <c r="AG28" i="10" s="1"/>
  <c r="E27" i="10"/>
  <c r="C27" i="10"/>
  <c r="B27" i="10"/>
  <c r="AG27" i="10" s="1"/>
  <c r="D26" i="10"/>
  <c r="C26" i="10"/>
  <c r="B26" i="10"/>
  <c r="AG26" i="10" s="1"/>
  <c r="D25" i="10"/>
  <c r="C25" i="10"/>
  <c r="B25" i="10"/>
  <c r="AG25" i="10" s="1"/>
  <c r="AD24" i="10"/>
  <c r="AB24" i="10"/>
  <c r="Z24" i="10"/>
  <c r="X24" i="10"/>
  <c r="V24" i="10"/>
  <c r="T24" i="10"/>
  <c r="R24" i="10"/>
  <c r="P24" i="10"/>
  <c r="N24" i="10"/>
  <c r="L24" i="10"/>
  <c r="J24" i="10"/>
  <c r="I24" i="10"/>
  <c r="H24" i="10"/>
  <c r="AG23" i="10"/>
  <c r="D22" i="10"/>
  <c r="D20" i="10"/>
  <c r="D19" i="10"/>
  <c r="AD18" i="10"/>
  <c r="AB18" i="10"/>
  <c r="Z18" i="10"/>
  <c r="X18" i="10"/>
  <c r="V18" i="10"/>
  <c r="T18" i="10"/>
  <c r="R18" i="10"/>
  <c r="P18" i="10"/>
  <c r="N18" i="10"/>
  <c r="L18" i="10"/>
  <c r="J18" i="10"/>
  <c r="AG17" i="10"/>
  <c r="AE16" i="10"/>
  <c r="AD16" i="10"/>
  <c r="AC16" i="10"/>
  <c r="AB16" i="10"/>
  <c r="AA16" i="10"/>
  <c r="Z16" i="10"/>
  <c r="Y16" i="10"/>
  <c r="X16" i="10"/>
  <c r="W16" i="10"/>
  <c r="V16" i="10"/>
  <c r="U16" i="10"/>
  <c r="T16" i="10"/>
  <c r="S16" i="10"/>
  <c r="R16" i="10"/>
  <c r="Q16" i="10"/>
  <c r="P16" i="10"/>
  <c r="O16" i="10"/>
  <c r="N16" i="10"/>
  <c r="M16" i="10"/>
  <c r="L16" i="10"/>
  <c r="K16" i="10"/>
  <c r="J16" i="10"/>
  <c r="AE15" i="10"/>
  <c r="AD15" i="10"/>
  <c r="AC15" i="10"/>
  <c r="AB15" i="10"/>
  <c r="AA15" i="10"/>
  <c r="Z15" i="10"/>
  <c r="Y15" i="10"/>
  <c r="X15" i="10"/>
  <c r="W15" i="10"/>
  <c r="V15" i="10"/>
  <c r="U15" i="10"/>
  <c r="T15" i="10"/>
  <c r="S15" i="10"/>
  <c r="R15" i="10"/>
  <c r="Q15" i="10"/>
  <c r="P15" i="10"/>
  <c r="O15" i="10"/>
  <c r="N15" i="10"/>
  <c r="M15" i="10"/>
  <c r="L15" i="10"/>
  <c r="K15" i="10"/>
  <c r="J15" i="10"/>
  <c r="E15" i="10"/>
  <c r="AE14" i="10"/>
  <c r="AD14" i="10"/>
  <c r="AD96" i="10" s="1"/>
  <c r="AC14" i="10"/>
  <c r="AB14" i="10"/>
  <c r="AA14" i="10"/>
  <c r="Z14" i="10"/>
  <c r="Z96" i="10" s="1"/>
  <c r="Y14" i="10"/>
  <c r="X14" i="10"/>
  <c r="W14" i="10"/>
  <c r="V14" i="10"/>
  <c r="V96" i="10" s="1"/>
  <c r="U14" i="10"/>
  <c r="T14" i="10"/>
  <c r="S14" i="10"/>
  <c r="R14" i="10"/>
  <c r="R96" i="10" s="1"/>
  <c r="Q14" i="10"/>
  <c r="P14" i="10"/>
  <c r="O14" i="10"/>
  <c r="N14" i="10"/>
  <c r="N96" i="10" s="1"/>
  <c r="M14" i="10"/>
  <c r="L14" i="10"/>
  <c r="K14" i="10"/>
  <c r="J14" i="10"/>
  <c r="J96" i="10" s="1"/>
  <c r="AE13" i="10"/>
  <c r="AD13" i="10"/>
  <c r="AC13" i="10"/>
  <c r="AB13" i="10"/>
  <c r="AA13" i="10"/>
  <c r="Z13" i="10"/>
  <c r="Y13" i="10"/>
  <c r="X13" i="10"/>
  <c r="W13" i="10"/>
  <c r="V13" i="10"/>
  <c r="U13" i="10"/>
  <c r="T13" i="10"/>
  <c r="S13" i="10"/>
  <c r="R13" i="10"/>
  <c r="Q13" i="10"/>
  <c r="P13" i="10"/>
  <c r="O13" i="10"/>
  <c r="N13" i="10"/>
  <c r="M13" i="10"/>
  <c r="L13" i="10"/>
  <c r="K13" i="10"/>
  <c r="J13" i="10"/>
  <c r="G143" i="9"/>
  <c r="G94" i="9"/>
  <c r="F94" i="9"/>
  <c r="C78" i="9"/>
  <c r="B78" i="9"/>
  <c r="C77" i="9"/>
  <c r="B77" i="9"/>
  <c r="AG77" i="9" s="1"/>
  <c r="E76" i="9"/>
  <c r="D76" i="9" s="1"/>
  <c r="D81" i="9" s="1"/>
  <c r="C76" i="9"/>
  <c r="C81" i="9" s="1"/>
  <c r="B76" i="9"/>
  <c r="AG76" i="9" s="1"/>
  <c r="E75" i="9"/>
  <c r="C75" i="9"/>
  <c r="C80" i="9" s="1"/>
  <c r="B75" i="9"/>
  <c r="AG75" i="9" s="1"/>
  <c r="AD74" i="9"/>
  <c r="AD73" i="9" s="1"/>
  <c r="AB74" i="9"/>
  <c r="AB73" i="9" s="1"/>
  <c r="Z74" i="9"/>
  <c r="X74" i="9"/>
  <c r="X73" i="9" s="1"/>
  <c r="V74" i="9"/>
  <c r="T74" i="9"/>
  <c r="T73" i="9" s="1"/>
  <c r="R74" i="9"/>
  <c r="P74" i="9"/>
  <c r="P73" i="9" s="1"/>
  <c r="N74" i="9"/>
  <c r="N73" i="9" s="1"/>
  <c r="L74" i="9"/>
  <c r="L73" i="9" s="1"/>
  <c r="J74" i="9"/>
  <c r="I74" i="9"/>
  <c r="I73" i="9" s="1"/>
  <c r="H74" i="9"/>
  <c r="E74" i="9"/>
  <c r="E73" i="9" s="1"/>
  <c r="Z73" i="9"/>
  <c r="V73" i="9"/>
  <c r="R73" i="9"/>
  <c r="J73" i="9"/>
  <c r="H73" i="9"/>
  <c r="D72" i="9"/>
  <c r="C72" i="9"/>
  <c r="B72" i="9"/>
  <c r="AG72" i="9" s="1"/>
  <c r="E71" i="9"/>
  <c r="D71" i="9" s="1"/>
  <c r="C71" i="9"/>
  <c r="B71" i="9"/>
  <c r="D70" i="9"/>
  <c r="C70" i="9"/>
  <c r="B70" i="9"/>
  <c r="AG70" i="9" s="1"/>
  <c r="D69" i="9"/>
  <c r="C69" i="9"/>
  <c r="B69" i="9"/>
  <c r="AG69" i="9" s="1"/>
  <c r="AD68" i="9"/>
  <c r="AB68" i="9"/>
  <c r="AB67" i="9" s="1"/>
  <c r="Z68" i="9"/>
  <c r="Z67" i="9" s="1"/>
  <c r="X68" i="9"/>
  <c r="X67" i="9" s="1"/>
  <c r="V68" i="9"/>
  <c r="V67" i="9" s="1"/>
  <c r="T68" i="9"/>
  <c r="T67" i="9" s="1"/>
  <c r="R68" i="9"/>
  <c r="R67" i="9" s="1"/>
  <c r="P68" i="9"/>
  <c r="P67" i="9" s="1"/>
  <c r="N68" i="9"/>
  <c r="N67" i="9" s="1"/>
  <c r="L68" i="9"/>
  <c r="L67" i="9" s="1"/>
  <c r="J68" i="9"/>
  <c r="J67" i="9" s="1"/>
  <c r="I68" i="9"/>
  <c r="I67" i="9" s="1"/>
  <c r="H68" i="9"/>
  <c r="H67" i="9" s="1"/>
  <c r="E68" i="9"/>
  <c r="E67" i="9" s="1"/>
  <c r="D66" i="9"/>
  <c r="C66" i="9"/>
  <c r="B66" i="9"/>
  <c r="AG66" i="9" s="1"/>
  <c r="E65" i="9"/>
  <c r="E62" i="9" s="1"/>
  <c r="E61" i="9" s="1"/>
  <c r="C65" i="9"/>
  <c r="B65" i="9"/>
  <c r="AG65" i="9" s="1"/>
  <c r="D64" i="9"/>
  <c r="C64" i="9"/>
  <c r="B64" i="9"/>
  <c r="AG64" i="9" s="1"/>
  <c r="D63" i="9"/>
  <c r="C63" i="9"/>
  <c r="B63" i="9"/>
  <c r="AG63" i="9" s="1"/>
  <c r="AD62" i="9"/>
  <c r="AB62" i="9"/>
  <c r="AB61" i="9" s="1"/>
  <c r="Z62" i="9"/>
  <c r="Z61" i="9" s="1"/>
  <c r="X62" i="9"/>
  <c r="V62" i="9"/>
  <c r="V61" i="9" s="1"/>
  <c r="T62" i="9"/>
  <c r="T61" i="9" s="1"/>
  <c r="R62" i="9"/>
  <c r="R61" i="9" s="1"/>
  <c r="P62" i="9"/>
  <c r="P61" i="9" s="1"/>
  <c r="N62" i="9"/>
  <c r="N61" i="9" s="1"/>
  <c r="L62" i="9"/>
  <c r="J62" i="9"/>
  <c r="J61" i="9" s="1"/>
  <c r="I62" i="9"/>
  <c r="I61" i="9" s="1"/>
  <c r="H62" i="9"/>
  <c r="H61" i="9" s="1"/>
  <c r="X61" i="9"/>
  <c r="L61" i="9"/>
  <c r="D60" i="9"/>
  <c r="C60" i="9"/>
  <c r="B60" i="9"/>
  <c r="H59" i="9"/>
  <c r="B59" i="9" s="1"/>
  <c r="E59" i="9"/>
  <c r="E56" i="9" s="1"/>
  <c r="D58" i="9"/>
  <c r="C58" i="9"/>
  <c r="B58" i="9"/>
  <c r="AG58" i="9" s="1"/>
  <c r="D57" i="9"/>
  <c r="C57" i="9"/>
  <c r="B57" i="9"/>
  <c r="AG57" i="9" s="1"/>
  <c r="AD56" i="9"/>
  <c r="AB56" i="9"/>
  <c r="Z56" i="9"/>
  <c r="X56" i="9"/>
  <c r="V56" i="9"/>
  <c r="T56" i="9"/>
  <c r="R56" i="9"/>
  <c r="P56" i="9"/>
  <c r="N56" i="9"/>
  <c r="L56" i="9"/>
  <c r="J56" i="9"/>
  <c r="I56" i="9"/>
  <c r="H56" i="9"/>
  <c r="AG55" i="9"/>
  <c r="D54" i="9"/>
  <c r="C54" i="9"/>
  <c r="B54" i="9"/>
  <c r="AG54" i="9" s="1"/>
  <c r="Z53" i="9"/>
  <c r="Z50" i="9" s="1"/>
  <c r="R53" i="9"/>
  <c r="R35" i="9" s="1"/>
  <c r="J53" i="9"/>
  <c r="J35" i="9" s="1"/>
  <c r="H53" i="9"/>
  <c r="E53" i="9"/>
  <c r="D53" i="9" s="1"/>
  <c r="D52" i="9"/>
  <c r="C52" i="9"/>
  <c r="B52" i="9"/>
  <c r="AG52" i="9" s="1"/>
  <c r="D51" i="9"/>
  <c r="C51" i="9"/>
  <c r="B51" i="9"/>
  <c r="AD50" i="9"/>
  <c r="AB50" i="9"/>
  <c r="X50" i="9"/>
  <c r="V50" i="9"/>
  <c r="T50" i="9"/>
  <c r="P50" i="9"/>
  <c r="N50" i="9"/>
  <c r="L50" i="9"/>
  <c r="J50" i="9"/>
  <c r="I50" i="9"/>
  <c r="E50" i="9"/>
  <c r="AG49" i="9"/>
  <c r="D48" i="9"/>
  <c r="C48" i="9"/>
  <c r="B48" i="9"/>
  <c r="AG48" i="9" s="1"/>
  <c r="E47" i="9"/>
  <c r="E44" i="9" s="1"/>
  <c r="C47" i="9"/>
  <c r="B47" i="9"/>
  <c r="AG47" i="9" s="1"/>
  <c r="D46" i="9"/>
  <c r="C46" i="9"/>
  <c r="C34" i="9" s="1"/>
  <c r="B46" i="9"/>
  <c r="AG46" i="9" s="1"/>
  <c r="D45" i="9"/>
  <c r="C45" i="9"/>
  <c r="C33" i="9" s="1"/>
  <c r="B45" i="9"/>
  <c r="AD44" i="9"/>
  <c r="AB44" i="9"/>
  <c r="Z44" i="9"/>
  <c r="X44" i="9"/>
  <c r="V44" i="9"/>
  <c r="T44" i="9"/>
  <c r="R44" i="9"/>
  <c r="P44" i="9"/>
  <c r="N44" i="9"/>
  <c r="L44" i="9"/>
  <c r="J44" i="9"/>
  <c r="I44" i="9"/>
  <c r="H44" i="9"/>
  <c r="AG43" i="9"/>
  <c r="D42" i="9"/>
  <c r="C42" i="9"/>
  <c r="B42" i="9"/>
  <c r="AG42" i="9" s="1"/>
  <c r="E41" i="9"/>
  <c r="D41" i="9" s="1"/>
  <c r="C41" i="9"/>
  <c r="B41" i="9"/>
  <c r="AG41" i="9" s="1"/>
  <c r="D40" i="9"/>
  <c r="C40" i="9"/>
  <c r="B40" i="9"/>
  <c r="D39" i="9"/>
  <c r="D33" i="9" s="1"/>
  <c r="C39" i="9"/>
  <c r="B39" i="9"/>
  <c r="AG39" i="9" s="1"/>
  <c r="AD38" i="9"/>
  <c r="AD37" i="9" s="1"/>
  <c r="AB38" i="9"/>
  <c r="AB37" i="9" s="1"/>
  <c r="Z38" i="9"/>
  <c r="Z37" i="9" s="1"/>
  <c r="X38" i="9"/>
  <c r="X37" i="9" s="1"/>
  <c r="V38" i="9"/>
  <c r="T38" i="9"/>
  <c r="T37" i="9" s="1"/>
  <c r="R38" i="9"/>
  <c r="R37" i="9" s="1"/>
  <c r="P38" i="9"/>
  <c r="P37" i="9" s="1"/>
  <c r="N38" i="9"/>
  <c r="N37" i="9" s="1"/>
  <c r="L38" i="9"/>
  <c r="L37" i="9" s="1"/>
  <c r="J38" i="9"/>
  <c r="J37" i="9" s="1"/>
  <c r="I38" i="9"/>
  <c r="I37" i="9" s="1"/>
  <c r="H38" i="9"/>
  <c r="E38" i="9"/>
  <c r="E37" i="9" s="1"/>
  <c r="V37" i="9"/>
  <c r="H37" i="9"/>
  <c r="AE36" i="9"/>
  <c r="AD36" i="9"/>
  <c r="AC36" i="9"/>
  <c r="AB36" i="9"/>
  <c r="AA36" i="9"/>
  <c r="Z36" i="9"/>
  <c r="Y36" i="9"/>
  <c r="X36" i="9"/>
  <c r="W36" i="9"/>
  <c r="V36" i="9"/>
  <c r="U36" i="9"/>
  <c r="T36" i="9"/>
  <c r="S36" i="9"/>
  <c r="R36" i="9"/>
  <c r="Q36" i="9"/>
  <c r="P36" i="9"/>
  <c r="O36" i="9"/>
  <c r="N36" i="9"/>
  <c r="M36" i="9"/>
  <c r="L36" i="9"/>
  <c r="K36" i="9"/>
  <c r="J36" i="9"/>
  <c r="I36" i="9"/>
  <c r="H36" i="9"/>
  <c r="E36" i="9"/>
  <c r="AE35" i="9"/>
  <c r="AD35" i="9"/>
  <c r="AC35" i="9"/>
  <c r="AB35" i="9"/>
  <c r="AA35" i="9"/>
  <c r="Z35" i="9"/>
  <c r="Y35" i="9"/>
  <c r="X35" i="9"/>
  <c r="W35" i="9"/>
  <c r="V35" i="9"/>
  <c r="U35" i="9"/>
  <c r="T35" i="9"/>
  <c r="S35" i="9"/>
  <c r="Q35" i="9"/>
  <c r="P35" i="9"/>
  <c r="O35" i="9"/>
  <c r="N35" i="9"/>
  <c r="M35" i="9"/>
  <c r="L35" i="9"/>
  <c r="K35" i="9"/>
  <c r="I35" i="9"/>
  <c r="H35" i="9"/>
  <c r="AE34" i="9"/>
  <c r="AD34" i="9"/>
  <c r="AC34" i="9"/>
  <c r="AB34" i="9"/>
  <c r="AA34" i="9"/>
  <c r="Z34" i="9"/>
  <c r="Y34" i="9"/>
  <c r="X34" i="9"/>
  <c r="W34" i="9"/>
  <c r="V34" i="9"/>
  <c r="U34" i="9"/>
  <c r="T34" i="9"/>
  <c r="S34" i="9"/>
  <c r="R34" i="9"/>
  <c r="Q34" i="9"/>
  <c r="P34" i="9"/>
  <c r="O34" i="9"/>
  <c r="N34" i="9"/>
  <c r="M34" i="9"/>
  <c r="L34" i="9"/>
  <c r="K34" i="9"/>
  <c r="J34" i="9"/>
  <c r="I34" i="9"/>
  <c r="H34" i="9"/>
  <c r="E34" i="9"/>
  <c r="AE33" i="9"/>
  <c r="AD33" i="9"/>
  <c r="AC33" i="9"/>
  <c r="AB33" i="9"/>
  <c r="AA33" i="9"/>
  <c r="Z33" i="9"/>
  <c r="Y33" i="9"/>
  <c r="X33" i="9"/>
  <c r="W33" i="9"/>
  <c r="V33" i="9"/>
  <c r="U33" i="9"/>
  <c r="T33" i="9"/>
  <c r="S33" i="9"/>
  <c r="R33" i="9"/>
  <c r="Q33" i="9"/>
  <c r="P33" i="9"/>
  <c r="O33" i="9"/>
  <c r="N33" i="9"/>
  <c r="N32" i="9" s="1"/>
  <c r="N31" i="9" s="1"/>
  <c r="M33" i="9"/>
  <c r="L33" i="9"/>
  <c r="K33" i="9"/>
  <c r="J33" i="9"/>
  <c r="I33" i="9"/>
  <c r="H33" i="9"/>
  <c r="E33" i="9"/>
  <c r="B33" i="9"/>
  <c r="D30" i="9"/>
  <c r="C30" i="9"/>
  <c r="B30" i="9"/>
  <c r="E29" i="9"/>
  <c r="D29" i="9"/>
  <c r="C29" i="9"/>
  <c r="B29" i="9"/>
  <c r="AG29" i="9" s="1"/>
  <c r="D28" i="9"/>
  <c r="C28" i="9"/>
  <c r="C26" i="9" s="1"/>
  <c r="C25" i="9" s="1"/>
  <c r="B28" i="9"/>
  <c r="AG28" i="9" s="1"/>
  <c r="D27" i="9"/>
  <c r="C27" i="9"/>
  <c r="B27" i="9"/>
  <c r="AG27" i="9" s="1"/>
  <c r="AD26" i="9"/>
  <c r="AB26" i="9"/>
  <c r="AB25" i="9" s="1"/>
  <c r="Z26" i="9"/>
  <c r="X26" i="9"/>
  <c r="V26" i="9"/>
  <c r="T26" i="9"/>
  <c r="T25" i="9" s="1"/>
  <c r="R26" i="9"/>
  <c r="P26" i="9"/>
  <c r="P25" i="9" s="1"/>
  <c r="N26" i="9"/>
  <c r="L26" i="9"/>
  <c r="L25" i="9" s="1"/>
  <c r="J26" i="9"/>
  <c r="I26" i="9"/>
  <c r="I25" i="9" s="1"/>
  <c r="H26" i="9"/>
  <c r="H25" i="9" s="1"/>
  <c r="G26" i="9"/>
  <c r="F26" i="9"/>
  <c r="E26" i="9"/>
  <c r="E25" i="9" s="1"/>
  <c r="AD25" i="9"/>
  <c r="Z25" i="9"/>
  <c r="X25" i="9"/>
  <c r="V25" i="9"/>
  <c r="R25" i="9"/>
  <c r="N25" i="9"/>
  <c r="J25" i="9"/>
  <c r="F25" i="9"/>
  <c r="D24" i="9"/>
  <c r="C24" i="9"/>
  <c r="B24" i="9"/>
  <c r="E23" i="9"/>
  <c r="E20" i="9" s="1"/>
  <c r="E19" i="9" s="1"/>
  <c r="D23" i="9"/>
  <c r="C23" i="9"/>
  <c r="B23" i="9"/>
  <c r="AG23" i="9" s="1"/>
  <c r="D22" i="9"/>
  <c r="C22" i="9"/>
  <c r="B22" i="9"/>
  <c r="AG22" i="9" s="1"/>
  <c r="D21" i="9"/>
  <c r="C21" i="9"/>
  <c r="C20" i="9" s="1"/>
  <c r="C19" i="9" s="1"/>
  <c r="B21" i="9"/>
  <c r="AG21" i="9" s="1"/>
  <c r="AD20" i="9"/>
  <c r="AD19" i="9" s="1"/>
  <c r="AB20" i="9"/>
  <c r="AB19" i="9" s="1"/>
  <c r="Z20" i="9"/>
  <c r="X20" i="9"/>
  <c r="V20" i="9"/>
  <c r="T20" i="9"/>
  <c r="T19" i="9" s="1"/>
  <c r="R20" i="9"/>
  <c r="R19" i="9" s="1"/>
  <c r="P20" i="9"/>
  <c r="P19" i="9" s="1"/>
  <c r="N20" i="9"/>
  <c r="L20" i="9"/>
  <c r="L19" i="9" s="1"/>
  <c r="J20" i="9"/>
  <c r="J19" i="9" s="1"/>
  <c r="I20" i="9"/>
  <c r="H20" i="9"/>
  <c r="H19" i="9" s="1"/>
  <c r="G20" i="9"/>
  <c r="G19" i="9" s="1"/>
  <c r="F20" i="9"/>
  <c r="Z19" i="9"/>
  <c r="X19" i="9"/>
  <c r="V19" i="9"/>
  <c r="N19" i="9"/>
  <c r="I19" i="9"/>
  <c r="F19" i="9"/>
  <c r="AG18" i="9"/>
  <c r="AG17" i="9"/>
  <c r="D16" i="9"/>
  <c r="C16" i="9"/>
  <c r="B16" i="9"/>
  <c r="AG16" i="9" s="1"/>
  <c r="E15" i="9"/>
  <c r="D15" i="9"/>
  <c r="C15" i="9"/>
  <c r="B15" i="9"/>
  <c r="D14" i="9"/>
  <c r="C14" i="9"/>
  <c r="B14" i="9"/>
  <c r="D13" i="9"/>
  <c r="D12" i="9" s="1"/>
  <c r="D11" i="9" s="1"/>
  <c r="C13" i="9"/>
  <c r="B13" i="9"/>
  <c r="AD12" i="9"/>
  <c r="AD11" i="9" s="1"/>
  <c r="AB12" i="9"/>
  <c r="Z12" i="9"/>
  <c r="X12" i="9"/>
  <c r="V12" i="9"/>
  <c r="V11" i="9" s="1"/>
  <c r="T12" i="9"/>
  <c r="T11" i="9" s="1"/>
  <c r="R12" i="9"/>
  <c r="P12" i="9"/>
  <c r="P11" i="9" s="1"/>
  <c r="N12" i="9"/>
  <c r="N11" i="9" s="1"/>
  <c r="L12" i="9"/>
  <c r="J12" i="9"/>
  <c r="I12" i="9"/>
  <c r="I11" i="9" s="1"/>
  <c r="H12" i="9"/>
  <c r="H11" i="9" s="1"/>
  <c r="G12" i="9"/>
  <c r="G11" i="9" s="1"/>
  <c r="F12" i="9"/>
  <c r="E12" i="9"/>
  <c r="E11" i="9" s="1"/>
  <c r="AB11" i="9"/>
  <c r="Z11" i="9"/>
  <c r="X11" i="9"/>
  <c r="R11" i="9"/>
  <c r="L11" i="9"/>
  <c r="J11" i="9"/>
  <c r="F11" i="9"/>
  <c r="AE290" i="8"/>
  <c r="AD290" i="8"/>
  <c r="AC290" i="8"/>
  <c r="AB290" i="8"/>
  <c r="Z290" i="8"/>
  <c r="T290" i="8" s="1"/>
  <c r="X290" i="8"/>
  <c r="V290" i="8"/>
  <c r="P290" i="8" s="1"/>
  <c r="AE287" i="8"/>
  <c r="AD287" i="8"/>
  <c r="AC287" i="8"/>
  <c r="AB287" i="8"/>
  <c r="AA287" i="8"/>
  <c r="Z287" i="8"/>
  <c r="Y287" i="8"/>
  <c r="X287" i="8"/>
  <c r="W287" i="8"/>
  <c r="V287" i="8"/>
  <c r="U287" i="8"/>
  <c r="T287" i="8"/>
  <c r="S287" i="8"/>
  <c r="R287" i="8"/>
  <c r="Q287" i="8"/>
  <c r="P287" i="8"/>
  <c r="O287" i="8"/>
  <c r="N287" i="8"/>
  <c r="M287" i="8"/>
  <c r="L287" i="8"/>
  <c r="K287" i="8"/>
  <c r="J287" i="8"/>
  <c r="I287" i="8"/>
  <c r="H287" i="8"/>
  <c r="AE284" i="8"/>
  <c r="AD284" i="8"/>
  <c r="AC284" i="8"/>
  <c r="AB284" i="8"/>
  <c r="AA284" i="8"/>
  <c r="Z284" i="8"/>
  <c r="Y284" i="8"/>
  <c r="X284" i="8"/>
  <c r="W284" i="8"/>
  <c r="V284" i="8"/>
  <c r="U284" i="8"/>
  <c r="T284" i="8"/>
  <c r="S284" i="8"/>
  <c r="R284" i="8"/>
  <c r="Q284" i="8"/>
  <c r="P284" i="8"/>
  <c r="O284" i="8"/>
  <c r="N284" i="8"/>
  <c r="M284" i="8"/>
  <c r="L284" i="8"/>
  <c r="K284" i="8"/>
  <c r="J284" i="8"/>
  <c r="I284" i="8"/>
  <c r="H284" i="8"/>
  <c r="AE283" i="8"/>
  <c r="AD283" i="8"/>
  <c r="AC283" i="8"/>
  <c r="AB283" i="8"/>
  <c r="AA283" i="8"/>
  <c r="Z283" i="8"/>
  <c r="Y283" i="8"/>
  <c r="X283" i="8"/>
  <c r="W283" i="8"/>
  <c r="V283" i="8"/>
  <c r="U283" i="8"/>
  <c r="T283" i="8"/>
  <c r="S283" i="8"/>
  <c r="R283" i="8"/>
  <c r="Q283" i="8"/>
  <c r="P283" i="8"/>
  <c r="O283" i="8"/>
  <c r="N283" i="8"/>
  <c r="M283" i="8"/>
  <c r="L283" i="8"/>
  <c r="K283" i="8"/>
  <c r="J283" i="8"/>
  <c r="I283" i="8"/>
  <c r="H283" i="8"/>
  <c r="AE282" i="8"/>
  <c r="AD282" i="8"/>
  <c r="AC282" i="8"/>
  <c r="AB282" i="8"/>
  <c r="AA282" i="8"/>
  <c r="Z282" i="8"/>
  <c r="Y282" i="8"/>
  <c r="X282" i="8"/>
  <c r="W282" i="8"/>
  <c r="V282" i="8"/>
  <c r="U282" i="8"/>
  <c r="T282" i="8"/>
  <c r="S282" i="8"/>
  <c r="R282" i="8"/>
  <c r="Q282" i="8"/>
  <c r="P282" i="8"/>
  <c r="O282" i="8"/>
  <c r="N282" i="8"/>
  <c r="M282" i="8"/>
  <c r="L282" i="8"/>
  <c r="K282" i="8"/>
  <c r="J282" i="8"/>
  <c r="I282" i="8"/>
  <c r="H282" i="8"/>
  <c r="AE281" i="8"/>
  <c r="AD281" i="8"/>
  <c r="AD280" i="8" s="1"/>
  <c r="AC281" i="8"/>
  <c r="AB281" i="8"/>
  <c r="AB280" i="8" s="1"/>
  <c r="AA281" i="8"/>
  <c r="Z281" i="8"/>
  <c r="Z280" i="8" s="1"/>
  <c r="Y281" i="8"/>
  <c r="X281" i="8"/>
  <c r="X280" i="8" s="1"/>
  <c r="W281" i="8"/>
  <c r="W280" i="8" s="1"/>
  <c r="V281" i="8"/>
  <c r="V280" i="8" s="1"/>
  <c r="U281" i="8"/>
  <c r="T281" i="8"/>
  <c r="T280" i="8" s="1"/>
  <c r="S281" i="8"/>
  <c r="R281" i="8"/>
  <c r="R280" i="8" s="1"/>
  <c r="Q281" i="8"/>
  <c r="P281" i="8"/>
  <c r="P280" i="8" s="1"/>
  <c r="O281" i="8"/>
  <c r="N281" i="8"/>
  <c r="N280" i="8" s="1"/>
  <c r="M281" i="8"/>
  <c r="L281" i="8"/>
  <c r="L280" i="8" s="1"/>
  <c r="K281" i="8"/>
  <c r="J281" i="8"/>
  <c r="J280" i="8" s="1"/>
  <c r="I281" i="8"/>
  <c r="H281" i="8"/>
  <c r="H280" i="8" s="1"/>
  <c r="AE280" i="8"/>
  <c r="AA280" i="8"/>
  <c r="S280" i="8"/>
  <c r="O280" i="8"/>
  <c r="K280" i="8"/>
  <c r="AE279" i="8"/>
  <c r="AD279" i="8"/>
  <c r="AC279" i="8"/>
  <c r="AB279" i="8"/>
  <c r="AA279" i="8"/>
  <c r="Z279" i="8"/>
  <c r="Y279" i="8"/>
  <c r="X279" i="8"/>
  <c r="W279" i="8"/>
  <c r="V279" i="8"/>
  <c r="U279" i="8"/>
  <c r="T279" i="8"/>
  <c r="S279" i="8"/>
  <c r="R279" i="8"/>
  <c r="Q279" i="8"/>
  <c r="P279" i="8"/>
  <c r="O279" i="8"/>
  <c r="N279" i="8"/>
  <c r="M279" i="8"/>
  <c r="L279" i="8"/>
  <c r="K279" i="8"/>
  <c r="J279" i="8"/>
  <c r="I279" i="8"/>
  <c r="H279" i="8"/>
  <c r="AG273" i="8"/>
  <c r="E272" i="8"/>
  <c r="C272" i="8"/>
  <c r="C269" i="8" s="1"/>
  <c r="B272" i="8"/>
  <c r="AG272" i="8" s="1"/>
  <c r="AG271" i="8"/>
  <c r="AG270" i="8"/>
  <c r="AE269" i="8"/>
  <c r="AD269" i="8"/>
  <c r="AC269" i="8"/>
  <c r="AB269" i="8"/>
  <c r="AA269" i="8"/>
  <c r="Z269" i="8"/>
  <c r="Y269" i="8"/>
  <c r="X269" i="8"/>
  <c r="W269" i="8"/>
  <c r="V269" i="8"/>
  <c r="U269" i="8"/>
  <c r="T269" i="8"/>
  <c r="S269" i="8"/>
  <c r="R269" i="8"/>
  <c r="Q269" i="8"/>
  <c r="P269" i="8"/>
  <c r="O269" i="8"/>
  <c r="N269" i="8"/>
  <c r="M269" i="8"/>
  <c r="L269" i="8"/>
  <c r="K269" i="8"/>
  <c r="J269" i="8"/>
  <c r="I269" i="8"/>
  <c r="H269" i="8"/>
  <c r="AG268" i="8"/>
  <c r="AG267" i="8"/>
  <c r="E266" i="8"/>
  <c r="C266" i="8"/>
  <c r="C263" i="8" s="1"/>
  <c r="B266" i="8"/>
  <c r="AG266" i="8" s="1"/>
  <c r="AG265" i="8"/>
  <c r="AG264" i="8"/>
  <c r="AE263" i="8"/>
  <c r="AD263" i="8"/>
  <c r="AC263" i="8"/>
  <c r="AB263" i="8"/>
  <c r="AA263" i="8"/>
  <c r="Z263" i="8"/>
  <c r="Y263" i="8"/>
  <c r="X263" i="8"/>
  <c r="W263" i="8"/>
  <c r="V263" i="8"/>
  <c r="U263" i="8"/>
  <c r="T263" i="8"/>
  <c r="S263" i="8"/>
  <c r="R263" i="8"/>
  <c r="Q263" i="8"/>
  <c r="P263" i="8"/>
  <c r="O263" i="8"/>
  <c r="N263" i="8"/>
  <c r="M263" i="8"/>
  <c r="L263" i="8"/>
  <c r="K263" i="8"/>
  <c r="J263" i="8"/>
  <c r="I263" i="8"/>
  <c r="H263" i="8"/>
  <c r="AG262" i="8"/>
  <c r="AG261" i="8"/>
  <c r="AE260" i="8"/>
  <c r="AE257" i="8" s="1"/>
  <c r="AD260" i="8"/>
  <c r="AC260" i="8"/>
  <c r="AC257" i="8" s="1"/>
  <c r="AB260" i="8"/>
  <c r="AA260" i="8"/>
  <c r="AA257" i="8" s="1"/>
  <c r="Z260" i="8"/>
  <c r="Y260" i="8"/>
  <c r="Y257" i="8" s="1"/>
  <c r="X260" i="8"/>
  <c r="X257" i="8" s="1"/>
  <c r="W260" i="8"/>
  <c r="W257" i="8" s="1"/>
  <c r="V260" i="8"/>
  <c r="U260" i="8"/>
  <c r="U257" i="8" s="1"/>
  <c r="T260" i="8"/>
  <c r="S260" i="8"/>
  <c r="S257" i="8" s="1"/>
  <c r="R260" i="8"/>
  <c r="Q260" i="8"/>
  <c r="Q257" i="8" s="1"/>
  <c r="P260" i="8"/>
  <c r="P257" i="8" s="1"/>
  <c r="O260" i="8"/>
  <c r="O257" i="8" s="1"/>
  <c r="N260" i="8"/>
  <c r="M260" i="8"/>
  <c r="M257" i="8" s="1"/>
  <c r="L260" i="8"/>
  <c r="L257" i="8" s="1"/>
  <c r="K260" i="8"/>
  <c r="K257" i="8" s="1"/>
  <c r="J260" i="8"/>
  <c r="I260" i="8"/>
  <c r="I257" i="8" s="1"/>
  <c r="H260" i="8"/>
  <c r="H257" i="8" s="1"/>
  <c r="AG259" i="8"/>
  <c r="AG258" i="8"/>
  <c r="AD257" i="8"/>
  <c r="AB257" i="8"/>
  <c r="Z257" i="8"/>
  <c r="V257" i="8"/>
  <c r="T257" i="8"/>
  <c r="R257" i="8"/>
  <c r="N257" i="8"/>
  <c r="J257" i="8"/>
  <c r="AG256" i="8"/>
  <c r="AG255" i="8"/>
  <c r="AG254" i="8"/>
  <c r="AG253" i="8"/>
  <c r="E252" i="8"/>
  <c r="C252" i="8"/>
  <c r="C249" i="8" s="1"/>
  <c r="B252" i="8"/>
  <c r="AG252" i="8" s="1"/>
  <c r="AG251" i="8"/>
  <c r="AG250" i="8"/>
  <c r="AE249" i="8"/>
  <c r="AD249" i="8"/>
  <c r="AC249" i="8"/>
  <c r="AB249" i="8"/>
  <c r="AA249" i="8"/>
  <c r="Z249" i="8"/>
  <c r="Y249" i="8"/>
  <c r="X249" i="8"/>
  <c r="W249" i="8"/>
  <c r="V249" i="8"/>
  <c r="U249" i="8"/>
  <c r="T249" i="8"/>
  <c r="S249" i="8"/>
  <c r="R249" i="8"/>
  <c r="Q249" i="8"/>
  <c r="P249" i="8"/>
  <c r="O249" i="8"/>
  <c r="N249" i="8"/>
  <c r="M249" i="8"/>
  <c r="L249" i="8"/>
  <c r="K249" i="8"/>
  <c r="J249" i="8"/>
  <c r="I249" i="8"/>
  <c r="H249" i="8"/>
  <c r="B249" i="8"/>
  <c r="AG248" i="8"/>
  <c r="AG247" i="8"/>
  <c r="AG246" i="8"/>
  <c r="E245" i="8"/>
  <c r="D245" i="8" s="1"/>
  <c r="C245" i="8"/>
  <c r="C239" i="8" s="1"/>
  <c r="C237" i="8" s="1"/>
  <c r="B245" i="8"/>
  <c r="B243" i="8" s="1"/>
  <c r="AG244" i="8"/>
  <c r="AE243" i="8"/>
  <c r="AD243" i="8"/>
  <c r="AC243" i="8"/>
  <c r="AB243" i="8"/>
  <c r="AA243" i="8"/>
  <c r="Z243" i="8"/>
  <c r="Y243" i="8"/>
  <c r="X243" i="8"/>
  <c r="W243" i="8"/>
  <c r="V243" i="8"/>
  <c r="U243" i="8"/>
  <c r="T243" i="8"/>
  <c r="S243" i="8"/>
  <c r="R243" i="8"/>
  <c r="Q243" i="8"/>
  <c r="P243" i="8"/>
  <c r="O243" i="8"/>
  <c r="N243" i="8"/>
  <c r="M243" i="8"/>
  <c r="L243" i="8"/>
  <c r="K243" i="8"/>
  <c r="J243" i="8"/>
  <c r="I243" i="8"/>
  <c r="H243" i="8"/>
  <c r="C243" i="8"/>
  <c r="AG242" i="8"/>
  <c r="AG241" i="8"/>
  <c r="AG240" i="8"/>
  <c r="AE239" i="8"/>
  <c r="AE237" i="8" s="1"/>
  <c r="AD239" i="8"/>
  <c r="AD237" i="8" s="1"/>
  <c r="AC239" i="8"/>
  <c r="AB239" i="8"/>
  <c r="AB237" i="8" s="1"/>
  <c r="AA239" i="8"/>
  <c r="Z239" i="8"/>
  <c r="Z237" i="8" s="1"/>
  <c r="Y239" i="8"/>
  <c r="X239" i="8"/>
  <c r="X237" i="8" s="1"/>
  <c r="W239" i="8"/>
  <c r="W237" i="8" s="1"/>
  <c r="V239" i="8"/>
  <c r="V237" i="8" s="1"/>
  <c r="U239" i="8"/>
  <c r="T239" i="8"/>
  <c r="T237" i="8" s="1"/>
  <c r="S239" i="8"/>
  <c r="R239" i="8"/>
  <c r="R237" i="8" s="1"/>
  <c r="Q239" i="8"/>
  <c r="P239" i="8"/>
  <c r="P237" i="8" s="1"/>
  <c r="O239" i="8"/>
  <c r="O237" i="8" s="1"/>
  <c r="N239" i="8"/>
  <c r="N237" i="8" s="1"/>
  <c r="M239" i="8"/>
  <c r="L239" i="8"/>
  <c r="L237" i="8" s="1"/>
  <c r="K239" i="8"/>
  <c r="J239" i="8"/>
  <c r="J237" i="8" s="1"/>
  <c r="I239" i="8"/>
  <c r="H239" i="8"/>
  <c r="H237" i="8" s="1"/>
  <c r="B239" i="8"/>
  <c r="B237" i="8" s="1"/>
  <c r="AG238" i="8"/>
  <c r="AC237" i="8"/>
  <c r="AA237" i="8"/>
  <c r="Y237" i="8"/>
  <c r="U237" i="8"/>
  <c r="S237" i="8"/>
  <c r="Q237" i="8"/>
  <c r="M237" i="8"/>
  <c r="K237" i="8"/>
  <c r="I237" i="8"/>
  <c r="AG236" i="8"/>
  <c r="AG235" i="8"/>
  <c r="E234" i="8"/>
  <c r="C234" i="8"/>
  <c r="C231" i="8" s="1"/>
  <c r="B234" i="8"/>
  <c r="AG234" i="8" s="1"/>
  <c r="AG233" i="8"/>
  <c r="AG232" i="8"/>
  <c r="AE231" i="8"/>
  <c r="AD231" i="8"/>
  <c r="AC231" i="8"/>
  <c r="AB231" i="8"/>
  <c r="AA231" i="8"/>
  <c r="Z231" i="8"/>
  <c r="Y231" i="8"/>
  <c r="X231" i="8"/>
  <c r="W231" i="8"/>
  <c r="V231" i="8"/>
  <c r="U231" i="8"/>
  <c r="T231" i="8"/>
  <c r="S231" i="8"/>
  <c r="R231" i="8"/>
  <c r="Q231" i="8"/>
  <c r="P231" i="8"/>
  <c r="O231" i="8"/>
  <c r="N231" i="8"/>
  <c r="M231" i="8"/>
  <c r="L231" i="8"/>
  <c r="K231" i="8"/>
  <c r="J231" i="8"/>
  <c r="I231" i="8"/>
  <c r="H231" i="8"/>
  <c r="AG230" i="8"/>
  <c r="AG229" i="8"/>
  <c r="E228" i="8"/>
  <c r="C228" i="8"/>
  <c r="C225" i="8" s="1"/>
  <c r="B228" i="8"/>
  <c r="AG228" i="8" s="1"/>
  <c r="AG227" i="8"/>
  <c r="AG226" i="8"/>
  <c r="AE225" i="8"/>
  <c r="AD225" i="8"/>
  <c r="AC225" i="8"/>
  <c r="AB225" i="8"/>
  <c r="AA225" i="8"/>
  <c r="Z225" i="8"/>
  <c r="Y225" i="8"/>
  <c r="X225" i="8"/>
  <c r="W225" i="8"/>
  <c r="V225" i="8"/>
  <c r="U225" i="8"/>
  <c r="T225" i="8"/>
  <c r="S225" i="8"/>
  <c r="R225" i="8"/>
  <c r="Q225" i="8"/>
  <c r="P225" i="8"/>
  <c r="O225" i="8"/>
  <c r="N225" i="8"/>
  <c r="M225" i="8"/>
  <c r="L225" i="8"/>
  <c r="K225" i="8"/>
  <c r="J225" i="8"/>
  <c r="I225" i="8"/>
  <c r="H225" i="8"/>
  <c r="AG224" i="8"/>
  <c r="AG223" i="8"/>
  <c r="AE222" i="8"/>
  <c r="AE219" i="8" s="1"/>
  <c r="AD222" i="8"/>
  <c r="AC222" i="8"/>
  <c r="AC219" i="8" s="1"/>
  <c r="AB222" i="8"/>
  <c r="AA222" i="8"/>
  <c r="AA219" i="8" s="1"/>
  <c r="Z222" i="8"/>
  <c r="Z219" i="8" s="1"/>
  <c r="Y222" i="8"/>
  <c r="Y219" i="8" s="1"/>
  <c r="X222" i="8"/>
  <c r="W222" i="8"/>
  <c r="W219" i="8" s="1"/>
  <c r="V222" i="8"/>
  <c r="U222" i="8"/>
  <c r="U219" i="8" s="1"/>
  <c r="T222" i="8"/>
  <c r="S222" i="8"/>
  <c r="S219" i="8" s="1"/>
  <c r="R222" i="8"/>
  <c r="R219" i="8" s="1"/>
  <c r="Q222" i="8"/>
  <c r="Q219" i="8" s="1"/>
  <c r="P222" i="8"/>
  <c r="O222" i="8"/>
  <c r="O219" i="8" s="1"/>
  <c r="N222" i="8"/>
  <c r="M222" i="8"/>
  <c r="M219" i="8" s="1"/>
  <c r="L222" i="8"/>
  <c r="K222" i="8"/>
  <c r="K219" i="8" s="1"/>
  <c r="J222" i="8"/>
  <c r="J219" i="8" s="1"/>
  <c r="I222" i="8"/>
  <c r="I219" i="8" s="1"/>
  <c r="H222" i="8"/>
  <c r="E222" i="8"/>
  <c r="C222" i="8"/>
  <c r="C219" i="8" s="1"/>
  <c r="B222" i="8"/>
  <c r="AG222" i="8" s="1"/>
  <c r="AG221" i="8"/>
  <c r="AG220" i="8"/>
  <c r="AD219" i="8"/>
  <c r="AB219" i="8"/>
  <c r="X219" i="8"/>
  <c r="V219" i="8"/>
  <c r="T219" i="8"/>
  <c r="P219" i="8"/>
  <c r="N219" i="8"/>
  <c r="L219" i="8"/>
  <c r="H219" i="8"/>
  <c r="B219" i="8"/>
  <c r="AG218" i="8"/>
  <c r="AG217" i="8"/>
  <c r="AG216" i="8"/>
  <c r="AG215" i="8"/>
  <c r="E214" i="8"/>
  <c r="C214" i="8"/>
  <c r="C211" i="8" s="1"/>
  <c r="B214" i="8"/>
  <c r="AG214" i="8" s="1"/>
  <c r="AG213" i="8"/>
  <c r="AG212" i="8"/>
  <c r="AE211" i="8"/>
  <c r="AD211" i="8"/>
  <c r="AC211" i="8"/>
  <c r="AB211" i="8"/>
  <c r="AA211" i="8"/>
  <c r="Z211" i="8"/>
  <c r="Y211" i="8"/>
  <c r="X211" i="8"/>
  <c r="W211" i="8"/>
  <c r="V211" i="8"/>
  <c r="U211" i="8"/>
  <c r="T211" i="8"/>
  <c r="S211" i="8"/>
  <c r="R211" i="8"/>
  <c r="Q211" i="8"/>
  <c r="P211" i="8"/>
  <c r="O211" i="8"/>
  <c r="N211" i="8"/>
  <c r="M211" i="8"/>
  <c r="L211" i="8"/>
  <c r="K211" i="8"/>
  <c r="J211" i="8"/>
  <c r="I211" i="8"/>
  <c r="H211" i="8"/>
  <c r="AG210" i="8"/>
  <c r="AG209" i="8"/>
  <c r="H208" i="8"/>
  <c r="B208" i="8" s="1"/>
  <c r="E208" i="8"/>
  <c r="D208" i="8" s="1"/>
  <c r="D205" i="8" s="1"/>
  <c r="AG207" i="8"/>
  <c r="AG206" i="8"/>
  <c r="AE205" i="8"/>
  <c r="AD205" i="8"/>
  <c r="AC205" i="8"/>
  <c r="AB205" i="8"/>
  <c r="AA205" i="8"/>
  <c r="Z205" i="8"/>
  <c r="Y205" i="8"/>
  <c r="X205" i="8"/>
  <c r="W205" i="8"/>
  <c r="V205" i="8"/>
  <c r="U205" i="8"/>
  <c r="T205" i="8"/>
  <c r="S205" i="8"/>
  <c r="R205" i="8"/>
  <c r="Q205" i="8"/>
  <c r="P205" i="8"/>
  <c r="O205" i="8"/>
  <c r="N205" i="8"/>
  <c r="M205" i="8"/>
  <c r="L205" i="8"/>
  <c r="K205" i="8"/>
  <c r="J205" i="8"/>
  <c r="I205" i="8"/>
  <c r="E205" i="8"/>
  <c r="AG204" i="8"/>
  <c r="AG203" i="8"/>
  <c r="E202" i="8"/>
  <c r="D202" i="8" s="1"/>
  <c r="D199" i="8" s="1"/>
  <c r="C202" i="8"/>
  <c r="C199" i="8" s="1"/>
  <c r="B202" i="8"/>
  <c r="AG201" i="8"/>
  <c r="AG200" i="8"/>
  <c r="AE199" i="8"/>
  <c r="AD199" i="8"/>
  <c r="AC199" i="8"/>
  <c r="AB199" i="8"/>
  <c r="AA199" i="8"/>
  <c r="Z199" i="8"/>
  <c r="Y199" i="8"/>
  <c r="X199" i="8"/>
  <c r="W199" i="8"/>
  <c r="V199" i="8"/>
  <c r="U199" i="8"/>
  <c r="T199" i="8"/>
  <c r="S199" i="8"/>
  <c r="R199" i="8"/>
  <c r="Q199" i="8"/>
  <c r="P199" i="8"/>
  <c r="O199" i="8"/>
  <c r="N199" i="8"/>
  <c r="M199" i="8"/>
  <c r="L199" i="8"/>
  <c r="K199" i="8"/>
  <c r="J199" i="8"/>
  <c r="I199" i="8"/>
  <c r="H199" i="8"/>
  <c r="AG198" i="8"/>
  <c r="AG197" i="8"/>
  <c r="E196" i="8"/>
  <c r="D196" i="8" s="1"/>
  <c r="D193" i="8" s="1"/>
  <c r="C196" i="8"/>
  <c r="C193" i="8" s="1"/>
  <c r="B196" i="8"/>
  <c r="B193" i="8" s="1"/>
  <c r="AG195" i="8"/>
  <c r="AG194" i="8"/>
  <c r="AE193" i="8"/>
  <c r="AD193" i="8"/>
  <c r="AC193" i="8"/>
  <c r="AB193" i="8"/>
  <c r="AA193" i="8"/>
  <c r="Z193" i="8"/>
  <c r="Y193" i="8"/>
  <c r="X193" i="8"/>
  <c r="W193" i="8"/>
  <c r="V193" i="8"/>
  <c r="U193" i="8"/>
  <c r="T193" i="8"/>
  <c r="S193" i="8"/>
  <c r="R193" i="8"/>
  <c r="Q193" i="8"/>
  <c r="P193" i="8"/>
  <c r="O193" i="8"/>
  <c r="N193" i="8"/>
  <c r="M193" i="8"/>
  <c r="L193" i="8"/>
  <c r="K193" i="8"/>
  <c r="J193" i="8"/>
  <c r="I193" i="8"/>
  <c r="H193" i="8"/>
  <c r="AG192" i="8"/>
  <c r="B191" i="8"/>
  <c r="E190" i="8"/>
  <c r="C190" i="8"/>
  <c r="B190" i="8"/>
  <c r="AG190" i="8" s="1"/>
  <c r="AG189" i="8"/>
  <c r="AG188" i="8"/>
  <c r="AE187" i="8"/>
  <c r="AD187" i="8"/>
  <c r="AC187" i="8"/>
  <c r="AB187" i="8"/>
  <c r="AA187" i="8"/>
  <c r="Z187" i="8"/>
  <c r="Y187" i="8"/>
  <c r="X187" i="8"/>
  <c r="W187" i="8"/>
  <c r="V187" i="8"/>
  <c r="U187" i="8"/>
  <c r="T187" i="8"/>
  <c r="S187" i="8"/>
  <c r="R187" i="8"/>
  <c r="Q187" i="8"/>
  <c r="P187" i="8"/>
  <c r="O187" i="8"/>
  <c r="N187" i="8"/>
  <c r="M187" i="8"/>
  <c r="L187" i="8"/>
  <c r="K187" i="8"/>
  <c r="J187" i="8"/>
  <c r="I187" i="8"/>
  <c r="H187" i="8"/>
  <c r="AG186" i="8"/>
  <c r="AE185" i="8"/>
  <c r="AD185" i="8"/>
  <c r="AC185" i="8"/>
  <c r="AB185" i="8"/>
  <c r="AA185" i="8"/>
  <c r="Z185" i="8"/>
  <c r="Y185" i="8"/>
  <c r="X185" i="8"/>
  <c r="W185" i="8"/>
  <c r="V185" i="8"/>
  <c r="U185" i="8"/>
  <c r="T185" i="8"/>
  <c r="S185" i="8"/>
  <c r="R185" i="8"/>
  <c r="Q185" i="8"/>
  <c r="P185" i="8"/>
  <c r="O185" i="8"/>
  <c r="N185" i="8"/>
  <c r="M185" i="8"/>
  <c r="L185" i="8"/>
  <c r="K185" i="8"/>
  <c r="J185" i="8"/>
  <c r="I185" i="8"/>
  <c r="H185" i="8"/>
  <c r="AE184" i="8"/>
  <c r="AD184" i="8"/>
  <c r="AD181" i="8" s="1"/>
  <c r="AC184" i="8"/>
  <c r="AB184" i="8"/>
  <c r="AB181" i="8" s="1"/>
  <c r="AA184" i="8"/>
  <c r="AA181" i="8" s="1"/>
  <c r="Z184" i="8"/>
  <c r="Z181" i="8" s="1"/>
  <c r="Y184" i="8"/>
  <c r="X184" i="8"/>
  <c r="X181" i="8" s="1"/>
  <c r="W184" i="8"/>
  <c r="V184" i="8"/>
  <c r="V181" i="8" s="1"/>
  <c r="U184" i="8"/>
  <c r="T184" i="8"/>
  <c r="T181" i="8" s="1"/>
  <c r="S184" i="8"/>
  <c r="S181" i="8" s="1"/>
  <c r="R184" i="8"/>
  <c r="R181" i="8" s="1"/>
  <c r="Q184" i="8"/>
  <c r="P184" i="8"/>
  <c r="P181" i="8" s="1"/>
  <c r="O184" i="8"/>
  <c r="N184" i="8"/>
  <c r="N181" i="8" s="1"/>
  <c r="M184" i="8"/>
  <c r="L184" i="8"/>
  <c r="L181" i="8" s="1"/>
  <c r="K184" i="8"/>
  <c r="K181" i="8" s="1"/>
  <c r="J184" i="8"/>
  <c r="J181" i="8" s="1"/>
  <c r="I184" i="8"/>
  <c r="I181" i="8" s="1"/>
  <c r="H184" i="8"/>
  <c r="H181" i="8" s="1"/>
  <c r="AG183" i="8"/>
  <c r="AG182" i="8"/>
  <c r="AE181" i="8"/>
  <c r="AC181" i="8"/>
  <c r="Y181" i="8"/>
  <c r="W181" i="8"/>
  <c r="U181" i="8"/>
  <c r="Q181" i="8"/>
  <c r="O181" i="8"/>
  <c r="M181" i="8"/>
  <c r="AG180" i="8"/>
  <c r="E179" i="8"/>
  <c r="C179" i="8"/>
  <c r="B179" i="8"/>
  <c r="AG179" i="8" s="1"/>
  <c r="E178" i="8"/>
  <c r="D178" i="8" s="1"/>
  <c r="C178" i="8"/>
  <c r="C175" i="8" s="1"/>
  <c r="B178" i="8"/>
  <c r="AG178" i="8" s="1"/>
  <c r="E177" i="8"/>
  <c r="E175" i="8" s="1"/>
  <c r="C177" i="8"/>
  <c r="B177" i="8"/>
  <c r="AG177" i="8" s="1"/>
  <c r="E176" i="8"/>
  <c r="D176" i="8"/>
  <c r="C176" i="8"/>
  <c r="B176" i="8"/>
  <c r="AE175" i="8"/>
  <c r="AD175" i="8"/>
  <c r="AC175" i="8"/>
  <c r="AB175" i="8"/>
  <c r="AA175" i="8"/>
  <c r="Z175" i="8"/>
  <c r="Y175" i="8"/>
  <c r="X175" i="8"/>
  <c r="W175" i="8"/>
  <c r="V175" i="8"/>
  <c r="U175" i="8"/>
  <c r="T175" i="8"/>
  <c r="S175" i="8"/>
  <c r="R175" i="8"/>
  <c r="Q175" i="8"/>
  <c r="P175" i="8"/>
  <c r="O175" i="8"/>
  <c r="N175" i="8"/>
  <c r="M175" i="8"/>
  <c r="L175" i="8"/>
  <c r="K175" i="8"/>
  <c r="J175" i="8"/>
  <c r="I175" i="8"/>
  <c r="H175" i="8"/>
  <c r="AG174" i="8"/>
  <c r="AG173" i="8"/>
  <c r="E172" i="8"/>
  <c r="E169" i="8" s="1"/>
  <c r="C172" i="8"/>
  <c r="B172" i="8"/>
  <c r="B169" i="8" s="1"/>
  <c r="AG171" i="8"/>
  <c r="AG170" i="8"/>
  <c r="AE169" i="8"/>
  <c r="AD169" i="8"/>
  <c r="AC169" i="8"/>
  <c r="AB169" i="8"/>
  <c r="AA169" i="8"/>
  <c r="Z169" i="8"/>
  <c r="Y169" i="8"/>
  <c r="X169" i="8"/>
  <c r="W169" i="8"/>
  <c r="V169" i="8"/>
  <c r="U169" i="8"/>
  <c r="T169" i="8"/>
  <c r="S169" i="8"/>
  <c r="R169" i="8"/>
  <c r="Q169" i="8"/>
  <c r="P169" i="8"/>
  <c r="O169" i="8"/>
  <c r="N169" i="8"/>
  <c r="M169" i="8"/>
  <c r="L169" i="8"/>
  <c r="K169" i="8"/>
  <c r="J169" i="8"/>
  <c r="I169" i="8"/>
  <c r="H169" i="8"/>
  <c r="C169" i="8"/>
  <c r="AG168" i="8"/>
  <c r="AG167" i="8"/>
  <c r="E166" i="8"/>
  <c r="D166" i="8" s="1"/>
  <c r="D163" i="8" s="1"/>
  <c r="C166" i="8"/>
  <c r="C163" i="8" s="1"/>
  <c r="B166" i="8"/>
  <c r="AG165" i="8"/>
  <c r="AG164" i="8"/>
  <c r="AE163" i="8"/>
  <c r="AD163" i="8"/>
  <c r="AC163" i="8"/>
  <c r="AB163" i="8"/>
  <c r="AA163" i="8"/>
  <c r="Z163" i="8"/>
  <c r="Y163" i="8"/>
  <c r="X163" i="8"/>
  <c r="W163" i="8"/>
  <c r="V163" i="8"/>
  <c r="U163" i="8"/>
  <c r="T163" i="8"/>
  <c r="S163" i="8"/>
  <c r="R163" i="8"/>
  <c r="Q163" i="8"/>
  <c r="P163" i="8"/>
  <c r="O163" i="8"/>
  <c r="N163" i="8"/>
  <c r="M163" i="8"/>
  <c r="L163" i="8"/>
  <c r="K163" i="8"/>
  <c r="J163" i="8"/>
  <c r="I163" i="8"/>
  <c r="H163" i="8"/>
  <c r="AG162" i="8"/>
  <c r="AG161" i="8"/>
  <c r="E160" i="8"/>
  <c r="E157" i="8" s="1"/>
  <c r="C160" i="8"/>
  <c r="B160" i="8"/>
  <c r="AG159" i="8"/>
  <c r="AG158" i="8"/>
  <c r="AE157" i="8"/>
  <c r="AD157" i="8"/>
  <c r="AC157" i="8"/>
  <c r="AB157" i="8"/>
  <c r="AA157" i="8"/>
  <c r="Z157" i="8"/>
  <c r="Y157" i="8"/>
  <c r="X157" i="8"/>
  <c r="W157" i="8"/>
  <c r="V157" i="8"/>
  <c r="U157" i="8"/>
  <c r="T157" i="8"/>
  <c r="S157" i="8"/>
  <c r="R157" i="8"/>
  <c r="Q157" i="8"/>
  <c r="P157" i="8"/>
  <c r="O157" i="8"/>
  <c r="N157" i="8"/>
  <c r="M157" i="8"/>
  <c r="L157" i="8"/>
  <c r="K157" i="8"/>
  <c r="J157" i="8"/>
  <c r="I157" i="8"/>
  <c r="H157" i="8"/>
  <c r="C157" i="8"/>
  <c r="C151" i="8" s="1"/>
  <c r="C145" i="8" s="1"/>
  <c r="AG156" i="8"/>
  <c r="AG155" i="8"/>
  <c r="AE154" i="8"/>
  <c r="AD154" i="8"/>
  <c r="AD289" i="8" s="1"/>
  <c r="AC154" i="8"/>
  <c r="AB154" i="8"/>
  <c r="AB148" i="8" s="1"/>
  <c r="AA154" i="8"/>
  <c r="Z154" i="8"/>
  <c r="Z289" i="8" s="1"/>
  <c r="Y154" i="8"/>
  <c r="X154" i="8"/>
  <c r="X148" i="8" s="1"/>
  <c r="W154" i="8"/>
  <c r="V154" i="8"/>
  <c r="V289" i="8" s="1"/>
  <c r="U154" i="8"/>
  <c r="T154" i="8"/>
  <c r="S154" i="8"/>
  <c r="R154" i="8"/>
  <c r="R289" i="8" s="1"/>
  <c r="Q154" i="8"/>
  <c r="P154" i="8"/>
  <c r="P148" i="8" s="1"/>
  <c r="O154" i="8"/>
  <c r="N154" i="8"/>
  <c r="N289" i="8" s="1"/>
  <c r="M154" i="8"/>
  <c r="L154" i="8"/>
  <c r="K154" i="8"/>
  <c r="J154" i="8"/>
  <c r="J289" i="8" s="1"/>
  <c r="I154" i="8"/>
  <c r="H154" i="8"/>
  <c r="H148" i="8" s="1"/>
  <c r="D154" i="8"/>
  <c r="C154" i="8"/>
  <c r="B154" i="8"/>
  <c r="AE153" i="8"/>
  <c r="AE288" i="8" s="1"/>
  <c r="AD153" i="8"/>
  <c r="AC153" i="8"/>
  <c r="AB153" i="8"/>
  <c r="AA153" i="8"/>
  <c r="Z153" i="8"/>
  <c r="Y153" i="8"/>
  <c r="Y147" i="8" s="1"/>
  <c r="X153" i="8"/>
  <c r="W153" i="8"/>
  <c r="W288" i="8" s="1"/>
  <c r="V153" i="8"/>
  <c r="V147" i="8" s="1"/>
  <c r="U153" i="8"/>
  <c r="U147" i="8" s="1"/>
  <c r="T153" i="8"/>
  <c r="S153" i="8"/>
  <c r="R153" i="8"/>
  <c r="R147" i="8" s="1"/>
  <c r="Q153" i="8"/>
  <c r="Q147" i="8" s="1"/>
  <c r="P153" i="8"/>
  <c r="O153" i="8"/>
  <c r="O288" i="8" s="1"/>
  <c r="N153" i="8"/>
  <c r="M153" i="8"/>
  <c r="M147" i="8" s="1"/>
  <c r="L153" i="8"/>
  <c r="K153" i="8"/>
  <c r="K147" i="8" s="1"/>
  <c r="J153" i="8"/>
  <c r="I153" i="8"/>
  <c r="I147" i="8" s="1"/>
  <c r="H153" i="8"/>
  <c r="AG152" i="8"/>
  <c r="AE151" i="8"/>
  <c r="AD151" i="8"/>
  <c r="AD286" i="8" s="1"/>
  <c r="AC151" i="8"/>
  <c r="AC286" i="8" s="1"/>
  <c r="AB151" i="8"/>
  <c r="AB145" i="8" s="1"/>
  <c r="AB144" i="8" s="1"/>
  <c r="AA151" i="8"/>
  <c r="Z151" i="8"/>
  <c r="Z286" i="8" s="1"/>
  <c r="Y151" i="8"/>
  <c r="Y145" i="8" s="1"/>
  <c r="X151" i="8"/>
  <c r="W151" i="8"/>
  <c r="V151" i="8"/>
  <c r="U151" i="8"/>
  <c r="U286" i="8" s="1"/>
  <c r="T151" i="8"/>
  <c r="T145" i="8" s="1"/>
  <c r="T144" i="8" s="1"/>
  <c r="S151" i="8"/>
  <c r="R151" i="8"/>
  <c r="R286" i="8" s="1"/>
  <c r="Q151" i="8"/>
  <c r="Q145" i="8" s="1"/>
  <c r="P151" i="8"/>
  <c r="P145" i="8" s="1"/>
  <c r="P144" i="8" s="1"/>
  <c r="O151" i="8"/>
  <c r="N151" i="8"/>
  <c r="N286" i="8" s="1"/>
  <c r="M151" i="8"/>
  <c r="M145" i="8" s="1"/>
  <c r="L151" i="8"/>
  <c r="L145" i="8" s="1"/>
  <c r="K151" i="8"/>
  <c r="J151" i="8"/>
  <c r="J286" i="8" s="1"/>
  <c r="I151" i="8"/>
  <c r="I145" i="8" s="1"/>
  <c r="H151" i="8"/>
  <c r="H145" i="8" s="1"/>
  <c r="E151" i="8"/>
  <c r="D151" i="8"/>
  <c r="B151" i="8"/>
  <c r="AG149" i="8"/>
  <c r="AE148" i="8"/>
  <c r="AC148" i="8"/>
  <c r="AA148" i="8"/>
  <c r="Y148" i="8"/>
  <c r="W148" i="8"/>
  <c r="U148" i="8"/>
  <c r="T148" i="8"/>
  <c r="S148" i="8"/>
  <c r="Q148" i="8"/>
  <c r="O148" i="8"/>
  <c r="M148" i="8"/>
  <c r="L148" i="8"/>
  <c r="K148" i="8"/>
  <c r="I148" i="8"/>
  <c r="B148" i="8"/>
  <c r="AC147" i="8"/>
  <c r="AB147" i="8"/>
  <c r="AA147" i="8"/>
  <c r="X147" i="8"/>
  <c r="W147" i="8"/>
  <c r="T147" i="8"/>
  <c r="S147" i="8"/>
  <c r="P147" i="8"/>
  <c r="O147" i="8"/>
  <c r="L147" i="8"/>
  <c r="H147" i="8"/>
  <c r="AG146" i="8"/>
  <c r="AE145" i="8"/>
  <c r="AA145" i="8"/>
  <c r="AA144" i="8" s="1"/>
  <c r="X145" i="8"/>
  <c r="X144" i="8" s="1"/>
  <c r="W145" i="8"/>
  <c r="V145" i="8"/>
  <c r="S145" i="8"/>
  <c r="O145" i="8"/>
  <c r="O144" i="8" s="1"/>
  <c r="K145" i="8"/>
  <c r="K126" i="8" s="1"/>
  <c r="K123" i="8" s="1"/>
  <c r="E145" i="8"/>
  <c r="AG143" i="8"/>
  <c r="AG142" i="8"/>
  <c r="E141" i="8"/>
  <c r="C141" i="8"/>
  <c r="B141" i="8"/>
  <c r="AG141" i="8" s="1"/>
  <c r="E140" i="8"/>
  <c r="D140" i="8" s="1"/>
  <c r="C140" i="8"/>
  <c r="B140" i="8"/>
  <c r="AG140" i="8" s="1"/>
  <c r="E139" i="8"/>
  <c r="D139" i="8" s="1"/>
  <c r="C139" i="8"/>
  <c r="B139" i="8"/>
  <c r="AG139" i="8" s="1"/>
  <c r="E138" i="8"/>
  <c r="D138" i="8" s="1"/>
  <c r="C138" i="8"/>
  <c r="C137" i="8" s="1"/>
  <c r="B138" i="8"/>
  <c r="AG138" i="8" s="1"/>
  <c r="AE137" i="8"/>
  <c r="AD137" i="8"/>
  <c r="AC137" i="8"/>
  <c r="AB137" i="8"/>
  <c r="AA137" i="8"/>
  <c r="Z137" i="8"/>
  <c r="Y137" i="8"/>
  <c r="X137" i="8"/>
  <c r="W137" i="8"/>
  <c r="V137" i="8"/>
  <c r="U137" i="8"/>
  <c r="T137" i="8"/>
  <c r="S137" i="8"/>
  <c r="R137" i="8"/>
  <c r="Q137" i="8"/>
  <c r="P137" i="8"/>
  <c r="O137" i="8"/>
  <c r="N137" i="8"/>
  <c r="M137" i="8"/>
  <c r="L137" i="8"/>
  <c r="K137" i="8"/>
  <c r="J137" i="8"/>
  <c r="I137" i="8"/>
  <c r="H137" i="8"/>
  <c r="AG136" i="8"/>
  <c r="AG135" i="8"/>
  <c r="AG134" i="8"/>
  <c r="AG133" i="8"/>
  <c r="AD132" i="8"/>
  <c r="AD129" i="8" s="1"/>
  <c r="AB132" i="8"/>
  <c r="Z132" i="8"/>
  <c r="X132" i="8"/>
  <c r="V132" i="8"/>
  <c r="V126" i="8" s="1"/>
  <c r="V123" i="8" s="1"/>
  <c r="T132" i="8"/>
  <c r="R132" i="8"/>
  <c r="R129" i="8" s="1"/>
  <c r="P132" i="8"/>
  <c r="N132" i="8"/>
  <c r="L132" i="8"/>
  <c r="J132" i="8"/>
  <c r="H132" i="8"/>
  <c r="E132" i="8"/>
  <c r="D132" i="8" s="1"/>
  <c r="AG131" i="8"/>
  <c r="AG130" i="8"/>
  <c r="AE129" i="8"/>
  <c r="AC129" i="8"/>
  <c r="AA129" i="8"/>
  <c r="Y129" i="8"/>
  <c r="W129" i="8"/>
  <c r="V129" i="8"/>
  <c r="U129" i="8"/>
  <c r="S129" i="8"/>
  <c r="Q129" i="8"/>
  <c r="O129" i="8"/>
  <c r="N129" i="8"/>
  <c r="M129" i="8"/>
  <c r="K129" i="8"/>
  <c r="I129" i="8"/>
  <c r="E129" i="8"/>
  <c r="AG128" i="8"/>
  <c r="B127" i="8"/>
  <c r="AG127" i="8" s="1"/>
  <c r="AA126" i="8"/>
  <c r="AA123" i="8" s="1"/>
  <c r="E126" i="8"/>
  <c r="AG125" i="8"/>
  <c r="AG124" i="8"/>
  <c r="AG122" i="8"/>
  <c r="E121" i="8"/>
  <c r="D121" i="8" s="1"/>
  <c r="C121" i="8"/>
  <c r="B121" i="8"/>
  <c r="AG121" i="8" s="1"/>
  <c r="E120" i="8"/>
  <c r="C120" i="8"/>
  <c r="B120" i="8"/>
  <c r="AG120" i="8" s="1"/>
  <c r="E119" i="8"/>
  <c r="D119" i="8" s="1"/>
  <c r="C119" i="8"/>
  <c r="B119" i="8"/>
  <c r="AG119" i="8" s="1"/>
  <c r="E118" i="8"/>
  <c r="C118" i="8"/>
  <c r="B118" i="8"/>
  <c r="AG118" i="8" s="1"/>
  <c r="AE117" i="8"/>
  <c r="AD117" i="8"/>
  <c r="AC117" i="8"/>
  <c r="AB117" i="8"/>
  <c r="AA117" i="8"/>
  <c r="Z117" i="8"/>
  <c r="Y117" i="8"/>
  <c r="X117" i="8"/>
  <c r="W117" i="8"/>
  <c r="V117" i="8"/>
  <c r="U117" i="8"/>
  <c r="T117" i="8"/>
  <c r="S117" i="8"/>
  <c r="R117" i="8"/>
  <c r="Q117" i="8"/>
  <c r="P117" i="8"/>
  <c r="O117" i="8"/>
  <c r="N117" i="8"/>
  <c r="M117" i="8"/>
  <c r="L117" i="8"/>
  <c r="K117" i="8"/>
  <c r="J117" i="8"/>
  <c r="I117" i="8"/>
  <c r="H117" i="8"/>
  <c r="AG116" i="8"/>
  <c r="E115" i="8"/>
  <c r="D115" i="8" s="1"/>
  <c r="C115" i="8"/>
  <c r="B115" i="8"/>
  <c r="AG115" i="8" s="1"/>
  <c r="E114" i="8"/>
  <c r="C114" i="8"/>
  <c r="B114" i="8"/>
  <c r="AG114" i="8" s="1"/>
  <c r="E113" i="8"/>
  <c r="D113" i="8" s="1"/>
  <c r="C113" i="8"/>
  <c r="B113" i="8"/>
  <c r="E112" i="8"/>
  <c r="C112" i="8"/>
  <c r="B112" i="8"/>
  <c r="AG112" i="8" s="1"/>
  <c r="AE111" i="8"/>
  <c r="AD111" i="8"/>
  <c r="AC111" i="8"/>
  <c r="AB111" i="8"/>
  <c r="AA111" i="8"/>
  <c r="Z111" i="8"/>
  <c r="Y111" i="8"/>
  <c r="X111" i="8"/>
  <c r="W111" i="8"/>
  <c r="V111" i="8"/>
  <c r="U111" i="8"/>
  <c r="T111" i="8"/>
  <c r="S111" i="8"/>
  <c r="R111" i="8"/>
  <c r="Q111" i="8"/>
  <c r="P111" i="8"/>
  <c r="O111" i="8"/>
  <c r="N111" i="8"/>
  <c r="M111" i="8"/>
  <c r="L111" i="8"/>
  <c r="K111" i="8"/>
  <c r="J111" i="8"/>
  <c r="I111" i="8"/>
  <c r="H111" i="8"/>
  <c r="AG110" i="8"/>
  <c r="AG109" i="8"/>
  <c r="E108" i="8"/>
  <c r="C108" i="8"/>
  <c r="B108" i="8"/>
  <c r="AG108" i="8" s="1"/>
  <c r="AG107" i="8"/>
  <c r="AG106" i="8"/>
  <c r="AE105" i="8"/>
  <c r="AD105" i="8"/>
  <c r="AC105" i="8"/>
  <c r="AB105" i="8"/>
  <c r="AA105" i="8"/>
  <c r="Z105" i="8"/>
  <c r="Y105" i="8"/>
  <c r="X105" i="8"/>
  <c r="W105" i="8"/>
  <c r="V105" i="8"/>
  <c r="U105" i="8"/>
  <c r="T105" i="8"/>
  <c r="S105" i="8"/>
  <c r="R105" i="8"/>
  <c r="Q105" i="8"/>
  <c r="P105" i="8"/>
  <c r="O105" i="8"/>
  <c r="N105" i="8"/>
  <c r="M105" i="8"/>
  <c r="L105" i="8"/>
  <c r="K105" i="8"/>
  <c r="J105" i="8"/>
  <c r="I105" i="8"/>
  <c r="H105" i="8"/>
  <c r="AG104" i="8"/>
  <c r="AE103" i="8"/>
  <c r="AD103" i="8"/>
  <c r="AC103" i="8"/>
  <c r="AB103" i="8"/>
  <c r="AA103" i="8"/>
  <c r="Z103" i="8"/>
  <c r="Y103" i="8"/>
  <c r="X103" i="8"/>
  <c r="W103" i="8"/>
  <c r="V103" i="8"/>
  <c r="U103" i="8"/>
  <c r="T103" i="8"/>
  <c r="S103" i="8"/>
  <c r="R103" i="8"/>
  <c r="Q103" i="8"/>
  <c r="P103" i="8"/>
  <c r="O103" i="8"/>
  <c r="N103" i="8"/>
  <c r="M103" i="8"/>
  <c r="L103" i="8"/>
  <c r="K103" i="8"/>
  <c r="J103" i="8"/>
  <c r="I103" i="8"/>
  <c r="H103" i="8"/>
  <c r="AE102" i="8"/>
  <c r="AE99" i="8" s="1"/>
  <c r="AD102" i="8"/>
  <c r="AD99" i="8" s="1"/>
  <c r="AC102" i="8"/>
  <c r="AC99" i="8" s="1"/>
  <c r="AB102" i="8"/>
  <c r="AB99" i="8" s="1"/>
  <c r="AA102" i="8"/>
  <c r="AA99" i="8" s="1"/>
  <c r="Z102" i="8"/>
  <c r="Z99" i="8" s="1"/>
  <c r="Y102" i="8"/>
  <c r="X102" i="8"/>
  <c r="X99" i="8" s="1"/>
  <c r="W102" i="8"/>
  <c r="W99" i="8" s="1"/>
  <c r="V102" i="8"/>
  <c r="V99" i="8" s="1"/>
  <c r="U102" i="8"/>
  <c r="U99" i="8" s="1"/>
  <c r="T102" i="8"/>
  <c r="T99" i="8" s="1"/>
  <c r="S102" i="8"/>
  <c r="S99" i="8" s="1"/>
  <c r="R102" i="8"/>
  <c r="R99" i="8" s="1"/>
  <c r="Q102" i="8"/>
  <c r="Q99" i="8" s="1"/>
  <c r="P102" i="8"/>
  <c r="P99" i="8" s="1"/>
  <c r="O102" i="8"/>
  <c r="N102" i="8"/>
  <c r="N99" i="8" s="1"/>
  <c r="M102" i="8"/>
  <c r="M99" i="8" s="1"/>
  <c r="L102" i="8"/>
  <c r="L99" i="8" s="1"/>
  <c r="K102" i="8"/>
  <c r="K99" i="8" s="1"/>
  <c r="J102" i="8"/>
  <c r="J99" i="8" s="1"/>
  <c r="I102" i="8"/>
  <c r="I99" i="8" s="1"/>
  <c r="H102" i="8"/>
  <c r="H99" i="8" s="1"/>
  <c r="AG101" i="8"/>
  <c r="AG100" i="8"/>
  <c r="Y99" i="8"/>
  <c r="O99" i="8"/>
  <c r="AG98" i="8"/>
  <c r="AG97" i="8"/>
  <c r="E96" i="8"/>
  <c r="D96" i="8" s="1"/>
  <c r="D93" i="8" s="1"/>
  <c r="C96" i="8"/>
  <c r="C93" i="8" s="1"/>
  <c r="B96" i="8"/>
  <c r="B93" i="8" s="1"/>
  <c r="AG95" i="8"/>
  <c r="AG94" i="8"/>
  <c r="AE93" i="8"/>
  <c r="AD93" i="8"/>
  <c r="AC93" i="8"/>
  <c r="AB93" i="8"/>
  <c r="AA93" i="8"/>
  <c r="Z93" i="8"/>
  <c r="Y93" i="8"/>
  <c r="X93" i="8"/>
  <c r="W93" i="8"/>
  <c r="V93" i="8"/>
  <c r="U93" i="8"/>
  <c r="T93" i="8"/>
  <c r="S93" i="8"/>
  <c r="R93" i="8"/>
  <c r="Q93" i="8"/>
  <c r="P93" i="8"/>
  <c r="O93" i="8"/>
  <c r="N93" i="8"/>
  <c r="M93" i="8"/>
  <c r="L93" i="8"/>
  <c r="K93" i="8"/>
  <c r="J93" i="8"/>
  <c r="I93" i="8"/>
  <c r="H93" i="8"/>
  <c r="E93" i="8"/>
  <c r="AG92" i="8"/>
  <c r="AG91" i="8"/>
  <c r="E90" i="8"/>
  <c r="D90" i="8" s="1"/>
  <c r="D87" i="8" s="1"/>
  <c r="C90" i="8"/>
  <c r="B90" i="8"/>
  <c r="AG89" i="8"/>
  <c r="AG88" i="8"/>
  <c r="AE87" i="8"/>
  <c r="AD87" i="8"/>
  <c r="AC87" i="8"/>
  <c r="AB87" i="8"/>
  <c r="AA87" i="8"/>
  <c r="Z87" i="8"/>
  <c r="Y87" i="8"/>
  <c r="X87" i="8"/>
  <c r="W87" i="8"/>
  <c r="V87" i="8"/>
  <c r="U87" i="8"/>
  <c r="T87" i="8"/>
  <c r="S87" i="8"/>
  <c r="R87" i="8"/>
  <c r="Q87" i="8"/>
  <c r="P87" i="8"/>
  <c r="O87" i="8"/>
  <c r="N87" i="8"/>
  <c r="M87" i="8"/>
  <c r="L87" i="8"/>
  <c r="K87" i="8"/>
  <c r="J87" i="8"/>
  <c r="I87" i="8"/>
  <c r="H87" i="8"/>
  <c r="C87" i="8"/>
  <c r="AG86" i="8"/>
  <c r="AG85" i="8"/>
  <c r="E84" i="8"/>
  <c r="D84" i="8" s="1"/>
  <c r="D81" i="8" s="1"/>
  <c r="C84" i="8"/>
  <c r="C81" i="8" s="1"/>
  <c r="B84" i="8"/>
  <c r="B81" i="8" s="1"/>
  <c r="AG83" i="8"/>
  <c r="AG82" i="8"/>
  <c r="AE81" i="8"/>
  <c r="AD81" i="8"/>
  <c r="AC81" i="8"/>
  <c r="AB81" i="8"/>
  <c r="AA81" i="8"/>
  <c r="Z81" i="8"/>
  <c r="Y81" i="8"/>
  <c r="X81" i="8"/>
  <c r="W81" i="8"/>
  <c r="V81" i="8"/>
  <c r="U81" i="8"/>
  <c r="T81" i="8"/>
  <c r="S81" i="8"/>
  <c r="R81" i="8"/>
  <c r="Q81" i="8"/>
  <c r="P81" i="8"/>
  <c r="O81" i="8"/>
  <c r="N81" i="8"/>
  <c r="M81" i="8"/>
  <c r="L81" i="8"/>
  <c r="K81" i="8"/>
  <c r="J81" i="8"/>
  <c r="I81" i="8"/>
  <c r="H81" i="8"/>
  <c r="AG80" i="8"/>
  <c r="AG79" i="8"/>
  <c r="E78" i="8"/>
  <c r="D78" i="8" s="1"/>
  <c r="D75" i="8" s="1"/>
  <c r="C78" i="8"/>
  <c r="B78" i="8"/>
  <c r="AG77" i="8"/>
  <c r="AG76" i="8"/>
  <c r="AE75" i="8"/>
  <c r="AD75" i="8"/>
  <c r="AC75" i="8"/>
  <c r="AB75" i="8"/>
  <c r="AA75" i="8"/>
  <c r="Z75" i="8"/>
  <c r="Y75" i="8"/>
  <c r="X75" i="8"/>
  <c r="W75" i="8"/>
  <c r="V75" i="8"/>
  <c r="U75" i="8"/>
  <c r="T75" i="8"/>
  <c r="S75" i="8"/>
  <c r="R75" i="8"/>
  <c r="Q75" i="8"/>
  <c r="P75" i="8"/>
  <c r="O75" i="8"/>
  <c r="N75" i="8"/>
  <c r="M75" i="8"/>
  <c r="L75" i="8"/>
  <c r="K75" i="8"/>
  <c r="J75" i="8"/>
  <c r="I75" i="8"/>
  <c r="H75" i="8"/>
  <c r="C75" i="8"/>
  <c r="AG74" i="8"/>
  <c r="AG73" i="8"/>
  <c r="E72" i="8"/>
  <c r="D72" i="8" s="1"/>
  <c r="D69" i="8" s="1"/>
  <c r="C72" i="8"/>
  <c r="C69" i="8" s="1"/>
  <c r="B72" i="8"/>
  <c r="B69" i="8" s="1"/>
  <c r="AG71" i="8"/>
  <c r="AG70" i="8"/>
  <c r="AE69" i="8"/>
  <c r="AD69" i="8"/>
  <c r="AC69" i="8"/>
  <c r="AB69" i="8"/>
  <c r="AA69" i="8"/>
  <c r="Z69" i="8"/>
  <c r="Y69" i="8"/>
  <c r="X69" i="8"/>
  <c r="W69" i="8"/>
  <c r="V69" i="8"/>
  <c r="U69" i="8"/>
  <c r="T69" i="8"/>
  <c r="S69" i="8"/>
  <c r="R69" i="8"/>
  <c r="Q69" i="8"/>
  <c r="P69" i="8"/>
  <c r="O69" i="8"/>
  <c r="N69" i="8"/>
  <c r="M69" i="8"/>
  <c r="L69" i="8"/>
  <c r="K69" i="8"/>
  <c r="J69" i="8"/>
  <c r="I69" i="8"/>
  <c r="H69" i="8"/>
  <c r="AG68" i="8"/>
  <c r="AG67" i="8"/>
  <c r="AE66" i="8"/>
  <c r="AE63" i="8" s="1"/>
  <c r="AD66" i="8"/>
  <c r="AD63" i="8" s="1"/>
  <c r="AC66" i="8"/>
  <c r="AB66" i="8"/>
  <c r="AB63" i="8" s="1"/>
  <c r="AA66" i="8"/>
  <c r="AA63" i="8" s="1"/>
  <c r="Z66" i="8"/>
  <c r="Z63" i="8" s="1"/>
  <c r="Y66" i="8"/>
  <c r="Y63" i="8" s="1"/>
  <c r="X66" i="8"/>
  <c r="X63" i="8" s="1"/>
  <c r="W66" i="8"/>
  <c r="W63" i="8" s="1"/>
  <c r="V66" i="8"/>
  <c r="V63" i="8" s="1"/>
  <c r="U66" i="8"/>
  <c r="T66" i="8"/>
  <c r="T63" i="8" s="1"/>
  <c r="S66" i="8"/>
  <c r="S63" i="8" s="1"/>
  <c r="R66" i="8"/>
  <c r="R63" i="8" s="1"/>
  <c r="Q66" i="8"/>
  <c r="Q63" i="8" s="1"/>
  <c r="P66" i="8"/>
  <c r="P63" i="8" s="1"/>
  <c r="O66" i="8"/>
  <c r="O63" i="8" s="1"/>
  <c r="N66" i="8"/>
  <c r="N63" i="8" s="1"/>
  <c r="M66" i="8"/>
  <c r="L66" i="8"/>
  <c r="L63" i="8" s="1"/>
  <c r="K66" i="8"/>
  <c r="K63" i="8" s="1"/>
  <c r="J66" i="8"/>
  <c r="J63" i="8" s="1"/>
  <c r="I66" i="8"/>
  <c r="I63" i="8" s="1"/>
  <c r="H66" i="8"/>
  <c r="H63" i="8" s="1"/>
  <c r="AG65" i="8"/>
  <c r="AG64" i="8"/>
  <c r="AC63" i="8"/>
  <c r="U63" i="8"/>
  <c r="M63" i="8"/>
  <c r="AG62" i="8"/>
  <c r="AG61" i="8"/>
  <c r="E60" i="8"/>
  <c r="D60" i="8" s="1"/>
  <c r="C60" i="8"/>
  <c r="C57" i="8" s="1"/>
  <c r="B60" i="8"/>
  <c r="E59" i="8"/>
  <c r="C59" i="8"/>
  <c r="B59" i="8"/>
  <c r="AG59" i="8" s="1"/>
  <c r="AG58" i="8"/>
  <c r="AE57" i="8"/>
  <c r="AD57" i="8"/>
  <c r="AC57" i="8"/>
  <c r="AB57" i="8"/>
  <c r="AA57" i="8"/>
  <c r="Z57" i="8"/>
  <c r="Y57" i="8"/>
  <c r="X57" i="8"/>
  <c r="W57" i="8"/>
  <c r="V57" i="8"/>
  <c r="U57" i="8"/>
  <c r="T57" i="8"/>
  <c r="S57" i="8"/>
  <c r="R57" i="8"/>
  <c r="Q57" i="8"/>
  <c r="P57" i="8"/>
  <c r="O57" i="8"/>
  <c r="N57" i="8"/>
  <c r="M57" i="8"/>
  <c r="L57" i="8"/>
  <c r="K57" i="8"/>
  <c r="J57" i="8"/>
  <c r="I57" i="8"/>
  <c r="H57" i="8"/>
  <c r="AG56" i="8"/>
  <c r="AG55" i="8"/>
  <c r="E54" i="8"/>
  <c r="D54" i="8" s="1"/>
  <c r="C54" i="8"/>
  <c r="B54" i="8"/>
  <c r="B289" i="8" s="1"/>
  <c r="E53" i="8"/>
  <c r="C53" i="8"/>
  <c r="B53" i="8"/>
  <c r="AG53" i="8" s="1"/>
  <c r="E52" i="8"/>
  <c r="D52" i="8" s="1"/>
  <c r="C52" i="8"/>
  <c r="B52" i="8"/>
  <c r="AG52" i="8" s="1"/>
  <c r="AG51" i="8"/>
  <c r="AE50" i="8"/>
  <c r="AD50" i="8"/>
  <c r="AC50" i="8"/>
  <c r="AB50" i="8"/>
  <c r="AA50" i="8"/>
  <c r="Z50" i="8"/>
  <c r="Y50" i="8"/>
  <c r="X50" i="8"/>
  <c r="W50" i="8"/>
  <c r="V50" i="8"/>
  <c r="U50" i="8"/>
  <c r="T50" i="8"/>
  <c r="S50" i="8"/>
  <c r="R50" i="8"/>
  <c r="Q50" i="8"/>
  <c r="P50" i="8"/>
  <c r="O50" i="8"/>
  <c r="N50" i="8"/>
  <c r="M50" i="8"/>
  <c r="L50" i="8"/>
  <c r="K50" i="8"/>
  <c r="J50" i="8"/>
  <c r="I50" i="8"/>
  <c r="H50" i="8"/>
  <c r="AG49" i="8"/>
  <c r="AG48" i="8"/>
  <c r="T47" i="8"/>
  <c r="P47" i="8"/>
  <c r="P288" i="8" s="1"/>
  <c r="E47" i="8"/>
  <c r="C47" i="8"/>
  <c r="C44" i="8" s="1"/>
  <c r="AG46" i="8"/>
  <c r="AG45" i="8"/>
  <c r="AE44" i="8"/>
  <c r="AD44" i="8"/>
  <c r="AC44" i="8"/>
  <c r="AB44" i="8"/>
  <c r="AA44" i="8"/>
  <c r="Z44" i="8"/>
  <c r="Y44" i="8"/>
  <c r="X44" i="8"/>
  <c r="W44" i="8"/>
  <c r="V44" i="8"/>
  <c r="U44" i="8"/>
  <c r="S44" i="8"/>
  <c r="R44" i="8"/>
  <c r="Q44" i="8"/>
  <c r="O44" i="8"/>
  <c r="N44" i="8"/>
  <c r="M44" i="8"/>
  <c r="L44" i="8"/>
  <c r="K44" i="8"/>
  <c r="J44" i="8"/>
  <c r="I44" i="8"/>
  <c r="H44" i="8"/>
  <c r="AG43" i="8"/>
  <c r="AG42" i="8"/>
  <c r="E41" i="8"/>
  <c r="C41" i="8"/>
  <c r="C38" i="8" s="1"/>
  <c r="B41" i="8"/>
  <c r="AG41" i="8" s="1"/>
  <c r="AG40" i="8"/>
  <c r="AG39" i="8"/>
  <c r="AE38" i="8"/>
  <c r="AD38" i="8"/>
  <c r="AC38" i="8"/>
  <c r="AB38" i="8"/>
  <c r="AA38" i="8"/>
  <c r="Z38" i="8"/>
  <c r="Y38" i="8"/>
  <c r="X38" i="8"/>
  <c r="W38" i="8"/>
  <c r="V38" i="8"/>
  <c r="U38" i="8"/>
  <c r="T38" i="8"/>
  <c r="S38" i="8"/>
  <c r="R38" i="8"/>
  <c r="Q38" i="8"/>
  <c r="P38" i="8"/>
  <c r="O38" i="8"/>
  <c r="N38" i="8"/>
  <c r="M38" i="8"/>
  <c r="L38" i="8"/>
  <c r="K38" i="8"/>
  <c r="J38" i="8"/>
  <c r="I38" i="8"/>
  <c r="H38" i="8"/>
  <c r="AG37" i="8"/>
  <c r="AG36" i="8"/>
  <c r="AG35" i="8"/>
  <c r="E35" i="8"/>
  <c r="C35" i="8"/>
  <c r="E34" i="8"/>
  <c r="C34" i="8"/>
  <c r="B34" i="8"/>
  <c r="E33" i="8"/>
  <c r="D33" i="8" s="1"/>
  <c r="C33" i="8"/>
  <c r="B33" i="8"/>
  <c r="AG33" i="8" s="1"/>
  <c r="E32" i="8"/>
  <c r="C32" i="8"/>
  <c r="B32" i="8"/>
  <c r="B286" i="8" s="1"/>
  <c r="AE31" i="8"/>
  <c r="AD31" i="8"/>
  <c r="AC31" i="8"/>
  <c r="AB31" i="8"/>
  <c r="AA31" i="8"/>
  <c r="Z31" i="8"/>
  <c r="Y31" i="8"/>
  <c r="X31" i="8"/>
  <c r="W31" i="8"/>
  <c r="V31" i="8"/>
  <c r="U31" i="8"/>
  <c r="T31" i="8"/>
  <c r="S31" i="8"/>
  <c r="R31" i="8"/>
  <c r="Q31" i="8"/>
  <c r="P31" i="8"/>
  <c r="O31" i="8"/>
  <c r="N31" i="8"/>
  <c r="M31" i="8"/>
  <c r="L31" i="8"/>
  <c r="K31" i="8"/>
  <c r="J31" i="8"/>
  <c r="I31" i="8"/>
  <c r="H31" i="8"/>
  <c r="AG30" i="8"/>
  <c r="AE29" i="8"/>
  <c r="AE278" i="8" s="1"/>
  <c r="AD29" i="8"/>
  <c r="AC29" i="8"/>
  <c r="AC278" i="8" s="1"/>
  <c r="AB29" i="8"/>
  <c r="AA29" i="8"/>
  <c r="AA278" i="8" s="1"/>
  <c r="Z29" i="8"/>
  <c r="Y29" i="8"/>
  <c r="Y278" i="8" s="1"/>
  <c r="X29" i="8"/>
  <c r="W29" i="8"/>
  <c r="W278" i="8" s="1"/>
  <c r="V29" i="8"/>
  <c r="U29" i="8"/>
  <c r="U278" i="8" s="1"/>
  <c r="T29" i="8"/>
  <c r="T278" i="8" s="1"/>
  <c r="S29" i="8"/>
  <c r="S278" i="8" s="1"/>
  <c r="R29" i="8"/>
  <c r="Q29" i="8"/>
  <c r="Q278" i="8" s="1"/>
  <c r="P29" i="8"/>
  <c r="O29" i="8"/>
  <c r="O278" i="8" s="1"/>
  <c r="N29" i="8"/>
  <c r="M29" i="8"/>
  <c r="M278" i="8" s="1"/>
  <c r="L29" i="8"/>
  <c r="L278" i="8" s="1"/>
  <c r="K29" i="8"/>
  <c r="K278" i="8" s="1"/>
  <c r="J29" i="8"/>
  <c r="I29" i="8"/>
  <c r="I278" i="8" s="1"/>
  <c r="H29" i="8"/>
  <c r="AE28" i="8"/>
  <c r="AD28" i="8"/>
  <c r="AC28" i="8"/>
  <c r="AB28" i="8"/>
  <c r="AA28" i="8"/>
  <c r="AA277" i="8" s="1"/>
  <c r="Z28" i="8"/>
  <c r="Y28" i="8"/>
  <c r="X28" i="8"/>
  <c r="W28" i="8"/>
  <c r="V28" i="8"/>
  <c r="U28" i="8"/>
  <c r="S28" i="8"/>
  <c r="R28" i="8"/>
  <c r="Q28" i="8"/>
  <c r="P28" i="8"/>
  <c r="O28" i="8"/>
  <c r="N28" i="8"/>
  <c r="M28" i="8"/>
  <c r="L28" i="8"/>
  <c r="K28" i="8"/>
  <c r="J28" i="8"/>
  <c r="I28" i="8"/>
  <c r="H28" i="8"/>
  <c r="AE27" i="8"/>
  <c r="AE276" i="8" s="1"/>
  <c r="AD27" i="8"/>
  <c r="AD276" i="8" s="1"/>
  <c r="AD301" i="8" s="1"/>
  <c r="AC27" i="8"/>
  <c r="AC276" i="8" s="1"/>
  <c r="AB27" i="8"/>
  <c r="AB276" i="8" s="1"/>
  <c r="AB301" i="8" s="1"/>
  <c r="AA27" i="8"/>
  <c r="AA276" i="8" s="1"/>
  <c r="Z27" i="8"/>
  <c r="Z276" i="8" s="1"/>
  <c r="Z293" i="8" s="1"/>
  <c r="Y27" i="8"/>
  <c r="Y276" i="8" s="1"/>
  <c r="X27" i="8"/>
  <c r="X276" i="8" s="1"/>
  <c r="X301" i="8" s="1"/>
  <c r="W27" i="8"/>
  <c r="W276" i="8" s="1"/>
  <c r="V27" i="8"/>
  <c r="V276" i="8" s="1"/>
  <c r="V301" i="8" s="1"/>
  <c r="U27" i="8"/>
  <c r="U276" i="8" s="1"/>
  <c r="T27" i="8"/>
  <c r="T276" i="8" s="1"/>
  <c r="T301" i="8" s="1"/>
  <c r="S27" i="8"/>
  <c r="S276" i="8" s="1"/>
  <c r="R27" i="8"/>
  <c r="R276" i="8" s="1"/>
  <c r="R293" i="8" s="1"/>
  <c r="Q27" i="8"/>
  <c r="Q276" i="8" s="1"/>
  <c r="P27" i="8"/>
  <c r="P276" i="8" s="1"/>
  <c r="P301" i="8" s="1"/>
  <c r="O27" i="8"/>
  <c r="O276" i="8" s="1"/>
  <c r="N27" i="8"/>
  <c r="N276" i="8" s="1"/>
  <c r="N301" i="8" s="1"/>
  <c r="M27" i="8"/>
  <c r="M276" i="8" s="1"/>
  <c r="L27" i="8"/>
  <c r="L276" i="8" s="1"/>
  <c r="L301" i="8" s="1"/>
  <c r="K27" i="8"/>
  <c r="K276" i="8" s="1"/>
  <c r="J27" i="8"/>
  <c r="J276" i="8" s="1"/>
  <c r="J293" i="8" s="1"/>
  <c r="I27" i="8"/>
  <c r="I276" i="8" s="1"/>
  <c r="H27" i="8"/>
  <c r="H276" i="8" s="1"/>
  <c r="H301" i="8" s="1"/>
  <c r="AE26" i="8"/>
  <c r="AD26" i="8"/>
  <c r="AC26" i="8"/>
  <c r="AB26" i="8"/>
  <c r="AA26" i="8"/>
  <c r="Z26" i="8"/>
  <c r="Y26" i="8"/>
  <c r="X26" i="8"/>
  <c r="X275" i="8" s="1"/>
  <c r="W26" i="8"/>
  <c r="V26" i="8"/>
  <c r="V275" i="8" s="1"/>
  <c r="U26" i="8"/>
  <c r="T26" i="8"/>
  <c r="S26" i="8"/>
  <c r="R26" i="8"/>
  <c r="Q26" i="8"/>
  <c r="P26" i="8"/>
  <c r="O26" i="8"/>
  <c r="N26" i="8"/>
  <c r="M26" i="8"/>
  <c r="L26" i="8"/>
  <c r="L25" i="8" s="1"/>
  <c r="K26" i="8"/>
  <c r="J26" i="8"/>
  <c r="I26" i="8"/>
  <c r="H26" i="8"/>
  <c r="C26" i="8"/>
  <c r="B26" i="8"/>
  <c r="AG24" i="8"/>
  <c r="AG23" i="8"/>
  <c r="E22" i="8"/>
  <c r="C22" i="8"/>
  <c r="B22" i="8"/>
  <c r="AG22" i="8" s="1"/>
  <c r="E21" i="8"/>
  <c r="D21" i="8" s="1"/>
  <c r="C21" i="8"/>
  <c r="B21" i="8"/>
  <c r="E20" i="8"/>
  <c r="C20" i="8"/>
  <c r="B20" i="8"/>
  <c r="AG20" i="8" s="1"/>
  <c r="E19" i="8"/>
  <c r="D19" i="8" s="1"/>
  <c r="C19" i="8"/>
  <c r="B19" i="8"/>
  <c r="AE18" i="8"/>
  <c r="AD18" i="8"/>
  <c r="AC18" i="8"/>
  <c r="AB18" i="8"/>
  <c r="AA18" i="8"/>
  <c r="Z18" i="8"/>
  <c r="Y18" i="8"/>
  <c r="X18" i="8"/>
  <c r="W18" i="8"/>
  <c r="V18" i="8"/>
  <c r="U18" i="8"/>
  <c r="T18" i="8"/>
  <c r="S18" i="8"/>
  <c r="R18" i="8"/>
  <c r="Q18" i="8"/>
  <c r="P18" i="8"/>
  <c r="O18" i="8"/>
  <c r="N18" i="8"/>
  <c r="M18" i="8"/>
  <c r="L18" i="8"/>
  <c r="K18" i="8"/>
  <c r="J18" i="8"/>
  <c r="I18" i="8"/>
  <c r="H18" i="8"/>
  <c r="AG17" i="8"/>
  <c r="E16" i="8"/>
  <c r="C16" i="8"/>
  <c r="G16" i="8" s="1"/>
  <c r="B16" i="8"/>
  <c r="E15" i="8"/>
  <c r="D15" i="8" s="1"/>
  <c r="C15" i="8"/>
  <c r="B15" i="8"/>
  <c r="AG15" i="8" s="1"/>
  <c r="E14" i="8"/>
  <c r="C14" i="8"/>
  <c r="B14" i="8"/>
  <c r="E13" i="8"/>
  <c r="D13" i="8" s="1"/>
  <c r="C13" i="8"/>
  <c r="B13" i="8"/>
  <c r="AE12" i="8"/>
  <c r="AD12" i="8"/>
  <c r="AC12" i="8"/>
  <c r="AB12" i="8"/>
  <c r="AA12" i="8"/>
  <c r="Z12" i="8"/>
  <c r="Y12" i="8"/>
  <c r="X12" i="8"/>
  <c r="W12" i="8"/>
  <c r="V12" i="8"/>
  <c r="U12" i="8"/>
  <c r="T12" i="8"/>
  <c r="S12" i="8"/>
  <c r="R12" i="8"/>
  <c r="Q12" i="8"/>
  <c r="P12" i="8"/>
  <c r="O12" i="8"/>
  <c r="N12" i="8"/>
  <c r="M12" i="8"/>
  <c r="L12" i="8"/>
  <c r="K12" i="8"/>
  <c r="J12" i="8"/>
  <c r="I12" i="8"/>
  <c r="H12" i="8"/>
  <c r="AG11" i="8"/>
  <c r="I55" i="12" l="1"/>
  <c r="C58" i="10"/>
  <c r="I293" i="12"/>
  <c r="E293" i="12" s="1"/>
  <c r="D293" i="12" s="1"/>
  <c r="I294" i="12"/>
  <c r="E294" i="12" s="1"/>
  <c r="T352" i="12"/>
  <c r="B231" i="12"/>
  <c r="E80" i="12"/>
  <c r="B82" i="12"/>
  <c r="C12" i="8"/>
  <c r="H278" i="8"/>
  <c r="P278" i="8"/>
  <c r="X278" i="8"/>
  <c r="AB278" i="8"/>
  <c r="S144" i="8"/>
  <c r="Z145" i="8"/>
  <c r="V32" i="9"/>
  <c r="V31" i="9" s="1"/>
  <c r="AD32" i="9"/>
  <c r="AD31" i="9" s="1"/>
  <c r="H32" i="9"/>
  <c r="H31" i="9" s="1"/>
  <c r="K97" i="10"/>
  <c r="O97" i="10"/>
  <c r="S97" i="10"/>
  <c r="W97" i="10"/>
  <c r="AA97" i="10"/>
  <c r="AE97" i="10"/>
  <c r="E58" i="10"/>
  <c r="G58" i="10" s="1"/>
  <c r="AG34" i="11"/>
  <c r="B31" i="11"/>
  <c r="AG94" i="11"/>
  <c r="B93" i="11"/>
  <c r="B121" i="11"/>
  <c r="E28" i="8"/>
  <c r="Z126" i="8"/>
  <c r="Z123" i="8" s="1"/>
  <c r="K144" i="8"/>
  <c r="L144" i="8"/>
  <c r="I55" i="11"/>
  <c r="AG82" i="11"/>
  <c r="B76" i="11"/>
  <c r="C93" i="11"/>
  <c r="C107" i="11"/>
  <c r="H275" i="8"/>
  <c r="E69" i="8"/>
  <c r="F69" i="8" s="1"/>
  <c r="N145" i="8"/>
  <c r="N126" i="8" s="1"/>
  <c r="N123" i="8" s="1"/>
  <c r="W144" i="8"/>
  <c r="AD145" i="8"/>
  <c r="AD275" i="8" s="1"/>
  <c r="AE147" i="8"/>
  <c r="Z148" i="8"/>
  <c r="Z278" i="8" s="1"/>
  <c r="AD148" i="8"/>
  <c r="AD278" i="8" s="1"/>
  <c r="E199" i="8"/>
  <c r="B225" i="8"/>
  <c r="B231" i="8"/>
  <c r="E239" i="8"/>
  <c r="E237" i="8" s="1"/>
  <c r="R290" i="8"/>
  <c r="J290" i="8" s="1"/>
  <c r="L96" i="10"/>
  <c r="P96" i="10"/>
  <c r="T96" i="10"/>
  <c r="X96" i="10"/>
  <c r="AB96" i="10"/>
  <c r="M97" i="10"/>
  <c r="Q97" i="10"/>
  <c r="U97" i="10"/>
  <c r="Y97" i="10"/>
  <c r="AC97" i="10"/>
  <c r="C48" i="10"/>
  <c r="N66" i="10"/>
  <c r="N65" i="10" s="1"/>
  <c r="B69" i="10"/>
  <c r="AE19" i="11"/>
  <c r="B79" i="11"/>
  <c r="B85" i="11"/>
  <c r="AG128" i="11"/>
  <c r="B127" i="11"/>
  <c r="AG127" i="11" s="1"/>
  <c r="Z275" i="8"/>
  <c r="N290" i="8"/>
  <c r="B62" i="9"/>
  <c r="B61" i="9" s="1"/>
  <c r="C50" i="10"/>
  <c r="O19" i="11"/>
  <c r="AG40" i="11"/>
  <c r="B37" i="11"/>
  <c r="AG116" i="11"/>
  <c r="B115" i="11"/>
  <c r="AG115" i="11" s="1"/>
  <c r="I136" i="11"/>
  <c r="M136" i="11"/>
  <c r="Q136" i="11"/>
  <c r="U136" i="11"/>
  <c r="Y136" i="11"/>
  <c r="AC136" i="11"/>
  <c r="C21" i="11"/>
  <c r="C144" i="11" s="1"/>
  <c r="E22" i="11"/>
  <c r="E19" i="11" s="1"/>
  <c r="AG74" i="11"/>
  <c r="H73" i="11"/>
  <c r="L73" i="11"/>
  <c r="P73" i="11"/>
  <c r="T73" i="11"/>
  <c r="AB73" i="11"/>
  <c r="AG75" i="11"/>
  <c r="B33" i="12"/>
  <c r="E49" i="12"/>
  <c r="G49" i="12" s="1"/>
  <c r="E74" i="12"/>
  <c r="D74" i="12" s="1"/>
  <c r="U76" i="12"/>
  <c r="E76" i="12" s="1"/>
  <c r="C80" i="12"/>
  <c r="AG83" i="12"/>
  <c r="AG125" i="12"/>
  <c r="F147" i="12"/>
  <c r="B170" i="12"/>
  <c r="C204" i="12"/>
  <c r="B268" i="12"/>
  <c r="AG268" i="12" s="1"/>
  <c r="R267" i="12"/>
  <c r="Z267" i="12"/>
  <c r="B273" i="12"/>
  <c r="AB303" i="12"/>
  <c r="I327" i="12"/>
  <c r="M327" i="12"/>
  <c r="Q327" i="12"/>
  <c r="U327" i="12"/>
  <c r="Y327" i="12"/>
  <c r="AC327" i="12"/>
  <c r="E329" i="12"/>
  <c r="B339" i="12"/>
  <c r="B101" i="15"/>
  <c r="AG101" i="15" s="1"/>
  <c r="C102" i="15"/>
  <c r="B107" i="15"/>
  <c r="AG107" i="15" s="1"/>
  <c r="C108" i="15"/>
  <c r="G60" i="15"/>
  <c r="C63" i="15"/>
  <c r="I347" i="12"/>
  <c r="I367" i="12" s="1"/>
  <c r="M347" i="12"/>
  <c r="Q347" i="12"/>
  <c r="U347" i="12"/>
  <c r="Y347" i="12"/>
  <c r="AC347" i="12"/>
  <c r="C82" i="12"/>
  <c r="C199" i="12"/>
  <c r="G20" i="13"/>
  <c r="G17" i="13" s="1"/>
  <c r="G16" i="13" s="1"/>
  <c r="F20" i="13"/>
  <c r="F17" i="13" s="1"/>
  <c r="F16" i="13" s="1"/>
  <c r="AC22" i="13"/>
  <c r="AC27" i="13" s="1"/>
  <c r="AC30" i="13"/>
  <c r="AG37" i="15"/>
  <c r="I121" i="12"/>
  <c r="M121" i="12"/>
  <c r="Q121" i="12"/>
  <c r="Y121" i="12"/>
  <c r="AC121" i="12"/>
  <c r="C141" i="12"/>
  <c r="B182" i="12"/>
  <c r="S180" i="12"/>
  <c r="C182" i="12"/>
  <c r="E192" i="12"/>
  <c r="E200" i="12"/>
  <c r="K228" i="12"/>
  <c r="B270" i="12"/>
  <c r="AG270" i="12" s="1"/>
  <c r="B143" i="11"/>
  <c r="J143" i="11"/>
  <c r="N143" i="11"/>
  <c r="R143" i="11"/>
  <c r="V143" i="11"/>
  <c r="Z143" i="11"/>
  <c r="AD143" i="11"/>
  <c r="I134" i="11"/>
  <c r="M134" i="11"/>
  <c r="Q134" i="11"/>
  <c r="U134" i="11"/>
  <c r="Y134" i="11"/>
  <c r="AC134" i="11"/>
  <c r="J73" i="11"/>
  <c r="N73" i="11"/>
  <c r="E32" i="12"/>
  <c r="D32" i="12" s="1"/>
  <c r="E33" i="12"/>
  <c r="M356" i="12"/>
  <c r="U356" i="12"/>
  <c r="AC356" i="12"/>
  <c r="E34" i="12"/>
  <c r="D34" i="12" s="1"/>
  <c r="W31" i="12"/>
  <c r="AA31" i="12"/>
  <c r="E103" i="12"/>
  <c r="E115" i="12"/>
  <c r="C127" i="12"/>
  <c r="AG161" i="12"/>
  <c r="X167" i="12"/>
  <c r="B173" i="12"/>
  <c r="C222" i="12"/>
  <c r="AG252" i="12"/>
  <c r="E268" i="12"/>
  <c r="E269" i="12"/>
  <c r="D269" i="12" s="1"/>
  <c r="AG331" i="12"/>
  <c r="E100" i="15"/>
  <c r="C103" i="15"/>
  <c r="E106" i="15"/>
  <c r="B31" i="15"/>
  <c r="C37" i="15"/>
  <c r="C69" i="15"/>
  <c r="C83" i="15"/>
  <c r="I19" i="11"/>
  <c r="F14" i="13"/>
  <c r="G14" i="13"/>
  <c r="E260" i="8"/>
  <c r="C260" i="8"/>
  <c r="C257" i="8" s="1"/>
  <c r="B260" i="8"/>
  <c r="B257" i="8" s="1"/>
  <c r="AG243" i="8"/>
  <c r="E184" i="8"/>
  <c r="E181" i="8" s="1"/>
  <c r="E193" i="8"/>
  <c r="F193" i="8" s="1"/>
  <c r="D172" i="8"/>
  <c r="D169" i="8" s="1"/>
  <c r="F169" i="8"/>
  <c r="E163" i="8"/>
  <c r="G163" i="8" s="1"/>
  <c r="E153" i="8"/>
  <c r="E147" i="8" s="1"/>
  <c r="C153" i="8"/>
  <c r="H144" i="8"/>
  <c r="C286" i="8"/>
  <c r="G108" i="8"/>
  <c r="E81" i="8"/>
  <c r="F81" i="8" s="1"/>
  <c r="E66" i="8"/>
  <c r="E63" i="8" s="1"/>
  <c r="B17" i="13"/>
  <c r="B16" i="13" s="1"/>
  <c r="J22" i="13"/>
  <c r="J27" i="13" s="1"/>
  <c r="N22" i="13"/>
  <c r="N27" i="13" s="1"/>
  <c r="R22" i="13"/>
  <c r="R27" i="13" s="1"/>
  <c r="V22" i="13"/>
  <c r="V27" i="13" s="1"/>
  <c r="Z22" i="13"/>
  <c r="Z27" i="13" s="1"/>
  <c r="AD22" i="13"/>
  <c r="AD27" i="13" s="1"/>
  <c r="Q22" i="13"/>
  <c r="Q27" i="13" s="1"/>
  <c r="U22" i="13"/>
  <c r="U27" i="13" s="1"/>
  <c r="D11" i="13"/>
  <c r="D10" i="13" s="1"/>
  <c r="B11" i="13"/>
  <c r="B10" i="13" s="1"/>
  <c r="AG10" i="13" s="1"/>
  <c r="C11" i="13"/>
  <c r="C10" i="13" s="1"/>
  <c r="I22" i="13"/>
  <c r="I27" i="13" s="1"/>
  <c r="M22" i="13"/>
  <c r="M27" i="13" s="1"/>
  <c r="Y22" i="13"/>
  <c r="Y27" i="13" s="1"/>
  <c r="D283" i="8"/>
  <c r="L275" i="8"/>
  <c r="P275" i="8"/>
  <c r="T275" i="8"/>
  <c r="AB275" i="8"/>
  <c r="B132" i="8"/>
  <c r="B75" i="12"/>
  <c r="AG75" i="12" s="1"/>
  <c r="E282" i="8"/>
  <c r="G20" i="8"/>
  <c r="E18" i="8"/>
  <c r="X25" i="8"/>
  <c r="F93" i="8"/>
  <c r="S126" i="8"/>
  <c r="S123" i="8" s="1"/>
  <c r="J145" i="8"/>
  <c r="J275" i="8" s="1"/>
  <c r="M144" i="8"/>
  <c r="G153" i="8"/>
  <c r="J150" i="8"/>
  <c r="C18" i="8"/>
  <c r="V286" i="8"/>
  <c r="V150" i="8"/>
  <c r="E295" i="12"/>
  <c r="D295" i="12" s="1"/>
  <c r="B282" i="8"/>
  <c r="AG282" i="8" s="1"/>
  <c r="R145" i="8"/>
  <c r="R275" i="8" s="1"/>
  <c r="D59" i="9"/>
  <c r="C72" i="10"/>
  <c r="C71" i="10" s="1"/>
  <c r="C78" i="10"/>
  <c r="Q19" i="11"/>
  <c r="M19" i="11"/>
  <c r="U19" i="11"/>
  <c r="AG22" i="11"/>
  <c r="AG76" i="11"/>
  <c r="C358" i="12"/>
  <c r="L73" i="12"/>
  <c r="P73" i="12"/>
  <c r="T73" i="12"/>
  <c r="X73" i="12"/>
  <c r="AB73" i="12"/>
  <c r="AG80" i="12"/>
  <c r="B292" i="12"/>
  <c r="AG292" i="12" s="1"/>
  <c r="G54" i="15"/>
  <c r="E143" i="16"/>
  <c r="F143" i="16" s="1"/>
  <c r="G144" i="16"/>
  <c r="G199" i="8"/>
  <c r="B184" i="8"/>
  <c r="AG249" i="8"/>
  <c r="G32" i="10"/>
  <c r="G31" i="10" s="1"/>
  <c r="B49" i="10"/>
  <c r="C49" i="10"/>
  <c r="T46" i="10"/>
  <c r="T45" i="10" s="1"/>
  <c r="E46" i="10"/>
  <c r="B67" i="10"/>
  <c r="H66" i="10"/>
  <c r="L66" i="10"/>
  <c r="L65" i="10" s="1"/>
  <c r="P66" i="10"/>
  <c r="P65" i="10" s="1"/>
  <c r="T66" i="10"/>
  <c r="T65" i="10" s="1"/>
  <c r="X66" i="10"/>
  <c r="X65" i="10" s="1"/>
  <c r="AB66" i="10"/>
  <c r="AB65" i="10" s="1"/>
  <c r="K31" i="12"/>
  <c r="O31" i="12"/>
  <c r="S31" i="12"/>
  <c r="J357" i="12"/>
  <c r="N357" i="12"/>
  <c r="R357" i="12"/>
  <c r="V357" i="12"/>
  <c r="Z357" i="12"/>
  <c r="AD357" i="12"/>
  <c r="C37" i="12"/>
  <c r="B77" i="12"/>
  <c r="AG77" i="12" s="1"/>
  <c r="Q79" i="12"/>
  <c r="E127" i="12"/>
  <c r="G127" i="12" s="1"/>
  <c r="J167" i="12"/>
  <c r="N167" i="12"/>
  <c r="R167" i="12"/>
  <c r="V167" i="12"/>
  <c r="Z167" i="12"/>
  <c r="AD167" i="12"/>
  <c r="E182" i="12"/>
  <c r="W180" i="12"/>
  <c r="AA180" i="12"/>
  <c r="C192" i="12"/>
  <c r="E201" i="12"/>
  <c r="E210" i="12"/>
  <c r="E231" i="12"/>
  <c r="C229" i="12"/>
  <c r="C240" i="12"/>
  <c r="H248" i="12"/>
  <c r="P248" i="12"/>
  <c r="E260" i="12"/>
  <c r="B271" i="12"/>
  <c r="AG271" i="12" s="1"/>
  <c r="G286" i="12"/>
  <c r="G298" i="12"/>
  <c r="C327" i="12"/>
  <c r="G11" i="13"/>
  <c r="G10" i="13" s="1"/>
  <c r="F11" i="13"/>
  <c r="F10" i="13" s="1"/>
  <c r="F147" i="16"/>
  <c r="G147" i="16"/>
  <c r="N150" i="8"/>
  <c r="R144" i="8"/>
  <c r="V144" i="8"/>
  <c r="Z150" i="8"/>
  <c r="AD150" i="8"/>
  <c r="D160" i="8"/>
  <c r="F239" i="8"/>
  <c r="C62" i="9"/>
  <c r="C61" i="9" s="1"/>
  <c r="E49" i="10"/>
  <c r="D49" i="10" s="1"/>
  <c r="I92" i="10"/>
  <c r="I89" i="10" s="1"/>
  <c r="I97" i="10"/>
  <c r="I94" i="10" s="1"/>
  <c r="E65" i="10"/>
  <c r="G84" i="10"/>
  <c r="B12" i="11"/>
  <c r="AG12" i="11" s="1"/>
  <c r="B67" i="11"/>
  <c r="AG18" i="12"/>
  <c r="G39" i="12"/>
  <c r="AG59" i="12"/>
  <c r="B81" i="12"/>
  <c r="E82" i="12"/>
  <c r="E79" i="12" s="1"/>
  <c r="E91" i="12"/>
  <c r="G91" i="12" s="1"/>
  <c r="C124" i="12"/>
  <c r="K141" i="12"/>
  <c r="O141" i="12"/>
  <c r="AA141" i="12"/>
  <c r="AE141" i="12"/>
  <c r="AG168" i="12"/>
  <c r="K167" i="12"/>
  <c r="O167" i="12"/>
  <c r="S167" i="12"/>
  <c r="W167" i="12"/>
  <c r="AA167" i="12"/>
  <c r="AE167" i="12"/>
  <c r="B200" i="12"/>
  <c r="C210" i="12"/>
  <c r="AG249" i="12"/>
  <c r="I248" i="12"/>
  <c r="M248" i="12"/>
  <c r="Q248" i="12"/>
  <c r="U248" i="12"/>
  <c r="Y248" i="12"/>
  <c r="AC248" i="12"/>
  <c r="D147" i="16"/>
  <c r="D144" i="16"/>
  <c r="D143" i="16" s="1"/>
  <c r="D50" i="9"/>
  <c r="R66" i="10"/>
  <c r="R65" i="10" s="1"/>
  <c r="Z66" i="10"/>
  <c r="Z65" i="10" s="1"/>
  <c r="R73" i="11"/>
  <c r="V73" i="11"/>
  <c r="Z73" i="11"/>
  <c r="AD73" i="11"/>
  <c r="AG121" i="11"/>
  <c r="H346" i="12"/>
  <c r="H366" i="12" s="1"/>
  <c r="L346" i="12"/>
  <c r="L366" i="12" s="1"/>
  <c r="P346" i="12"/>
  <c r="P366" i="12" s="1"/>
  <c r="T346" i="12"/>
  <c r="T366" i="12" s="1"/>
  <c r="X346" i="12"/>
  <c r="X366" i="12" s="1"/>
  <c r="AB346" i="12"/>
  <c r="D46" i="12"/>
  <c r="D43" i="12" s="1"/>
  <c r="U55" i="12"/>
  <c r="G67" i="12"/>
  <c r="B76" i="12"/>
  <c r="AG76" i="12" s="1"/>
  <c r="I79" i="12"/>
  <c r="M79" i="12"/>
  <c r="Y79" i="12"/>
  <c r="AC79" i="12"/>
  <c r="D82" i="12"/>
  <c r="AG123" i="12"/>
  <c r="U121" i="12"/>
  <c r="E124" i="12"/>
  <c r="E121" i="12" s="1"/>
  <c r="L167" i="12"/>
  <c r="T167" i="12"/>
  <c r="AB167" i="12"/>
  <c r="K180" i="12"/>
  <c r="E186" i="12"/>
  <c r="G218" i="12"/>
  <c r="S228" i="12"/>
  <c r="W228" i="12"/>
  <c r="AA228" i="12"/>
  <c r="E234" i="12"/>
  <c r="C234" i="12"/>
  <c r="G234" i="12" s="1"/>
  <c r="X248" i="12"/>
  <c r="C260" i="12"/>
  <c r="J267" i="12"/>
  <c r="B285" i="12"/>
  <c r="B293" i="12"/>
  <c r="P291" i="12"/>
  <c r="B294" i="12"/>
  <c r="AG294" i="12" s="1"/>
  <c r="B305" i="12"/>
  <c r="B306" i="12"/>
  <c r="AG306" i="12" s="1"/>
  <c r="T303" i="12"/>
  <c r="B321" i="12"/>
  <c r="AG321" i="12" s="1"/>
  <c r="G80" i="15"/>
  <c r="F131" i="16"/>
  <c r="G131" i="16"/>
  <c r="C70" i="10"/>
  <c r="B68" i="10"/>
  <c r="B66" i="10" s="1"/>
  <c r="F69" i="10"/>
  <c r="F66" i="10" s="1"/>
  <c r="I46" i="10"/>
  <c r="I45" i="10" s="1"/>
  <c r="E52" i="10"/>
  <c r="E24" i="10"/>
  <c r="G18" i="8"/>
  <c r="H290" i="8"/>
  <c r="D24" i="10"/>
  <c r="D239" i="8"/>
  <c r="D237" i="8" s="1"/>
  <c r="D243" i="8"/>
  <c r="I144" i="8"/>
  <c r="I126" i="8"/>
  <c r="I123" i="8" s="1"/>
  <c r="Q144" i="8"/>
  <c r="Q126" i="8"/>
  <c r="Q123" i="8" s="1"/>
  <c r="AG257" i="8"/>
  <c r="Y144" i="8"/>
  <c r="Y126" i="8"/>
  <c r="Y123" i="8" s="1"/>
  <c r="L290" i="8"/>
  <c r="E12" i="8"/>
  <c r="B284" i="8"/>
  <c r="AG284" i="8" s="1"/>
  <c r="P25" i="8"/>
  <c r="B105" i="8"/>
  <c r="B111" i="8"/>
  <c r="B117" i="8"/>
  <c r="AG117" i="8" s="1"/>
  <c r="E137" i="8"/>
  <c r="U145" i="8"/>
  <c r="U144" i="8" s="1"/>
  <c r="AC145" i="8"/>
  <c r="AC144" i="8" s="1"/>
  <c r="C147" i="8"/>
  <c r="G147" i="8" s="1"/>
  <c r="J147" i="8"/>
  <c r="J144" i="8" s="1"/>
  <c r="N147" i="8"/>
  <c r="N144" i="8" s="1"/>
  <c r="Z147" i="8"/>
  <c r="Z144" i="8" s="1"/>
  <c r="AD147" i="8"/>
  <c r="AD144" i="8" s="1"/>
  <c r="E154" i="8"/>
  <c r="G177" i="8"/>
  <c r="B187" i="8"/>
  <c r="B211" i="8"/>
  <c r="AG211" i="8" s="1"/>
  <c r="B263" i="8"/>
  <c r="AG263" i="8" s="1"/>
  <c r="B269" i="8"/>
  <c r="AG269" i="8" s="1"/>
  <c r="E35" i="9"/>
  <c r="E82" i="9" s="1"/>
  <c r="E93" i="9" s="1"/>
  <c r="B56" i="9"/>
  <c r="E12" i="10"/>
  <c r="E11" i="10" s="1"/>
  <c r="R12" i="10"/>
  <c r="R11" i="10" s="1"/>
  <c r="B50" i="10"/>
  <c r="J66" i="10"/>
  <c r="J65" i="10" s="1"/>
  <c r="C67" i="10"/>
  <c r="B72" i="10"/>
  <c r="B71" i="10" s="1"/>
  <c r="G87" i="10"/>
  <c r="B49" i="11"/>
  <c r="AG49" i="11" s="1"/>
  <c r="AG57" i="11"/>
  <c r="E61" i="11"/>
  <c r="F61" i="11" s="1"/>
  <c r="AG77" i="11"/>
  <c r="C99" i="11"/>
  <c r="B107" i="11"/>
  <c r="AG107" i="11" s="1"/>
  <c r="C115" i="11"/>
  <c r="C121" i="11"/>
  <c r="C127" i="11"/>
  <c r="H12" i="12"/>
  <c r="C24" i="12"/>
  <c r="B32" i="12"/>
  <c r="G12" i="8"/>
  <c r="E75" i="8"/>
  <c r="G75" i="8" s="1"/>
  <c r="E87" i="8"/>
  <c r="G87" i="8" s="1"/>
  <c r="G114" i="8"/>
  <c r="J129" i="8"/>
  <c r="Z129" i="8"/>
  <c r="J148" i="8"/>
  <c r="N148" i="8"/>
  <c r="R148" i="8"/>
  <c r="R278" i="8" s="1"/>
  <c r="V148" i="8"/>
  <c r="F154" i="8"/>
  <c r="G175" i="8"/>
  <c r="E243" i="8"/>
  <c r="D38" i="9"/>
  <c r="D37" i="9" s="1"/>
  <c r="D34" i="9"/>
  <c r="D47" i="9"/>
  <c r="D65" i="9"/>
  <c r="D62" i="9" s="1"/>
  <c r="D61" i="9" s="1"/>
  <c r="B68" i="9"/>
  <c r="B67" i="9" s="1"/>
  <c r="C74" i="9"/>
  <c r="C73" i="9" s="1"/>
  <c r="Z12" i="10"/>
  <c r="Z11" i="10" s="1"/>
  <c r="D15" i="10"/>
  <c r="C52" i="10"/>
  <c r="C51" i="10" s="1"/>
  <c r="D16" i="11"/>
  <c r="B25" i="11"/>
  <c r="E58" i="11"/>
  <c r="E55" i="11" s="1"/>
  <c r="G55" i="11" s="1"/>
  <c r="AG305" i="12"/>
  <c r="B303" i="12"/>
  <c r="G22" i="8"/>
  <c r="H25" i="8"/>
  <c r="AB25" i="8"/>
  <c r="Y277" i="8"/>
  <c r="B31" i="8"/>
  <c r="AG31" i="8" s="1"/>
  <c r="B38" i="8"/>
  <c r="AG38" i="8" s="1"/>
  <c r="P44" i="8"/>
  <c r="C66" i="8"/>
  <c r="C63" i="8" s="1"/>
  <c r="G63" i="8" s="1"/>
  <c r="B102" i="8"/>
  <c r="G112" i="8"/>
  <c r="AE144" i="8"/>
  <c r="R150" i="8"/>
  <c r="AG151" i="8"/>
  <c r="AG219" i="8"/>
  <c r="AG225" i="8"/>
  <c r="AG231" i="8"/>
  <c r="AG24" i="12"/>
  <c r="D281" i="8"/>
  <c r="J278" i="8"/>
  <c r="J295" i="8" s="1"/>
  <c r="N278" i="8"/>
  <c r="N295" i="8" s="1"/>
  <c r="V278" i="8"/>
  <c r="V295" i="8" s="1"/>
  <c r="G137" i="8"/>
  <c r="AG260" i="8"/>
  <c r="J12" i="10"/>
  <c r="J11" i="10" s="1"/>
  <c r="B48" i="10"/>
  <c r="G49" i="10"/>
  <c r="H65" i="10"/>
  <c r="I66" i="10"/>
  <c r="I65" i="10" s="1"/>
  <c r="D69" i="10"/>
  <c r="D66" i="10" s="1"/>
  <c r="D65" i="10" s="1"/>
  <c r="K19" i="11"/>
  <c r="S19" i="11"/>
  <c r="I73" i="11"/>
  <c r="M73" i="11"/>
  <c r="Q73" i="11"/>
  <c r="U73" i="11"/>
  <c r="Y73" i="11"/>
  <c r="AC73" i="11"/>
  <c r="T12" i="12"/>
  <c r="E37" i="12"/>
  <c r="G37" i="12" s="1"/>
  <c r="B34" i="12"/>
  <c r="F34" i="12" s="1"/>
  <c r="B74" i="12"/>
  <c r="C115" i="12"/>
  <c r="F133" i="12"/>
  <c r="F159" i="12"/>
  <c r="E169" i="12"/>
  <c r="E199" i="12"/>
  <c r="C216" i="12"/>
  <c r="G216" i="12" s="1"/>
  <c r="F231" i="12"/>
  <c r="AG232" i="12"/>
  <c r="C230" i="12"/>
  <c r="C248" i="12"/>
  <c r="H291" i="12"/>
  <c r="C291" i="12"/>
  <c r="L303" i="12"/>
  <c r="AG309" i="12"/>
  <c r="B330" i="12"/>
  <c r="AG330" i="12" s="1"/>
  <c r="AG339" i="12"/>
  <c r="D29" i="15"/>
  <c r="D108" i="15" s="1"/>
  <c r="G34" i="15"/>
  <c r="G46" i="15"/>
  <c r="B57" i="15"/>
  <c r="AG57" i="15" s="1"/>
  <c r="G72" i="15"/>
  <c r="G86" i="15"/>
  <c r="C89" i="15"/>
  <c r="AG57" i="12"/>
  <c r="C58" i="12"/>
  <c r="C55" i="12" s="1"/>
  <c r="E61" i="12"/>
  <c r="F61" i="12" s="1"/>
  <c r="J73" i="12"/>
  <c r="N73" i="12"/>
  <c r="R73" i="12"/>
  <c r="V73" i="12"/>
  <c r="Z73" i="12"/>
  <c r="AD73" i="12"/>
  <c r="C109" i="12"/>
  <c r="I155" i="12"/>
  <c r="M155" i="12"/>
  <c r="Q155" i="12"/>
  <c r="U155" i="12"/>
  <c r="Y155" i="12"/>
  <c r="AC155" i="12"/>
  <c r="AG169" i="12"/>
  <c r="AG170" i="12"/>
  <c r="E181" i="12"/>
  <c r="E183" i="12"/>
  <c r="AG200" i="12"/>
  <c r="AG202" i="12"/>
  <c r="C200" i="12"/>
  <c r="C231" i="12"/>
  <c r="C228" i="12" s="1"/>
  <c r="G228" i="12" s="1"/>
  <c r="K248" i="12"/>
  <c r="O248" i="12"/>
  <c r="S248" i="12"/>
  <c r="W248" i="12"/>
  <c r="AA248" i="12"/>
  <c r="AE248" i="12"/>
  <c r="C254" i="12"/>
  <c r="K327" i="12"/>
  <c r="O327" i="12"/>
  <c r="S327" i="12"/>
  <c r="W327" i="12"/>
  <c r="AA327" i="12"/>
  <c r="AE327" i="12"/>
  <c r="B31" i="13"/>
  <c r="H22" i="13"/>
  <c r="H27" i="13" s="1"/>
  <c r="L22" i="13"/>
  <c r="L27" i="13" s="1"/>
  <c r="P22" i="13"/>
  <c r="P27" i="13" s="1"/>
  <c r="T22" i="13"/>
  <c r="T27" i="13" s="1"/>
  <c r="X22" i="13"/>
  <c r="X27" i="13" s="1"/>
  <c r="AB22" i="13"/>
  <c r="AB27" i="13" s="1"/>
  <c r="D106" i="15"/>
  <c r="E58" i="12"/>
  <c r="E55" i="12" s="1"/>
  <c r="G55" i="12" s="1"/>
  <c r="E75" i="12"/>
  <c r="D75" i="12" s="1"/>
  <c r="AG81" i="12"/>
  <c r="E85" i="12"/>
  <c r="G85" i="12" s="1"/>
  <c r="C103" i="12"/>
  <c r="H141" i="12"/>
  <c r="L141" i="12"/>
  <c r="P141" i="12"/>
  <c r="T141" i="12"/>
  <c r="X141" i="12"/>
  <c r="AB141" i="12"/>
  <c r="AG143" i="12"/>
  <c r="AG156" i="12"/>
  <c r="AG158" i="12"/>
  <c r="B167" i="12"/>
  <c r="AG167" i="12" s="1"/>
  <c r="I167" i="12"/>
  <c r="M167" i="12"/>
  <c r="Q167" i="12"/>
  <c r="U167" i="12"/>
  <c r="Y167" i="12"/>
  <c r="AC167" i="12"/>
  <c r="AG182" i="12"/>
  <c r="AG184" i="12"/>
  <c r="G204" i="12"/>
  <c r="B230" i="12"/>
  <c r="AG230" i="12" s="1"/>
  <c r="E270" i="12"/>
  <c r="G270" i="12" s="1"/>
  <c r="B279" i="12"/>
  <c r="B297" i="12"/>
  <c r="D13" i="15"/>
  <c r="C57" i="15"/>
  <c r="C77" i="15"/>
  <c r="W113" i="15"/>
  <c r="AA113" i="15"/>
  <c r="AE113" i="15"/>
  <c r="G186" i="12"/>
  <c r="B12" i="8"/>
  <c r="AG13" i="8"/>
  <c r="F282" i="8"/>
  <c r="B18" i="8"/>
  <c r="AG19" i="8"/>
  <c r="G19" i="8"/>
  <c r="F21" i="8"/>
  <c r="AG21" i="8"/>
  <c r="G21" i="8"/>
  <c r="AG26" i="8"/>
  <c r="G52" i="8"/>
  <c r="C50" i="8"/>
  <c r="G54" i="8"/>
  <c r="C27" i="8"/>
  <c r="C276" i="8" s="1"/>
  <c r="C301" i="8" s="1"/>
  <c r="B57" i="8"/>
  <c r="AG57" i="8" s="1"/>
  <c r="G60" i="8"/>
  <c r="F60" i="8"/>
  <c r="AG69" i="8"/>
  <c r="G72" i="8"/>
  <c r="B75" i="8"/>
  <c r="AG78" i="8"/>
  <c r="G78" i="8"/>
  <c r="AG81" i="8"/>
  <c r="G84" i="8"/>
  <c r="B87" i="8"/>
  <c r="AG90" i="8"/>
  <c r="G90" i="8"/>
  <c r="AG93" i="8"/>
  <c r="G96" i="8"/>
  <c r="AG105" i="8"/>
  <c r="AG111" i="8"/>
  <c r="F113" i="8"/>
  <c r="AG113" i="8"/>
  <c r="G113" i="8"/>
  <c r="G115" i="8"/>
  <c r="G119" i="8"/>
  <c r="G121" i="8"/>
  <c r="F132" i="8"/>
  <c r="G138" i="8"/>
  <c r="G140" i="8"/>
  <c r="AG148" i="8"/>
  <c r="G151" i="8"/>
  <c r="H286" i="8"/>
  <c r="H300" i="8"/>
  <c r="L286" i="8"/>
  <c r="L300" i="8"/>
  <c r="P286" i="8"/>
  <c r="P300" i="8"/>
  <c r="T286" i="8"/>
  <c r="T300" i="8"/>
  <c r="X286" i="8"/>
  <c r="X300" i="8"/>
  <c r="AB286" i="8"/>
  <c r="AB300" i="8"/>
  <c r="J288" i="8"/>
  <c r="N288" i="8"/>
  <c r="R288" i="8"/>
  <c r="V288" i="8"/>
  <c r="V285" i="8" s="1"/>
  <c r="Z288" i="8"/>
  <c r="Z285" i="8" s="1"/>
  <c r="AD288" i="8"/>
  <c r="AD285" i="8" s="1"/>
  <c r="G154" i="8"/>
  <c r="H303" i="8"/>
  <c r="K303" i="8"/>
  <c r="L303" i="8"/>
  <c r="O303" i="8"/>
  <c r="P303" i="8"/>
  <c r="S303" i="8"/>
  <c r="T303" i="8"/>
  <c r="W303" i="8"/>
  <c r="X303" i="8"/>
  <c r="AA303" i="8"/>
  <c r="AB303" i="8"/>
  <c r="AE303" i="8"/>
  <c r="G160" i="8"/>
  <c r="B163" i="8"/>
  <c r="AG166" i="8"/>
  <c r="G166" i="8"/>
  <c r="AG169" i="8"/>
  <c r="G172" i="8"/>
  <c r="B145" i="8"/>
  <c r="AG176" i="8"/>
  <c r="D145" i="8"/>
  <c r="G176" i="8"/>
  <c r="G178" i="8"/>
  <c r="C148" i="8"/>
  <c r="AG187" i="8"/>
  <c r="AG193" i="8"/>
  <c r="G196" i="8"/>
  <c r="B199" i="8"/>
  <c r="AG202" i="8"/>
  <c r="G202" i="8"/>
  <c r="F208" i="8"/>
  <c r="G237" i="8"/>
  <c r="G239" i="8"/>
  <c r="G243" i="8"/>
  <c r="F245" i="8"/>
  <c r="AG245" i="8"/>
  <c r="G245" i="8"/>
  <c r="I280" i="8"/>
  <c r="M280" i="8"/>
  <c r="Q280" i="8"/>
  <c r="U280" i="8"/>
  <c r="Y280" i="8"/>
  <c r="AC280" i="8"/>
  <c r="C92" i="9"/>
  <c r="D26" i="9"/>
  <c r="D25" i="9" s="1"/>
  <c r="I80" i="9"/>
  <c r="I85" i="9"/>
  <c r="K80" i="9"/>
  <c r="K85" i="9"/>
  <c r="M80" i="9"/>
  <c r="M85" i="9"/>
  <c r="O80" i="9"/>
  <c r="O85" i="9"/>
  <c r="Q80" i="9"/>
  <c r="Q85" i="9"/>
  <c r="S80" i="9"/>
  <c r="S85" i="9"/>
  <c r="U80" i="9"/>
  <c r="U85" i="9"/>
  <c r="W80" i="9"/>
  <c r="W85" i="9"/>
  <c r="Y80" i="9"/>
  <c r="Y85" i="9"/>
  <c r="AA80" i="9"/>
  <c r="AA85" i="9"/>
  <c r="AC80" i="9"/>
  <c r="AC85" i="9"/>
  <c r="AE80" i="9"/>
  <c r="AE85" i="9"/>
  <c r="H81" i="9"/>
  <c r="H92" i="9" s="1"/>
  <c r="H86" i="9"/>
  <c r="J81" i="9"/>
  <c r="J92" i="9" s="1"/>
  <c r="J86" i="9"/>
  <c r="L81" i="9"/>
  <c r="L92" i="9" s="1"/>
  <c r="L86" i="9"/>
  <c r="N81" i="9"/>
  <c r="N92" i="9" s="1"/>
  <c r="N86" i="9"/>
  <c r="P81" i="9"/>
  <c r="P92" i="9" s="1"/>
  <c r="P86" i="9"/>
  <c r="R81" i="9"/>
  <c r="R92" i="9" s="1"/>
  <c r="R86" i="9"/>
  <c r="T81" i="9"/>
  <c r="T92" i="9" s="1"/>
  <c r="T86" i="9"/>
  <c r="V81" i="9"/>
  <c r="V92" i="9" s="1"/>
  <c r="V86" i="9"/>
  <c r="X81" i="9"/>
  <c r="X92" i="9" s="1"/>
  <c r="X86" i="9"/>
  <c r="Z81" i="9"/>
  <c r="Z92" i="9" s="1"/>
  <c r="Z86" i="9"/>
  <c r="AB81" i="9"/>
  <c r="AB92" i="9" s="1"/>
  <c r="AB86" i="9"/>
  <c r="AD81" i="9"/>
  <c r="AD86" i="9"/>
  <c r="I82" i="9"/>
  <c r="I93" i="9" s="1"/>
  <c r="I87" i="9"/>
  <c r="K82" i="9"/>
  <c r="K93" i="9" s="1"/>
  <c r="K87" i="9"/>
  <c r="M82" i="9"/>
  <c r="M93" i="9" s="1"/>
  <c r="M87" i="9"/>
  <c r="O82" i="9"/>
  <c r="O93" i="9" s="1"/>
  <c r="O87" i="9"/>
  <c r="Q82" i="9"/>
  <c r="Q93" i="9" s="1"/>
  <c r="Q87" i="9"/>
  <c r="S82" i="9"/>
  <c r="S93" i="9" s="1"/>
  <c r="S87" i="9"/>
  <c r="U82" i="9"/>
  <c r="U93" i="9" s="1"/>
  <c r="U87" i="9"/>
  <c r="W82" i="9"/>
  <c r="W93" i="9" s="1"/>
  <c r="W87" i="9"/>
  <c r="Y82" i="9"/>
  <c r="Y93" i="9" s="1"/>
  <c r="Y87" i="9"/>
  <c r="AA82" i="9"/>
  <c r="AA93" i="9" s="1"/>
  <c r="AA87" i="9"/>
  <c r="AC82" i="9"/>
  <c r="AC93" i="9" s="1"/>
  <c r="AC87" i="9"/>
  <c r="AE82" i="9"/>
  <c r="AE93" i="9" s="1"/>
  <c r="AE87" i="9"/>
  <c r="H83" i="9"/>
  <c r="H94" i="9" s="1"/>
  <c r="H88" i="9"/>
  <c r="J83" i="9"/>
  <c r="J94" i="9" s="1"/>
  <c r="J88" i="9"/>
  <c r="L83" i="9"/>
  <c r="L94" i="9" s="1"/>
  <c r="L88" i="9"/>
  <c r="N83" i="9"/>
  <c r="N94" i="9" s="1"/>
  <c r="N88" i="9"/>
  <c r="P83" i="9"/>
  <c r="P94" i="9" s="1"/>
  <c r="P88" i="9"/>
  <c r="R83" i="9"/>
  <c r="R94" i="9" s="1"/>
  <c r="R88" i="9"/>
  <c r="T83" i="9"/>
  <c r="T94" i="9" s="1"/>
  <c r="T88" i="9"/>
  <c r="V83" i="9"/>
  <c r="V94" i="9" s="1"/>
  <c r="V88" i="9"/>
  <c r="X83" i="9"/>
  <c r="X94" i="9" s="1"/>
  <c r="X88" i="9"/>
  <c r="Z83" i="9"/>
  <c r="Z94" i="9" s="1"/>
  <c r="Z88" i="9"/>
  <c r="AB83" i="9"/>
  <c r="AB94" i="9" s="1"/>
  <c r="AB88" i="9"/>
  <c r="AD83" i="9"/>
  <c r="AD88" i="9"/>
  <c r="C38" i="9"/>
  <c r="C37" i="9" s="1"/>
  <c r="G47" i="9"/>
  <c r="C44" i="9"/>
  <c r="G44" i="9" s="1"/>
  <c r="C36" i="9"/>
  <c r="D56" i="9"/>
  <c r="F59" i="9"/>
  <c r="F56" i="9" s="1"/>
  <c r="D36" i="9"/>
  <c r="F67" i="9"/>
  <c r="D68" i="9"/>
  <c r="D67" i="9" s="1"/>
  <c r="F71" i="9"/>
  <c r="F68" i="9" s="1"/>
  <c r="AG71" i="9"/>
  <c r="G71" i="9"/>
  <c r="C68" i="9"/>
  <c r="G76" i="9"/>
  <c r="E81" i="9"/>
  <c r="G27" i="10"/>
  <c r="C24" i="10"/>
  <c r="G24" i="10" s="1"/>
  <c r="G15" i="10" s="1"/>
  <c r="G12" i="10" s="1"/>
  <c r="D38" i="10"/>
  <c r="D37" i="10" s="1"/>
  <c r="G78" i="10"/>
  <c r="E134" i="11"/>
  <c r="G23" i="11"/>
  <c r="AG25" i="11"/>
  <c r="F27" i="11"/>
  <c r="AG27" i="11"/>
  <c r="G27" i="11"/>
  <c r="AG31" i="11"/>
  <c r="AG37" i="11"/>
  <c r="D21" i="11"/>
  <c r="G45" i="11"/>
  <c r="C43" i="11"/>
  <c r="G51" i="11"/>
  <c r="F51" i="11"/>
  <c r="C49" i="11"/>
  <c r="G56" i="11"/>
  <c r="F57" i="11"/>
  <c r="G57" i="11"/>
  <c r="K55" i="11"/>
  <c r="O55" i="11"/>
  <c r="S55" i="11"/>
  <c r="W55" i="11"/>
  <c r="AA55" i="11"/>
  <c r="AE55" i="11"/>
  <c r="H145" i="11"/>
  <c r="J135" i="11"/>
  <c r="L145" i="11"/>
  <c r="N135" i="11"/>
  <c r="P145" i="11"/>
  <c r="R135" i="11"/>
  <c r="T145" i="11"/>
  <c r="V135" i="11"/>
  <c r="X145" i="11"/>
  <c r="Z135" i="11"/>
  <c r="AB145" i="11"/>
  <c r="AD135" i="11"/>
  <c r="C136" i="11"/>
  <c r="F59" i="11"/>
  <c r="I146" i="11"/>
  <c r="K136" i="11"/>
  <c r="M146" i="11"/>
  <c r="O136" i="11"/>
  <c r="Q146" i="11"/>
  <c r="S136" i="11"/>
  <c r="U146" i="11"/>
  <c r="W136" i="11"/>
  <c r="Y146" i="11"/>
  <c r="AA136" i="11"/>
  <c r="AC146" i="11"/>
  <c r="AE136" i="11"/>
  <c r="AG61" i="11"/>
  <c r="G64" i="11"/>
  <c r="G68" i="11"/>
  <c r="G70" i="11"/>
  <c r="G71" i="11"/>
  <c r="G75" i="11"/>
  <c r="F76" i="11"/>
  <c r="G77" i="11"/>
  <c r="AG79" i="11"/>
  <c r="AG85" i="11"/>
  <c r="AG93" i="11"/>
  <c r="G97" i="11"/>
  <c r="B99" i="11"/>
  <c r="AG99" i="11" s="1"/>
  <c r="H137" i="11"/>
  <c r="L137" i="11"/>
  <c r="P137" i="11"/>
  <c r="T137" i="11"/>
  <c r="X137" i="11"/>
  <c r="AB137" i="11"/>
  <c r="G26" i="12"/>
  <c r="F32" i="12"/>
  <c r="F38" i="12"/>
  <c r="AG38" i="12"/>
  <c r="G38" i="12"/>
  <c r="G40" i="12"/>
  <c r="AG43" i="12"/>
  <c r="G46" i="12"/>
  <c r="B49" i="12"/>
  <c r="AG52" i="12"/>
  <c r="G52" i="12"/>
  <c r="G56" i="12"/>
  <c r="F57" i="12"/>
  <c r="G57" i="12"/>
  <c r="I356" i="12"/>
  <c r="K55" i="12"/>
  <c r="O55" i="12"/>
  <c r="Q356" i="12"/>
  <c r="S55" i="12"/>
  <c r="W55" i="12"/>
  <c r="Y356" i="12"/>
  <c r="AA55" i="12"/>
  <c r="AE55" i="12"/>
  <c r="F59" i="12"/>
  <c r="AG61" i="12"/>
  <c r="G64" i="12"/>
  <c r="B67" i="12"/>
  <c r="AG70" i="12"/>
  <c r="G70" i="12"/>
  <c r="G80" i="12"/>
  <c r="F81" i="12"/>
  <c r="G82" i="12"/>
  <c r="F83" i="12"/>
  <c r="G83" i="12"/>
  <c r="K79" i="12"/>
  <c r="M73" i="12"/>
  <c r="O79" i="12"/>
  <c r="Q73" i="12"/>
  <c r="S79" i="12"/>
  <c r="U73" i="12"/>
  <c r="W79" i="12"/>
  <c r="Y73" i="12"/>
  <c r="AA79" i="12"/>
  <c r="AC73" i="12"/>
  <c r="AE79" i="12"/>
  <c r="F86" i="12"/>
  <c r="AG86" i="12"/>
  <c r="G86" i="12"/>
  <c r="B85" i="12"/>
  <c r="AG85" i="12" s="1"/>
  <c r="D85" i="12"/>
  <c r="G88" i="12"/>
  <c r="B91" i="12"/>
  <c r="AG94" i="12"/>
  <c r="G94" i="12"/>
  <c r="B97" i="12"/>
  <c r="AG100" i="12"/>
  <c r="G100" i="12"/>
  <c r="B103" i="12"/>
  <c r="AG106" i="12"/>
  <c r="G106" i="12"/>
  <c r="B109" i="12"/>
  <c r="AG112" i="12"/>
  <c r="G112" i="12"/>
  <c r="B115" i="12"/>
  <c r="AG118" i="12"/>
  <c r="G118" i="12"/>
  <c r="G122" i="12"/>
  <c r="F123" i="12"/>
  <c r="K121" i="12"/>
  <c r="O121" i="12"/>
  <c r="S121" i="12"/>
  <c r="W121" i="12"/>
  <c r="AA121" i="12"/>
  <c r="AE121" i="12"/>
  <c r="G124" i="12"/>
  <c r="F125" i="12"/>
  <c r="B127" i="12"/>
  <c r="AG130" i="12"/>
  <c r="G130" i="12"/>
  <c r="AG133" i="12"/>
  <c r="G136" i="12"/>
  <c r="G142" i="12"/>
  <c r="E141" i="12"/>
  <c r="I141" i="12"/>
  <c r="M141" i="12"/>
  <c r="Q141" i="12"/>
  <c r="U141" i="12"/>
  <c r="Y141" i="12"/>
  <c r="AC141" i="12"/>
  <c r="G144" i="12"/>
  <c r="F145" i="12"/>
  <c r="AG147" i="12"/>
  <c r="G150" i="12"/>
  <c r="G157" i="12"/>
  <c r="J155" i="12"/>
  <c r="N155" i="12"/>
  <c r="R155" i="12"/>
  <c r="V155" i="12"/>
  <c r="Z155" i="12"/>
  <c r="AD155" i="12"/>
  <c r="G159" i="12"/>
  <c r="AG159" i="12"/>
  <c r="G163" i="12"/>
  <c r="G169" i="12"/>
  <c r="F170" i="12"/>
  <c r="G171" i="12"/>
  <c r="AG173" i="12"/>
  <c r="F175" i="12"/>
  <c r="AG175" i="12"/>
  <c r="G175" i="12"/>
  <c r="E180" i="12"/>
  <c r="I180" i="12"/>
  <c r="M180" i="12"/>
  <c r="Q180" i="12"/>
  <c r="U180" i="12"/>
  <c r="Y180" i="12"/>
  <c r="AC180" i="12"/>
  <c r="G183" i="12"/>
  <c r="F187" i="12"/>
  <c r="AG187" i="12"/>
  <c r="G187" i="12"/>
  <c r="C180" i="12"/>
  <c r="G189" i="12"/>
  <c r="D181" i="12"/>
  <c r="G193" i="12"/>
  <c r="D183" i="12"/>
  <c r="G195" i="12"/>
  <c r="E198" i="12"/>
  <c r="I198" i="12"/>
  <c r="M198" i="12"/>
  <c r="Q198" i="12"/>
  <c r="U198" i="12"/>
  <c r="Y198" i="12"/>
  <c r="AC198" i="12"/>
  <c r="G201" i="12"/>
  <c r="F205" i="12"/>
  <c r="AG205" i="12"/>
  <c r="G205" i="12"/>
  <c r="C198" i="12"/>
  <c r="G207" i="12"/>
  <c r="D199" i="12"/>
  <c r="G211" i="12"/>
  <c r="D201" i="12"/>
  <c r="G213" i="12"/>
  <c r="F217" i="12"/>
  <c r="AG217" i="12"/>
  <c r="G217" i="12"/>
  <c r="G219" i="12"/>
  <c r="G223" i="12"/>
  <c r="G225" i="12"/>
  <c r="E228" i="12"/>
  <c r="I228" i="12"/>
  <c r="M228" i="12"/>
  <c r="Q228" i="12"/>
  <c r="U228" i="12"/>
  <c r="Y228" i="12"/>
  <c r="AC228" i="12"/>
  <c r="AG231" i="12"/>
  <c r="F235" i="12"/>
  <c r="AG235" i="12"/>
  <c r="G235" i="12"/>
  <c r="G237" i="12"/>
  <c r="D229" i="12"/>
  <c r="G241" i="12"/>
  <c r="G243" i="12"/>
  <c r="G250" i="12"/>
  <c r="J248" i="12"/>
  <c r="L248" i="12"/>
  <c r="N248" i="12"/>
  <c r="R248" i="12"/>
  <c r="T248" i="12"/>
  <c r="V248" i="12"/>
  <c r="Z248" i="12"/>
  <c r="AB248" i="12"/>
  <c r="AD248" i="12"/>
  <c r="G252" i="12"/>
  <c r="G256" i="12"/>
  <c r="B251" i="12"/>
  <c r="AG251" i="12" s="1"/>
  <c r="AG257" i="12"/>
  <c r="G257" i="12"/>
  <c r="G261" i="12"/>
  <c r="G263" i="12"/>
  <c r="B269" i="12"/>
  <c r="L267" i="12"/>
  <c r="N267" i="12"/>
  <c r="P267" i="12"/>
  <c r="T267" i="12"/>
  <c r="V267" i="12"/>
  <c r="X267" i="12"/>
  <c r="AB267" i="12"/>
  <c r="AD267" i="12"/>
  <c r="G271" i="12"/>
  <c r="F271" i="12"/>
  <c r="AG273" i="12"/>
  <c r="F275" i="12"/>
  <c r="AG275" i="12"/>
  <c r="G275" i="12"/>
  <c r="C273" i="12"/>
  <c r="AG279" i="12"/>
  <c r="F281" i="12"/>
  <c r="AG281" i="12"/>
  <c r="G281" i="12"/>
  <c r="C279" i="12"/>
  <c r="AG285" i="12"/>
  <c r="F287" i="12"/>
  <c r="AG287" i="12"/>
  <c r="G287" i="12"/>
  <c r="C285" i="12"/>
  <c r="AG297" i="12"/>
  <c r="F299" i="12"/>
  <c r="AG299" i="12"/>
  <c r="G299" i="12"/>
  <c r="C297" i="12"/>
  <c r="K291" i="12"/>
  <c r="M291" i="12"/>
  <c r="O291" i="12"/>
  <c r="Q291" i="12"/>
  <c r="S291" i="12"/>
  <c r="U291" i="12"/>
  <c r="W291" i="12"/>
  <c r="Y291" i="12"/>
  <c r="AA291" i="12"/>
  <c r="AC291" i="12"/>
  <c r="AE291" i="12"/>
  <c r="G305" i="12"/>
  <c r="F305" i="12"/>
  <c r="L291" i="12"/>
  <c r="T291" i="12"/>
  <c r="AB291" i="12"/>
  <c r="G311" i="12"/>
  <c r="G317" i="12"/>
  <c r="G323" i="12"/>
  <c r="H327" i="12"/>
  <c r="L327" i="12"/>
  <c r="P327" i="12"/>
  <c r="T327" i="12"/>
  <c r="X327" i="12"/>
  <c r="AB327" i="12"/>
  <c r="G335" i="12"/>
  <c r="G341" i="12"/>
  <c r="B24" i="13"/>
  <c r="AG24" i="13" s="1"/>
  <c r="B29" i="13"/>
  <c r="F29" i="13" s="1"/>
  <c r="AG13" i="13"/>
  <c r="D29" i="13"/>
  <c r="D25" i="13"/>
  <c r="D30" i="13" s="1"/>
  <c r="C17" i="13"/>
  <c r="C16" i="13" s="1"/>
  <c r="K22" i="13"/>
  <c r="K27" i="13" s="1"/>
  <c r="O22" i="13"/>
  <c r="O27" i="13" s="1"/>
  <c r="S22" i="13"/>
  <c r="S27" i="13" s="1"/>
  <c r="W22" i="13"/>
  <c r="W27" i="13" s="1"/>
  <c r="AA22" i="13"/>
  <c r="AA27" i="13" s="1"/>
  <c r="AE22" i="13"/>
  <c r="AE27" i="13" s="1"/>
  <c r="G19" i="15"/>
  <c r="G21" i="15"/>
  <c r="AG26" i="15"/>
  <c r="B105" i="15"/>
  <c r="AG31" i="15"/>
  <c r="F33" i="15"/>
  <c r="AG33" i="15"/>
  <c r="G33" i="15"/>
  <c r="F35" i="15"/>
  <c r="AG35" i="15"/>
  <c r="G35" i="15"/>
  <c r="G39" i="15"/>
  <c r="G41" i="15"/>
  <c r="AG43" i="15"/>
  <c r="F45" i="15"/>
  <c r="AG45" i="15"/>
  <c r="G45" i="15"/>
  <c r="F47" i="15"/>
  <c r="AG47" i="15"/>
  <c r="G47" i="15"/>
  <c r="B51" i="15"/>
  <c r="AG51" i="15" s="1"/>
  <c r="F55" i="15"/>
  <c r="AG55" i="15"/>
  <c r="G55" i="15"/>
  <c r="B63" i="15"/>
  <c r="AG63" i="15" s="1"/>
  <c r="B77" i="15"/>
  <c r="AG77" i="15" s="1"/>
  <c r="B83" i="15"/>
  <c r="AG83" i="15" s="1"/>
  <c r="B89" i="15"/>
  <c r="AG89" i="15" s="1"/>
  <c r="I94" i="15"/>
  <c r="Q94" i="15"/>
  <c r="Q113" i="15"/>
  <c r="Y94" i="15"/>
  <c r="H99" i="15"/>
  <c r="J99" i="15"/>
  <c r="N99" i="15"/>
  <c r="P99" i="15"/>
  <c r="R99" i="15"/>
  <c r="V99" i="15"/>
  <c r="X99" i="15"/>
  <c r="Z99" i="15"/>
  <c r="AD99" i="15"/>
  <c r="H104" i="15"/>
  <c r="J104" i="15"/>
  <c r="L104" i="15"/>
  <c r="N104" i="15"/>
  <c r="P104" i="15"/>
  <c r="R104" i="15"/>
  <c r="T104" i="15"/>
  <c r="V104" i="15"/>
  <c r="X104" i="15"/>
  <c r="Z104" i="15"/>
  <c r="AB104" i="15"/>
  <c r="AD104" i="15"/>
  <c r="J285" i="8"/>
  <c r="N285" i="8"/>
  <c r="R285" i="8"/>
  <c r="AG237" i="8"/>
  <c r="K275" i="8"/>
  <c r="K25" i="8"/>
  <c r="O275" i="8"/>
  <c r="O25" i="8"/>
  <c r="S275" i="8"/>
  <c r="S300" i="8" s="1"/>
  <c r="S25" i="8"/>
  <c r="W275" i="8"/>
  <c r="W300" i="8" s="1"/>
  <c r="W25" i="8"/>
  <c r="AA275" i="8"/>
  <c r="AA300" i="8" s="1"/>
  <c r="AA25" i="8"/>
  <c r="F32" i="8"/>
  <c r="D32" i="8"/>
  <c r="F33" i="8"/>
  <c r="T288" i="8"/>
  <c r="B47" i="8"/>
  <c r="T28" i="8"/>
  <c r="F72" i="8"/>
  <c r="F84" i="8"/>
  <c r="F119" i="8"/>
  <c r="F120" i="8"/>
  <c r="D120" i="8"/>
  <c r="E117" i="8"/>
  <c r="G145" i="8"/>
  <c r="I150" i="8"/>
  <c r="M150" i="8"/>
  <c r="S150" i="8"/>
  <c r="W150" i="8"/>
  <c r="AA150" i="8"/>
  <c r="AE150" i="8"/>
  <c r="Y302" i="8"/>
  <c r="D157" i="8"/>
  <c r="D153" i="8"/>
  <c r="F172" i="8"/>
  <c r="F196" i="8"/>
  <c r="F214" i="8"/>
  <c r="D214" i="8"/>
  <c r="D211" i="8" s="1"/>
  <c r="E211" i="8"/>
  <c r="F222" i="8"/>
  <c r="E219" i="8"/>
  <c r="F228" i="8"/>
  <c r="D228" i="8"/>
  <c r="E225" i="8"/>
  <c r="F237" i="8"/>
  <c r="AG239" i="8"/>
  <c r="F243" i="8"/>
  <c r="F252" i="8"/>
  <c r="D252" i="8"/>
  <c r="D249" i="8" s="1"/>
  <c r="E249" i="8"/>
  <c r="F266" i="8"/>
  <c r="D266" i="8"/>
  <c r="E263" i="8"/>
  <c r="F272" i="8"/>
  <c r="D272" i="8"/>
  <c r="D269" i="8" s="1"/>
  <c r="E269" i="8"/>
  <c r="V292" i="8"/>
  <c r="O301" i="8"/>
  <c r="O293" i="8"/>
  <c r="W301" i="8"/>
  <c r="W293" i="8"/>
  <c r="AA301" i="8"/>
  <c r="AA293" i="8"/>
  <c r="B279" i="8"/>
  <c r="AG279" i="8" s="1"/>
  <c r="E286" i="8"/>
  <c r="M286" i="8"/>
  <c r="B287" i="8"/>
  <c r="AG287" i="8" s="1"/>
  <c r="L289" i="8"/>
  <c r="L295" i="8" s="1"/>
  <c r="T289" i="8"/>
  <c r="T295" i="8" s="1"/>
  <c r="AB289" i="8"/>
  <c r="AB295" i="8" s="1"/>
  <c r="N293" i="8"/>
  <c r="V293" i="8"/>
  <c r="AD293" i="8"/>
  <c r="J301" i="8"/>
  <c r="R301" i="8"/>
  <c r="Z301" i="8"/>
  <c r="N303" i="8"/>
  <c r="V303" i="8"/>
  <c r="AG14" i="9"/>
  <c r="AG24" i="9"/>
  <c r="B20" i="9"/>
  <c r="B19" i="9" s="1"/>
  <c r="AG19" i="9" s="1"/>
  <c r="AG30" i="9"/>
  <c r="B26" i="9"/>
  <c r="B25" i="9" s="1"/>
  <c r="AG25" i="9" s="1"/>
  <c r="I91" i="9"/>
  <c r="M91" i="9"/>
  <c r="Q91" i="9"/>
  <c r="U91" i="9"/>
  <c r="Y91" i="9"/>
  <c r="AC91" i="9"/>
  <c r="J87" i="9"/>
  <c r="J82" i="9"/>
  <c r="N87" i="9"/>
  <c r="N82" i="9"/>
  <c r="N93" i="9" s="1"/>
  <c r="R87" i="9"/>
  <c r="R82" i="9"/>
  <c r="V87" i="9"/>
  <c r="V82" i="9"/>
  <c r="V93" i="9" s="1"/>
  <c r="Z87" i="9"/>
  <c r="Z82" i="9"/>
  <c r="AB87" i="9"/>
  <c r="AB82" i="9"/>
  <c r="AB93" i="9" s="1"/>
  <c r="G14" i="8"/>
  <c r="C275" i="8"/>
  <c r="I275" i="8"/>
  <c r="I25" i="8"/>
  <c r="M275" i="8"/>
  <c r="M25" i="8"/>
  <c r="Q275" i="8"/>
  <c r="Q25" i="8"/>
  <c r="U275" i="8"/>
  <c r="U25" i="8"/>
  <c r="Y275" i="8"/>
  <c r="Y25" i="8"/>
  <c r="AC275" i="8"/>
  <c r="AC25" i="8"/>
  <c r="AE275" i="8"/>
  <c r="AE25" i="8"/>
  <c r="F34" i="8"/>
  <c r="D34" i="8"/>
  <c r="E31" i="8"/>
  <c r="C289" i="8"/>
  <c r="C279" i="8"/>
  <c r="C29" i="8"/>
  <c r="C278" i="8" s="1"/>
  <c r="G35" i="8"/>
  <c r="F41" i="8"/>
  <c r="D41" i="8"/>
  <c r="D38" i="8" s="1"/>
  <c r="E38" i="8"/>
  <c r="G47" i="8"/>
  <c r="F52" i="8"/>
  <c r="F53" i="8"/>
  <c r="D53" i="8"/>
  <c r="D50" i="8" s="1"/>
  <c r="E50" i="8"/>
  <c r="F54" i="8"/>
  <c r="F59" i="8"/>
  <c r="D59" i="8"/>
  <c r="D27" i="8" s="1"/>
  <c r="E27" i="8"/>
  <c r="F96" i="8"/>
  <c r="AG102" i="8"/>
  <c r="C105" i="8"/>
  <c r="C102" i="8"/>
  <c r="C99" i="8" s="1"/>
  <c r="C111" i="8"/>
  <c r="F118" i="8"/>
  <c r="D118" i="8"/>
  <c r="F121" i="8"/>
  <c r="E123" i="8"/>
  <c r="D129" i="8"/>
  <c r="D126" i="8"/>
  <c r="D123" i="8" s="1"/>
  <c r="F140" i="8"/>
  <c r="F141" i="8"/>
  <c r="D141" i="8"/>
  <c r="K300" i="8"/>
  <c r="K150" i="8"/>
  <c r="O300" i="8"/>
  <c r="O150" i="8"/>
  <c r="Q300" i="8"/>
  <c r="Q150" i="8"/>
  <c r="U300" i="8"/>
  <c r="U150" i="8"/>
  <c r="Y300" i="8"/>
  <c r="Y150" i="8"/>
  <c r="AC300" i="8"/>
  <c r="AC150" i="8"/>
  <c r="AA302" i="8"/>
  <c r="AG154" i="8"/>
  <c r="B157" i="8"/>
  <c r="AG157" i="8" s="1"/>
  <c r="B153" i="8"/>
  <c r="F153" i="8" s="1"/>
  <c r="F160" i="8"/>
  <c r="G179" i="8"/>
  <c r="AG184" i="8"/>
  <c r="C187" i="8"/>
  <c r="G190" i="8"/>
  <c r="G187" i="8" s="1"/>
  <c r="F234" i="8"/>
  <c r="D234" i="8"/>
  <c r="D231" i="8" s="1"/>
  <c r="E231" i="8"/>
  <c r="F260" i="8"/>
  <c r="E257" i="8"/>
  <c r="Z292" i="8"/>
  <c r="K301" i="8"/>
  <c r="K293" i="8"/>
  <c r="S301" i="8"/>
  <c r="S293" i="8"/>
  <c r="AE301" i="8"/>
  <c r="AE293" i="8"/>
  <c r="B283" i="8"/>
  <c r="AG283" i="8" s="1"/>
  <c r="C284" i="8"/>
  <c r="I286" i="8"/>
  <c r="Q286" i="8"/>
  <c r="Y286" i="8"/>
  <c r="K288" i="8"/>
  <c r="S288" i="8"/>
  <c r="AA288" i="8"/>
  <c r="AA294" i="8" s="1"/>
  <c r="H289" i="8"/>
  <c r="P289" i="8"/>
  <c r="P285" i="8" s="1"/>
  <c r="X289" i="8"/>
  <c r="X295" i="8" s="1"/>
  <c r="J303" i="8"/>
  <c r="D92" i="9"/>
  <c r="D86" i="9"/>
  <c r="D20" i="9"/>
  <c r="D19" i="9" s="1"/>
  <c r="D88" i="9"/>
  <c r="K91" i="9"/>
  <c r="O91" i="9"/>
  <c r="S91" i="9"/>
  <c r="W91" i="9"/>
  <c r="AA91" i="9"/>
  <c r="AE91" i="9"/>
  <c r="AD92" i="9"/>
  <c r="H87" i="9"/>
  <c r="H82" i="9"/>
  <c r="H93" i="9" s="1"/>
  <c r="L87" i="9"/>
  <c r="L82" i="9"/>
  <c r="L93" i="9" s="1"/>
  <c r="P87" i="9"/>
  <c r="P82" i="9"/>
  <c r="P93" i="9" s="1"/>
  <c r="T87" i="9"/>
  <c r="T82" i="9"/>
  <c r="T93" i="9" s="1"/>
  <c r="X87" i="9"/>
  <c r="X82" i="9"/>
  <c r="X93" i="9" s="1"/>
  <c r="AD87" i="9"/>
  <c r="AD82" i="9"/>
  <c r="C53" i="9"/>
  <c r="H50" i="9"/>
  <c r="R93" i="9"/>
  <c r="R50" i="9"/>
  <c r="F13" i="8"/>
  <c r="F14" i="8"/>
  <c r="D14" i="8"/>
  <c r="F15" i="8"/>
  <c r="F16" i="8"/>
  <c r="D16" i="8"/>
  <c r="F19" i="8"/>
  <c r="F20" i="8"/>
  <c r="D20" i="8"/>
  <c r="F22" i="8"/>
  <c r="D22" i="8"/>
  <c r="J25" i="8"/>
  <c r="N25" i="8"/>
  <c r="R25" i="8"/>
  <c r="V25" i="8"/>
  <c r="Z25" i="8"/>
  <c r="AD25" i="8"/>
  <c r="E26" i="8"/>
  <c r="B27" i="8"/>
  <c r="C28" i="8"/>
  <c r="G28" i="8" s="1"/>
  <c r="I277" i="8"/>
  <c r="K277" i="8"/>
  <c r="K294" i="8" s="1"/>
  <c r="Q277" i="8"/>
  <c r="S277" i="8"/>
  <c r="S294" i="8" s="1"/>
  <c r="B29" i="8"/>
  <c r="D31" i="8"/>
  <c r="G32" i="8"/>
  <c r="C287" i="8"/>
  <c r="E287" i="8"/>
  <c r="C31" i="8"/>
  <c r="G34" i="8"/>
  <c r="E289" i="8"/>
  <c r="E279" i="8"/>
  <c r="F35" i="8"/>
  <c r="D35" i="8"/>
  <c r="E29" i="8"/>
  <c r="G41" i="8"/>
  <c r="T44" i="8"/>
  <c r="F47" i="8"/>
  <c r="D47" i="8"/>
  <c r="D44" i="8" s="1"/>
  <c r="E44" i="8"/>
  <c r="B50" i="8"/>
  <c r="AG50" i="8" s="1"/>
  <c r="G53" i="8"/>
  <c r="AG54" i="8"/>
  <c r="E57" i="8"/>
  <c r="G59" i="8"/>
  <c r="AG60" i="8"/>
  <c r="B66" i="8"/>
  <c r="D66" i="8"/>
  <c r="D63" i="8" s="1"/>
  <c r="G69" i="8"/>
  <c r="AG72" i="8"/>
  <c r="F78" i="8"/>
  <c r="G81" i="8"/>
  <c r="AG84" i="8"/>
  <c r="F90" i="8"/>
  <c r="G93" i="8"/>
  <c r="AG96" i="8"/>
  <c r="F108" i="8"/>
  <c r="D108" i="8"/>
  <c r="E105" i="8"/>
  <c r="E102" i="8"/>
  <c r="F112" i="8"/>
  <c r="D112" i="8"/>
  <c r="F114" i="8"/>
  <c r="D114" i="8"/>
  <c r="E111" i="8"/>
  <c r="B103" i="8"/>
  <c r="AG103" i="8" s="1"/>
  <c r="F115" i="8"/>
  <c r="G118" i="8"/>
  <c r="C117" i="8"/>
  <c r="G120" i="8"/>
  <c r="M126" i="8"/>
  <c r="M123" i="8" s="1"/>
  <c r="O126" i="8"/>
  <c r="O123" i="8" s="1"/>
  <c r="U126" i="8"/>
  <c r="U123" i="8" s="1"/>
  <c r="W126" i="8"/>
  <c r="W123" i="8" s="1"/>
  <c r="AC126" i="8"/>
  <c r="AC123" i="8" s="1"/>
  <c r="AE126" i="8"/>
  <c r="AE123" i="8" s="1"/>
  <c r="B129" i="8"/>
  <c r="F129" i="8" s="1"/>
  <c r="B126" i="8"/>
  <c r="C132" i="8"/>
  <c r="G132" i="8" s="1"/>
  <c r="H129" i="8"/>
  <c r="H126" i="8"/>
  <c r="H123" i="8" s="1"/>
  <c r="L129" i="8"/>
  <c r="L126" i="8"/>
  <c r="L123" i="8" s="1"/>
  <c r="P129" i="8"/>
  <c r="P126" i="8"/>
  <c r="P123" i="8" s="1"/>
  <c r="T129" i="8"/>
  <c r="T126" i="8"/>
  <c r="T123" i="8" s="1"/>
  <c r="X129" i="8"/>
  <c r="X126" i="8"/>
  <c r="X123" i="8" s="1"/>
  <c r="AB129" i="8"/>
  <c r="AB126" i="8"/>
  <c r="AB123" i="8" s="1"/>
  <c r="AG132" i="8"/>
  <c r="B137" i="8"/>
  <c r="AG137" i="8" s="1"/>
  <c r="D137" i="8"/>
  <c r="F138" i="8"/>
  <c r="G141" i="8"/>
  <c r="F145" i="8"/>
  <c r="E144" i="8"/>
  <c r="H150" i="8"/>
  <c r="L150" i="8"/>
  <c r="P150" i="8"/>
  <c r="T150" i="8"/>
  <c r="X150" i="8"/>
  <c r="AB150" i="8"/>
  <c r="C150" i="8"/>
  <c r="F151" i="8"/>
  <c r="E150" i="8"/>
  <c r="H288" i="8"/>
  <c r="H285" i="8" s="1"/>
  <c r="L288" i="8"/>
  <c r="L285" i="8" s="1"/>
  <c r="X288" i="8"/>
  <c r="X285" i="8" s="1"/>
  <c r="AB288" i="8"/>
  <c r="AB285" i="8" s="1"/>
  <c r="I303" i="8"/>
  <c r="M303" i="8"/>
  <c r="Q303" i="8"/>
  <c r="U303" i="8"/>
  <c r="Y303" i="8"/>
  <c r="AC303" i="8"/>
  <c r="G157" i="8"/>
  <c r="AG160" i="8"/>
  <c r="F166" i="8"/>
  <c r="G169" i="8"/>
  <c r="AG172" i="8"/>
  <c r="F176" i="8"/>
  <c r="F177" i="8"/>
  <c r="D177" i="8"/>
  <c r="B175" i="8"/>
  <c r="AG175" i="8" s="1"/>
  <c r="F178" i="8"/>
  <c r="F179" i="8"/>
  <c r="D179" i="8"/>
  <c r="D148" i="8" s="1"/>
  <c r="E148" i="8"/>
  <c r="F184" i="8"/>
  <c r="F190" i="8"/>
  <c r="F187" i="8" s="1"/>
  <c r="D190" i="8"/>
  <c r="E187" i="8"/>
  <c r="AG191" i="8"/>
  <c r="B185" i="8"/>
  <c r="AG185" i="8" s="1"/>
  <c r="G193" i="8"/>
  <c r="AG196" i="8"/>
  <c r="F202" i="8"/>
  <c r="AG208" i="8"/>
  <c r="B205" i="8"/>
  <c r="C208" i="8"/>
  <c r="C205" i="8" s="1"/>
  <c r="G205" i="8" s="1"/>
  <c r="H205" i="8"/>
  <c r="G214" i="8"/>
  <c r="G222" i="8"/>
  <c r="G228" i="8"/>
  <c r="G234" i="8"/>
  <c r="G252" i="8"/>
  <c r="G260" i="8"/>
  <c r="G266" i="8"/>
  <c r="G272" i="8"/>
  <c r="H292" i="8"/>
  <c r="L292" i="8"/>
  <c r="P292" i="8"/>
  <c r="T292" i="8"/>
  <c r="X292" i="8"/>
  <c r="AB292" i="8"/>
  <c r="I301" i="8"/>
  <c r="I293" i="8"/>
  <c r="M301" i="8"/>
  <c r="M293" i="8"/>
  <c r="Q301" i="8"/>
  <c r="Q293" i="8"/>
  <c r="U301" i="8"/>
  <c r="U293" i="8"/>
  <c r="Y301" i="8"/>
  <c r="Y293" i="8"/>
  <c r="AC301" i="8"/>
  <c r="AC293" i="8"/>
  <c r="N277" i="8"/>
  <c r="V277" i="8"/>
  <c r="Z277" i="8"/>
  <c r="B281" i="8"/>
  <c r="C282" i="8"/>
  <c r="E284" i="8"/>
  <c r="K286" i="8"/>
  <c r="O286" i="8"/>
  <c r="S286" i="8"/>
  <c r="W286" i="8"/>
  <c r="AA286" i="8"/>
  <c r="AE286" i="8"/>
  <c r="E288" i="8"/>
  <c r="I288" i="8"/>
  <c r="M288" i="8"/>
  <c r="Q288" i="8"/>
  <c r="U288" i="8"/>
  <c r="Y288" i="8"/>
  <c r="Y294" i="8" s="1"/>
  <c r="AC288" i="8"/>
  <c r="H293" i="8"/>
  <c r="L293" i="8"/>
  <c r="P293" i="8"/>
  <c r="T293" i="8"/>
  <c r="X293" i="8"/>
  <c r="AB293" i="8"/>
  <c r="V300" i="8"/>
  <c r="Z300" i="8"/>
  <c r="B12" i="9"/>
  <c r="B11" i="9" s="1"/>
  <c r="AG11" i="9" s="1"/>
  <c r="B85" i="9"/>
  <c r="AG13" i="9"/>
  <c r="C86" i="9"/>
  <c r="AG15" i="9"/>
  <c r="C88" i="9"/>
  <c r="C12" i="9"/>
  <c r="C11" i="9" s="1"/>
  <c r="C83" i="9"/>
  <c r="C94" i="9" s="1"/>
  <c r="C91" i="9"/>
  <c r="C85" i="9"/>
  <c r="E87" i="9"/>
  <c r="J32" i="9"/>
  <c r="J31" i="9" s="1"/>
  <c r="R32" i="9"/>
  <c r="R31" i="9" s="1"/>
  <c r="Z32" i="9"/>
  <c r="Z31" i="9" s="1"/>
  <c r="H85" i="9"/>
  <c r="H84" i="9" s="1"/>
  <c r="H80" i="9"/>
  <c r="J85" i="9"/>
  <c r="J84" i="9" s="1"/>
  <c r="J80" i="9"/>
  <c r="L85" i="9"/>
  <c r="L84" i="9" s="1"/>
  <c r="L32" i="9"/>
  <c r="L31" i="9" s="1"/>
  <c r="L80" i="9"/>
  <c r="N85" i="9"/>
  <c r="N84" i="9" s="1"/>
  <c r="N80" i="9"/>
  <c r="P85" i="9"/>
  <c r="P84" i="9" s="1"/>
  <c r="P32" i="9"/>
  <c r="P31" i="9" s="1"/>
  <c r="P80" i="9"/>
  <c r="R85" i="9"/>
  <c r="R84" i="9" s="1"/>
  <c r="R80" i="9"/>
  <c r="T85" i="9"/>
  <c r="T84" i="9" s="1"/>
  <c r="T32" i="9"/>
  <c r="T31" i="9" s="1"/>
  <c r="T80" i="9"/>
  <c r="V85" i="9"/>
  <c r="V84" i="9" s="1"/>
  <c r="V80" i="9"/>
  <c r="X85" i="9"/>
  <c r="X84" i="9" s="1"/>
  <c r="X32" i="9"/>
  <c r="X31" i="9" s="1"/>
  <c r="X80" i="9"/>
  <c r="Z85" i="9"/>
  <c r="Z84" i="9" s="1"/>
  <c r="Z80" i="9"/>
  <c r="AB85" i="9"/>
  <c r="AB84" i="9" s="1"/>
  <c r="AB32" i="9"/>
  <c r="AB31" i="9" s="1"/>
  <c r="AB80" i="9"/>
  <c r="AD85" i="9"/>
  <c r="AD80" i="9"/>
  <c r="AG33" i="9"/>
  <c r="E86" i="9"/>
  <c r="E32" i="9"/>
  <c r="I86" i="9"/>
  <c r="I32" i="9"/>
  <c r="I31" i="9" s="1"/>
  <c r="I81" i="9"/>
  <c r="I92" i="9" s="1"/>
  <c r="K86" i="9"/>
  <c r="K81" i="9"/>
  <c r="K92" i="9" s="1"/>
  <c r="M86" i="9"/>
  <c r="M81" i="9"/>
  <c r="M92" i="9" s="1"/>
  <c r="O86" i="9"/>
  <c r="O81" i="9"/>
  <c r="O92" i="9" s="1"/>
  <c r="Q86" i="9"/>
  <c r="Q81" i="9"/>
  <c r="Q92" i="9" s="1"/>
  <c r="S86" i="9"/>
  <c r="S81" i="9"/>
  <c r="S92" i="9" s="1"/>
  <c r="U86" i="9"/>
  <c r="U81" i="9"/>
  <c r="U92" i="9" s="1"/>
  <c r="W86" i="9"/>
  <c r="W81" i="9"/>
  <c r="W92" i="9" s="1"/>
  <c r="Y86" i="9"/>
  <c r="Y81" i="9"/>
  <c r="Y92" i="9" s="1"/>
  <c r="AA86" i="9"/>
  <c r="AA84" i="9" s="1"/>
  <c r="AA81" i="9"/>
  <c r="AA92" i="9" s="1"/>
  <c r="AC86" i="9"/>
  <c r="AC81" i="9"/>
  <c r="AC92" i="9" s="1"/>
  <c r="AE86" i="9"/>
  <c r="AE81" i="9"/>
  <c r="AE92" i="9" s="1"/>
  <c r="E88" i="9"/>
  <c r="E83" i="9"/>
  <c r="E94" i="9" s="1"/>
  <c r="I88" i="9"/>
  <c r="I83" i="9"/>
  <c r="I94" i="9" s="1"/>
  <c r="K88" i="9"/>
  <c r="K83" i="9"/>
  <c r="K94" i="9" s="1"/>
  <c r="M88" i="9"/>
  <c r="M83" i="9"/>
  <c r="M94" i="9" s="1"/>
  <c r="O88" i="9"/>
  <c r="O83" i="9"/>
  <c r="O94" i="9" s="1"/>
  <c r="Q88" i="9"/>
  <c r="Q83" i="9"/>
  <c r="Q94" i="9" s="1"/>
  <c r="S88" i="9"/>
  <c r="S83" i="9"/>
  <c r="S94" i="9" s="1"/>
  <c r="U88" i="9"/>
  <c r="U83" i="9"/>
  <c r="U94" i="9" s="1"/>
  <c r="W88" i="9"/>
  <c r="W83" i="9"/>
  <c r="W94" i="9" s="1"/>
  <c r="Y88" i="9"/>
  <c r="Y83" i="9"/>
  <c r="Y94" i="9" s="1"/>
  <c r="AA88" i="9"/>
  <c r="AA83" i="9"/>
  <c r="AA94" i="9" s="1"/>
  <c r="AC88" i="9"/>
  <c r="AC83" i="9"/>
  <c r="AC94" i="9" s="1"/>
  <c r="AE88" i="9"/>
  <c r="AE83" i="9"/>
  <c r="AE94" i="9" s="1"/>
  <c r="AG40" i="9"/>
  <c r="B34" i="9"/>
  <c r="B38" i="9"/>
  <c r="B37" i="9" s="1"/>
  <c r="AG37" i="9" s="1"/>
  <c r="AG45" i="9"/>
  <c r="B44" i="9"/>
  <c r="F47" i="9"/>
  <c r="AG51" i="9"/>
  <c r="B53" i="9"/>
  <c r="G53" i="9"/>
  <c r="AG56" i="9"/>
  <c r="AG60" i="9"/>
  <c r="B36" i="9"/>
  <c r="B88" i="9" s="1"/>
  <c r="AG88" i="9" s="1"/>
  <c r="AG62" i="9"/>
  <c r="AG68" i="9"/>
  <c r="G74" i="9"/>
  <c r="G75" i="9"/>
  <c r="K84" i="9"/>
  <c r="S84" i="9"/>
  <c r="E92" i="9"/>
  <c r="K95" i="10"/>
  <c r="K90" i="10"/>
  <c r="M95" i="10"/>
  <c r="M90" i="10"/>
  <c r="O95" i="10"/>
  <c r="O90" i="10"/>
  <c r="Q95" i="10"/>
  <c r="Q90" i="10"/>
  <c r="S95" i="10"/>
  <c r="S90" i="10"/>
  <c r="U95" i="10"/>
  <c r="U90" i="10"/>
  <c r="W95" i="10"/>
  <c r="W90" i="10"/>
  <c r="Y95" i="10"/>
  <c r="Y90" i="10"/>
  <c r="AA95" i="10"/>
  <c r="AA90" i="10"/>
  <c r="AC95" i="10"/>
  <c r="AC90" i="10"/>
  <c r="AE95" i="10"/>
  <c r="AE90" i="10"/>
  <c r="J98" i="10"/>
  <c r="J93" i="10"/>
  <c r="L98" i="10"/>
  <c r="L93" i="10"/>
  <c r="N98" i="10"/>
  <c r="N93" i="10"/>
  <c r="P98" i="10"/>
  <c r="P93" i="10"/>
  <c r="R98" i="10"/>
  <c r="R93" i="10"/>
  <c r="T98" i="10"/>
  <c r="T93" i="10"/>
  <c r="V98" i="10"/>
  <c r="V93" i="10"/>
  <c r="X98" i="10"/>
  <c r="X93" i="10"/>
  <c r="Z98" i="10"/>
  <c r="Z93" i="10"/>
  <c r="AB98" i="10"/>
  <c r="AB93" i="10"/>
  <c r="AD98" i="10"/>
  <c r="AD93" i="10"/>
  <c r="F27" i="10"/>
  <c r="F24" i="10" s="1"/>
  <c r="F15" i="10" s="1"/>
  <c r="F12" i="10" s="1"/>
  <c r="F11" i="10" s="1"/>
  <c r="AG36" i="10"/>
  <c r="B32" i="10"/>
  <c r="B31" i="10" s="1"/>
  <c r="AG31" i="10" s="1"/>
  <c r="D32" i="10"/>
  <c r="D31" i="10" s="1"/>
  <c r="AG42" i="10"/>
  <c r="B38" i="10"/>
  <c r="B37" i="10" s="1"/>
  <c r="AG37" i="10" s="1"/>
  <c r="B47" i="10"/>
  <c r="H46" i="10"/>
  <c r="C46" i="10" s="1"/>
  <c r="J46" i="10"/>
  <c r="J45" i="10" s="1"/>
  <c r="J95" i="10"/>
  <c r="J90" i="10"/>
  <c r="L90" i="10"/>
  <c r="L95" i="10"/>
  <c r="N46" i="10"/>
  <c r="N45" i="10" s="1"/>
  <c r="N95" i="10"/>
  <c r="N90" i="10"/>
  <c r="P90" i="10"/>
  <c r="P95" i="10"/>
  <c r="R46" i="10"/>
  <c r="R45" i="10" s="1"/>
  <c r="R95" i="10"/>
  <c r="R90" i="10"/>
  <c r="T90" i="10"/>
  <c r="T95" i="10"/>
  <c r="V46" i="10"/>
  <c r="V45" i="10" s="1"/>
  <c r="V95" i="10"/>
  <c r="V90" i="10"/>
  <c r="X90" i="10"/>
  <c r="X95" i="10"/>
  <c r="Z46" i="10"/>
  <c r="Z45" i="10" s="1"/>
  <c r="Z95" i="10"/>
  <c r="Z90" i="10"/>
  <c r="AB90" i="10"/>
  <c r="AB95" i="10"/>
  <c r="AD46" i="10"/>
  <c r="AD95" i="10"/>
  <c r="AD90" i="10"/>
  <c r="B52" i="10"/>
  <c r="K93" i="10"/>
  <c r="K98" i="10"/>
  <c r="M98" i="10"/>
  <c r="M93" i="10"/>
  <c r="O93" i="10"/>
  <c r="O98" i="10"/>
  <c r="Q98" i="10"/>
  <c r="Q93" i="10"/>
  <c r="S93" i="10"/>
  <c r="S98" i="10"/>
  <c r="U98" i="10"/>
  <c r="U93" i="10"/>
  <c r="W93" i="10"/>
  <c r="W98" i="10"/>
  <c r="Y98" i="10"/>
  <c r="Y93" i="10"/>
  <c r="AA93" i="10"/>
  <c r="AA98" i="10"/>
  <c r="AC98" i="10"/>
  <c r="AC93" i="10"/>
  <c r="AE93" i="10"/>
  <c r="AE98" i="10"/>
  <c r="D75" i="10"/>
  <c r="D72" i="10" s="1"/>
  <c r="D71" i="10" s="1"/>
  <c r="E72" i="10"/>
  <c r="F81" i="10"/>
  <c r="F78" i="10" s="1"/>
  <c r="D81" i="10"/>
  <c r="D78" i="10" s="1"/>
  <c r="B78" i="10"/>
  <c r="AD94" i="9"/>
  <c r="AG44" i="9"/>
  <c r="J93" i="9"/>
  <c r="Z93" i="9"/>
  <c r="AG59" i="9"/>
  <c r="C59" i="9"/>
  <c r="C56" i="9" s="1"/>
  <c r="G56" i="9" s="1"/>
  <c r="AD61" i="9"/>
  <c r="AG61" i="9" s="1"/>
  <c r="F65" i="9"/>
  <c r="AD67" i="9"/>
  <c r="AG67" i="9" s="1"/>
  <c r="G73" i="9"/>
  <c r="E80" i="9"/>
  <c r="E91" i="9" s="1"/>
  <c r="F75" i="9"/>
  <c r="D75" i="9"/>
  <c r="D85" i="9" s="1"/>
  <c r="B81" i="9"/>
  <c r="B92" i="9" s="1"/>
  <c r="B74" i="9"/>
  <c r="B73" i="9" s="1"/>
  <c r="AG73" i="9" s="1"/>
  <c r="F76" i="9"/>
  <c r="B83" i="9"/>
  <c r="B94" i="9" s="1"/>
  <c r="AG78" i="9"/>
  <c r="B80" i="9"/>
  <c r="B91" i="9" s="1"/>
  <c r="G81" i="9"/>
  <c r="G92" i="9" s="1"/>
  <c r="E85" i="9"/>
  <c r="I84" i="9"/>
  <c r="M84" i="9"/>
  <c r="Q84" i="9"/>
  <c r="U84" i="9"/>
  <c r="Y84" i="9"/>
  <c r="AC84" i="9"/>
  <c r="N12" i="10"/>
  <c r="N11" i="10" s="1"/>
  <c r="V12" i="10"/>
  <c r="V11" i="10" s="1"/>
  <c r="AD12" i="10"/>
  <c r="K96" i="10"/>
  <c r="K91" i="10"/>
  <c r="M91" i="10"/>
  <c r="M96" i="10"/>
  <c r="O96" i="10"/>
  <c r="O91" i="10"/>
  <c r="Q91" i="10"/>
  <c r="Q96" i="10"/>
  <c r="S96" i="10"/>
  <c r="S91" i="10"/>
  <c r="U91" i="10"/>
  <c r="U96" i="10"/>
  <c r="W96" i="10"/>
  <c r="W91" i="10"/>
  <c r="Y91" i="10"/>
  <c r="Y96" i="10"/>
  <c r="AA96" i="10"/>
  <c r="AA91" i="10"/>
  <c r="AC91" i="10"/>
  <c r="AC96" i="10"/>
  <c r="AE96" i="10"/>
  <c r="AE91" i="10"/>
  <c r="J92" i="10"/>
  <c r="J97" i="10"/>
  <c r="L12" i="10"/>
  <c r="L11" i="10" s="1"/>
  <c r="L97" i="10"/>
  <c r="L92" i="10"/>
  <c r="N92" i="10"/>
  <c r="N97" i="10"/>
  <c r="P12" i="10"/>
  <c r="P11" i="10" s="1"/>
  <c r="P97" i="10"/>
  <c r="P92" i="10"/>
  <c r="R92" i="10"/>
  <c r="R97" i="10"/>
  <c r="T12" i="10"/>
  <c r="T11" i="10" s="1"/>
  <c r="T97" i="10"/>
  <c r="T92" i="10"/>
  <c r="V92" i="10"/>
  <c r="V97" i="10"/>
  <c r="X12" i="10"/>
  <c r="X11" i="10" s="1"/>
  <c r="X97" i="10"/>
  <c r="X92" i="10"/>
  <c r="Z92" i="10"/>
  <c r="Z97" i="10"/>
  <c r="AB12" i="10"/>
  <c r="AB11" i="10" s="1"/>
  <c r="AB97" i="10"/>
  <c r="AB92" i="10"/>
  <c r="AD92" i="10"/>
  <c r="AD97" i="10"/>
  <c r="B24" i="10"/>
  <c r="AG24" i="10" s="1"/>
  <c r="P46" i="10"/>
  <c r="P45" i="10" s="1"/>
  <c r="X46" i="10"/>
  <c r="X45" i="10" s="1"/>
  <c r="D52" i="10"/>
  <c r="D51" i="10" s="1"/>
  <c r="F61" i="10"/>
  <c r="F58" i="10" s="1"/>
  <c r="D61" i="10"/>
  <c r="D58" i="10" s="1"/>
  <c r="B58" i="10"/>
  <c r="G81" i="10"/>
  <c r="F87" i="10"/>
  <c r="F84" i="10" s="1"/>
  <c r="D87" i="10"/>
  <c r="D84" i="10" s="1"/>
  <c r="B84" i="10"/>
  <c r="I154" i="11"/>
  <c r="M154" i="11"/>
  <c r="Q154" i="11"/>
  <c r="U154" i="11"/>
  <c r="Y154" i="11"/>
  <c r="AC154" i="11"/>
  <c r="C143" i="11"/>
  <c r="C133" i="11"/>
  <c r="N155" i="11"/>
  <c r="R155" i="11"/>
  <c r="V155" i="11"/>
  <c r="Z155" i="11"/>
  <c r="AD155" i="11"/>
  <c r="I73" i="12"/>
  <c r="G180" i="12"/>
  <c r="H153" i="11"/>
  <c r="L153" i="11"/>
  <c r="P153" i="11"/>
  <c r="T153" i="11"/>
  <c r="X153" i="11"/>
  <c r="AB153" i="11"/>
  <c r="K151" i="11"/>
  <c r="K156" i="11"/>
  <c r="O151" i="11"/>
  <c r="O156" i="11"/>
  <c r="S151" i="11"/>
  <c r="S156" i="11"/>
  <c r="W151" i="11"/>
  <c r="W156" i="11"/>
  <c r="AA151" i="11"/>
  <c r="AA156" i="11"/>
  <c r="AE151" i="11"/>
  <c r="AE156" i="11"/>
  <c r="G75" i="12"/>
  <c r="G141" i="12"/>
  <c r="G198" i="12"/>
  <c r="F269" i="12"/>
  <c r="AG269" i="12"/>
  <c r="B267" i="12"/>
  <c r="G13" i="11"/>
  <c r="F14" i="11"/>
  <c r="AG14" i="11"/>
  <c r="G15" i="11"/>
  <c r="F16" i="11"/>
  <c r="AG16" i="11"/>
  <c r="F20" i="11"/>
  <c r="AG20" i="11"/>
  <c r="G21" i="11"/>
  <c r="E135" i="11"/>
  <c r="E155" i="11" s="1"/>
  <c r="F22" i="11"/>
  <c r="B146" i="11"/>
  <c r="B136" i="11"/>
  <c r="D146" i="11"/>
  <c r="D136" i="11"/>
  <c r="D156" i="11" s="1"/>
  <c r="F23" i="11"/>
  <c r="G26" i="11"/>
  <c r="C25" i="11"/>
  <c r="G28" i="11"/>
  <c r="G34" i="11"/>
  <c r="G40" i="11"/>
  <c r="F45" i="11"/>
  <c r="F46" i="11"/>
  <c r="D46" i="11"/>
  <c r="D43" i="11" s="1"/>
  <c r="E43" i="11"/>
  <c r="G52" i="11"/>
  <c r="F56" i="11"/>
  <c r="F64" i="11"/>
  <c r="F68" i="11"/>
  <c r="F69" i="11"/>
  <c r="D69" i="11"/>
  <c r="F70" i="11"/>
  <c r="F71" i="11"/>
  <c r="F74" i="11"/>
  <c r="E73" i="11"/>
  <c r="F75" i="11"/>
  <c r="F77" i="11"/>
  <c r="G82" i="11"/>
  <c r="G88" i="11"/>
  <c r="G94" i="11"/>
  <c r="F96" i="11"/>
  <c r="D96" i="11"/>
  <c r="F97" i="11"/>
  <c r="D100" i="11"/>
  <c r="E99" i="11"/>
  <c r="F102" i="11"/>
  <c r="D102" i="11"/>
  <c r="AG103" i="11"/>
  <c r="D108" i="11"/>
  <c r="E107" i="11"/>
  <c r="F110" i="11"/>
  <c r="D110" i="11"/>
  <c r="D116" i="11"/>
  <c r="E115" i="11"/>
  <c r="F118" i="11"/>
  <c r="D118" i="11"/>
  <c r="D122" i="11"/>
  <c r="E121" i="11"/>
  <c r="F124" i="11"/>
  <c r="D124" i="11"/>
  <c r="D128" i="11"/>
  <c r="E127" i="11"/>
  <c r="F130" i="11"/>
  <c r="D130" i="11"/>
  <c r="B133" i="11"/>
  <c r="J133" i="11"/>
  <c r="N133" i="11"/>
  <c r="R133" i="11"/>
  <c r="V133" i="11"/>
  <c r="Z133" i="11"/>
  <c r="AD133" i="11"/>
  <c r="C134" i="11"/>
  <c r="C149" i="11" s="1"/>
  <c r="K134" i="11"/>
  <c r="O134" i="11"/>
  <c r="S134" i="11"/>
  <c r="W134" i="11"/>
  <c r="AA134" i="11"/>
  <c r="AE134" i="11"/>
  <c r="H135" i="11"/>
  <c r="L135" i="11"/>
  <c r="L150" i="11" s="1"/>
  <c r="P135" i="11"/>
  <c r="T135" i="11"/>
  <c r="X135" i="11"/>
  <c r="AB135" i="11"/>
  <c r="E136" i="11"/>
  <c r="I151" i="11"/>
  <c r="M151" i="11"/>
  <c r="Q151" i="11"/>
  <c r="U151" i="11"/>
  <c r="Y151" i="11"/>
  <c r="AC151" i="11"/>
  <c r="C138" i="11"/>
  <c r="C137" i="11" s="1"/>
  <c r="D139" i="11"/>
  <c r="E140" i="11"/>
  <c r="B141" i="11"/>
  <c r="H143" i="11"/>
  <c r="L143" i="11"/>
  <c r="P143" i="11"/>
  <c r="T143" i="11"/>
  <c r="X143" i="11"/>
  <c r="AB143" i="11"/>
  <c r="E144" i="11"/>
  <c r="I144" i="11"/>
  <c r="I149" i="11" s="1"/>
  <c r="M144" i="11"/>
  <c r="M149" i="11" s="1"/>
  <c r="Q144" i="11"/>
  <c r="Q149" i="11" s="1"/>
  <c r="U144" i="11"/>
  <c r="U149" i="11" s="1"/>
  <c r="Y144" i="11"/>
  <c r="Y149" i="11" s="1"/>
  <c r="AC144" i="11"/>
  <c r="AC149" i="11" s="1"/>
  <c r="J145" i="11"/>
  <c r="J150" i="11" s="1"/>
  <c r="N145" i="11"/>
  <c r="N150" i="11" s="1"/>
  <c r="R145" i="11"/>
  <c r="R150" i="11" s="1"/>
  <c r="V145" i="11"/>
  <c r="V150" i="11" s="1"/>
  <c r="Z145" i="11"/>
  <c r="Z150" i="11" s="1"/>
  <c r="AD145" i="11"/>
  <c r="AD150" i="11" s="1"/>
  <c r="C146" i="11"/>
  <c r="C151" i="11" s="1"/>
  <c r="C153" i="11"/>
  <c r="E154" i="11"/>
  <c r="I156" i="11"/>
  <c r="M156" i="11"/>
  <c r="Q156" i="11"/>
  <c r="U156" i="11"/>
  <c r="Y156" i="11"/>
  <c r="AC156" i="11"/>
  <c r="C12" i="12"/>
  <c r="I350" i="12"/>
  <c r="I12" i="12"/>
  <c r="K345" i="12"/>
  <c r="K12" i="12"/>
  <c r="M345" i="12"/>
  <c r="M350" i="12"/>
  <c r="M12" i="12"/>
  <c r="O345" i="12"/>
  <c r="O12" i="12"/>
  <c r="Q345" i="12"/>
  <c r="Q350" i="12"/>
  <c r="Q12" i="12"/>
  <c r="S345" i="12"/>
  <c r="S12" i="12"/>
  <c r="U345" i="12"/>
  <c r="U350" i="12"/>
  <c r="U12" i="12"/>
  <c r="W345" i="12"/>
  <c r="W12" i="12"/>
  <c r="Y345" i="12"/>
  <c r="Y350" i="12"/>
  <c r="Y12" i="12"/>
  <c r="AA345" i="12"/>
  <c r="AA12" i="12"/>
  <c r="AC345" i="12"/>
  <c r="AC350" i="12"/>
  <c r="AC12" i="12"/>
  <c r="AE345" i="12"/>
  <c r="AE12" i="12"/>
  <c r="J346" i="12"/>
  <c r="J351" i="12"/>
  <c r="N346" i="12"/>
  <c r="N351" i="12"/>
  <c r="R346" i="12"/>
  <c r="R351" i="12"/>
  <c r="V346" i="12"/>
  <c r="V351" i="12"/>
  <c r="Z346" i="12"/>
  <c r="Z351" i="12"/>
  <c r="AD346" i="12"/>
  <c r="AD351" i="12"/>
  <c r="K347" i="12"/>
  <c r="K352" i="12"/>
  <c r="M367" i="12"/>
  <c r="O347" i="12"/>
  <c r="O352" i="12"/>
  <c r="Q367" i="12"/>
  <c r="S347" i="12"/>
  <c r="S352" i="12"/>
  <c r="U367" i="12"/>
  <c r="W347" i="12"/>
  <c r="W352" i="12"/>
  <c r="Y367" i="12"/>
  <c r="AA347" i="12"/>
  <c r="AA352" i="12"/>
  <c r="AC367" i="12"/>
  <c r="AE347" i="12"/>
  <c r="AE352" i="12"/>
  <c r="H348" i="12"/>
  <c r="H353" i="12"/>
  <c r="L348" i="12"/>
  <c r="L353" i="12"/>
  <c r="P348" i="12"/>
  <c r="P353" i="12"/>
  <c r="T348" i="12"/>
  <c r="T353" i="12"/>
  <c r="X348" i="12"/>
  <c r="X353" i="12"/>
  <c r="AB348" i="12"/>
  <c r="AB353" i="12"/>
  <c r="AG16" i="12"/>
  <c r="F19" i="12"/>
  <c r="D19" i="12"/>
  <c r="F20" i="12"/>
  <c r="F21" i="12"/>
  <c r="D21" i="12"/>
  <c r="E18" i="12"/>
  <c r="F25" i="12"/>
  <c r="D25" i="12"/>
  <c r="E24" i="12"/>
  <c r="F26" i="12"/>
  <c r="F27" i="12"/>
  <c r="D27" i="12"/>
  <c r="F28" i="12"/>
  <c r="F33" i="12"/>
  <c r="D33" i="12"/>
  <c r="H357" i="12"/>
  <c r="C34" i="12"/>
  <c r="C357" i="12" s="1"/>
  <c r="AG34" i="12"/>
  <c r="I358" i="12"/>
  <c r="M358" i="12"/>
  <c r="Q358" i="12"/>
  <c r="U358" i="12"/>
  <c r="Y358" i="12"/>
  <c r="AC358" i="12"/>
  <c r="F46" i="12"/>
  <c r="F56" i="12"/>
  <c r="F64" i="12"/>
  <c r="C74" i="12"/>
  <c r="H73" i="12"/>
  <c r="AG74" i="12"/>
  <c r="F80" i="12"/>
  <c r="B79" i="12"/>
  <c r="F82" i="12"/>
  <c r="F88" i="12"/>
  <c r="G99" i="12"/>
  <c r="G105" i="12"/>
  <c r="G111" i="12"/>
  <c r="G117" i="12"/>
  <c r="F122" i="12"/>
  <c r="F136" i="12"/>
  <c r="AG142" i="12"/>
  <c r="F150" i="12"/>
  <c r="F162" i="12"/>
  <c r="D162" i="12"/>
  <c r="D156" i="12" s="1"/>
  <c r="F163" i="12"/>
  <c r="F164" i="12"/>
  <c r="D164" i="12"/>
  <c r="D158" i="12" s="1"/>
  <c r="E161" i="12"/>
  <c r="F168" i="12"/>
  <c r="E167" i="12"/>
  <c r="F169" i="12"/>
  <c r="F171" i="12"/>
  <c r="G174" i="12"/>
  <c r="C173" i="12"/>
  <c r="G176" i="12"/>
  <c r="G188" i="12"/>
  <c r="F193" i="12"/>
  <c r="F194" i="12"/>
  <c r="D194" i="12"/>
  <c r="D192" i="12" s="1"/>
  <c r="B192" i="12"/>
  <c r="AG192" i="12" s="1"/>
  <c r="F195" i="12"/>
  <c r="G206" i="12"/>
  <c r="F211" i="12"/>
  <c r="F212" i="12"/>
  <c r="D212" i="12"/>
  <c r="D210" i="12" s="1"/>
  <c r="B210" i="12"/>
  <c r="AG210" i="12" s="1"/>
  <c r="F213" i="12"/>
  <c r="F223" i="12"/>
  <c r="F224" i="12"/>
  <c r="D224" i="12"/>
  <c r="D222" i="12" s="1"/>
  <c r="B222" i="12"/>
  <c r="AG222" i="12" s="1"/>
  <c r="F225" i="12"/>
  <c r="G236" i="12"/>
  <c r="F241" i="12"/>
  <c r="F242" i="12"/>
  <c r="G242" i="12"/>
  <c r="D242" i="12"/>
  <c r="D240" i="12" s="1"/>
  <c r="G249" i="12"/>
  <c r="G251" i="12"/>
  <c r="G255" i="12"/>
  <c r="AB366" i="12"/>
  <c r="B256" i="12"/>
  <c r="B260" i="12"/>
  <c r="AG260" i="12" s="1"/>
  <c r="AG261" i="12"/>
  <c r="F261" i="12"/>
  <c r="F263" i="12"/>
  <c r="F268" i="12"/>
  <c r="D268" i="12"/>
  <c r="E267" i="12"/>
  <c r="G268" i="12"/>
  <c r="C269" i="12"/>
  <c r="H267" i="12"/>
  <c r="G276" i="12"/>
  <c r="G282" i="12"/>
  <c r="G288" i="12"/>
  <c r="F294" i="12"/>
  <c r="D294" i="12"/>
  <c r="G294" i="12"/>
  <c r="G300" i="12"/>
  <c r="E304" i="12"/>
  <c r="I292" i="12"/>
  <c r="J303" i="12"/>
  <c r="J295" i="12"/>
  <c r="N303" i="12"/>
  <c r="N295" i="12"/>
  <c r="N291" i="12" s="1"/>
  <c r="R303" i="12"/>
  <c r="R295" i="12"/>
  <c r="R291" i="12" s="1"/>
  <c r="V303" i="12"/>
  <c r="V295" i="12"/>
  <c r="V291" i="12" s="1"/>
  <c r="Z303" i="12"/>
  <c r="Z295" i="12"/>
  <c r="Z291" i="12" s="1"/>
  <c r="AD303" i="12"/>
  <c r="AD295" i="12"/>
  <c r="AD291" i="12" s="1"/>
  <c r="AG307" i="12"/>
  <c r="F310" i="12"/>
  <c r="D310" i="12"/>
  <c r="G310" i="12"/>
  <c r="F312" i="12"/>
  <c r="D312" i="12"/>
  <c r="E309" i="12"/>
  <c r="G312" i="12"/>
  <c r="F317" i="12"/>
  <c r="F322" i="12"/>
  <c r="D322" i="12"/>
  <c r="G322" i="12"/>
  <c r="F324" i="12"/>
  <c r="D324" i="12"/>
  <c r="E321" i="12"/>
  <c r="G324" i="12"/>
  <c r="F330" i="12"/>
  <c r="G330" i="12"/>
  <c r="AG335" i="12"/>
  <c r="B329" i="12"/>
  <c r="D329" i="12"/>
  <c r="F335" i="12"/>
  <c r="F340" i="12"/>
  <c r="D340" i="12"/>
  <c r="G340" i="12"/>
  <c r="F342" i="12"/>
  <c r="D342" i="12"/>
  <c r="E339" i="12"/>
  <c r="G342" i="12"/>
  <c r="N345" i="12"/>
  <c r="V345" i="12"/>
  <c r="AD345" i="12"/>
  <c r="O346" i="12"/>
  <c r="W346" i="12"/>
  <c r="AE346" i="12"/>
  <c r="H347" i="12"/>
  <c r="P347" i="12"/>
  <c r="X347" i="12"/>
  <c r="I348" i="12"/>
  <c r="Q348" i="12"/>
  <c r="Y348" i="12"/>
  <c r="C350" i="12"/>
  <c r="K350" i="12"/>
  <c r="K349" i="12" s="1"/>
  <c r="S350" i="12"/>
  <c r="S349" i="12" s="1"/>
  <c r="AA350" i="12"/>
  <c r="AA349" i="12" s="1"/>
  <c r="L351" i="12"/>
  <c r="T351" i="12"/>
  <c r="AB351" i="12"/>
  <c r="M352" i="12"/>
  <c r="U352" i="12"/>
  <c r="AC352" i="12"/>
  <c r="N353" i="12"/>
  <c r="V353" i="12"/>
  <c r="AD353" i="12"/>
  <c r="H355" i="12"/>
  <c r="P355" i="12"/>
  <c r="X355" i="12"/>
  <c r="F20" i="15"/>
  <c r="D20" i="15"/>
  <c r="G20" i="15"/>
  <c r="B106" i="15"/>
  <c r="AG106" i="15" s="1"/>
  <c r="AG27" i="15"/>
  <c r="B25" i="15"/>
  <c r="AG25" i="15" s="1"/>
  <c r="F27" i="15"/>
  <c r="B108" i="15"/>
  <c r="AG108" i="15" s="1"/>
  <c r="AG29" i="15"/>
  <c r="F29" i="15"/>
  <c r="F40" i="15"/>
  <c r="D40" i="15"/>
  <c r="G40" i="15"/>
  <c r="AG53" i="15"/>
  <c r="G13" i="8"/>
  <c r="AG14" i="8"/>
  <c r="G15" i="8"/>
  <c r="AG16" i="8"/>
  <c r="AG32" i="8"/>
  <c r="G33" i="8"/>
  <c r="AG34" i="8"/>
  <c r="C281" i="8"/>
  <c r="E281" i="8"/>
  <c r="C283" i="8"/>
  <c r="E283" i="8"/>
  <c r="I289" i="8"/>
  <c r="I295" i="8" s="1"/>
  <c r="K289" i="8"/>
  <c r="K295" i="8" s="1"/>
  <c r="M289" i="8"/>
  <c r="M295" i="8" s="1"/>
  <c r="O289" i="8"/>
  <c r="O295" i="8" s="1"/>
  <c r="Q289" i="8"/>
  <c r="Q295" i="8" s="1"/>
  <c r="S289" i="8"/>
  <c r="S295" i="8" s="1"/>
  <c r="U289" i="8"/>
  <c r="U295" i="8" s="1"/>
  <c r="W289" i="8"/>
  <c r="W295" i="8" s="1"/>
  <c r="Y289" i="8"/>
  <c r="Y295" i="8" s="1"/>
  <c r="AA289" i="8"/>
  <c r="AA295" i="8" s="1"/>
  <c r="AC289" i="8"/>
  <c r="AC295" i="8" s="1"/>
  <c r="AE289" i="8"/>
  <c r="AE295" i="8" s="1"/>
  <c r="AG34" i="9"/>
  <c r="AG36" i="9"/>
  <c r="D83" i="9"/>
  <c r="D94" i="9" s="1"/>
  <c r="J91" i="10"/>
  <c r="L91" i="10"/>
  <c r="N91" i="10"/>
  <c r="P91" i="10"/>
  <c r="R91" i="10"/>
  <c r="T91" i="10"/>
  <c r="V91" i="10"/>
  <c r="X91" i="10"/>
  <c r="Z91" i="10"/>
  <c r="AB91" i="10"/>
  <c r="AD91" i="10"/>
  <c r="K92" i="10"/>
  <c r="M92" i="10"/>
  <c r="O92" i="10"/>
  <c r="Q92" i="10"/>
  <c r="S92" i="10"/>
  <c r="U92" i="10"/>
  <c r="W92" i="10"/>
  <c r="Y92" i="10"/>
  <c r="AA92" i="10"/>
  <c r="AC92" i="10"/>
  <c r="AE92" i="10"/>
  <c r="E12" i="11"/>
  <c r="B153" i="11"/>
  <c r="B138" i="11"/>
  <c r="D13" i="11"/>
  <c r="F13" i="11"/>
  <c r="AG13" i="11"/>
  <c r="G139" i="11"/>
  <c r="G14" i="11"/>
  <c r="B140" i="11"/>
  <c r="AG140" i="11" s="1"/>
  <c r="D15" i="11"/>
  <c r="F15" i="11"/>
  <c r="AG15" i="11"/>
  <c r="G141" i="11"/>
  <c r="G16" i="11"/>
  <c r="H19" i="11"/>
  <c r="J19" i="11"/>
  <c r="L19" i="11"/>
  <c r="N19" i="11"/>
  <c r="P19" i="11"/>
  <c r="R19" i="11"/>
  <c r="T19" i="11"/>
  <c r="V19" i="11"/>
  <c r="X19" i="11"/>
  <c r="Z19" i="11"/>
  <c r="AB19" i="11"/>
  <c r="AD19" i="11"/>
  <c r="E143" i="11"/>
  <c r="E133" i="11"/>
  <c r="E153" i="11" s="1"/>
  <c r="G20" i="11"/>
  <c r="I143" i="11"/>
  <c r="I133" i="11"/>
  <c r="K143" i="11"/>
  <c r="K133" i="11"/>
  <c r="M143" i="11"/>
  <c r="M133" i="11"/>
  <c r="O143" i="11"/>
  <c r="O133" i="11"/>
  <c r="Q143" i="11"/>
  <c r="Q133" i="11"/>
  <c r="S143" i="11"/>
  <c r="S133" i="11"/>
  <c r="U143" i="11"/>
  <c r="U133" i="11"/>
  <c r="W143" i="11"/>
  <c r="W133" i="11"/>
  <c r="Y143" i="11"/>
  <c r="Y133" i="11"/>
  <c r="AA143" i="11"/>
  <c r="AA133" i="11"/>
  <c r="AC143" i="11"/>
  <c r="AC133" i="11"/>
  <c r="AE143" i="11"/>
  <c r="AE133" i="11"/>
  <c r="B21" i="11"/>
  <c r="F21" i="11" s="1"/>
  <c r="H144" i="11"/>
  <c r="H134" i="11"/>
  <c r="J144" i="11"/>
  <c r="J134" i="11"/>
  <c r="L144" i="11"/>
  <c r="L134" i="11"/>
  <c r="N144" i="11"/>
  <c r="N134" i="11"/>
  <c r="P144" i="11"/>
  <c r="P134" i="11"/>
  <c r="R144" i="11"/>
  <c r="R134" i="11"/>
  <c r="T144" i="11"/>
  <c r="T134" i="11"/>
  <c r="V144" i="11"/>
  <c r="V134" i="11"/>
  <c r="X144" i="11"/>
  <c r="X134" i="11"/>
  <c r="Z144" i="11"/>
  <c r="Z134" i="11"/>
  <c r="AB144" i="11"/>
  <c r="AB134" i="11"/>
  <c r="AD144" i="11"/>
  <c r="AD134" i="11"/>
  <c r="C22" i="11"/>
  <c r="G22" i="11" s="1"/>
  <c r="I145" i="11"/>
  <c r="I135" i="11"/>
  <c r="K145" i="11"/>
  <c r="K135" i="11"/>
  <c r="M145" i="11"/>
  <c r="M135" i="11"/>
  <c r="O145" i="11"/>
  <c r="O135" i="11"/>
  <c r="Q145" i="11"/>
  <c r="Q135" i="11"/>
  <c r="S145" i="11"/>
  <c r="S135" i="11"/>
  <c r="U145" i="11"/>
  <c r="U135" i="11"/>
  <c r="W145" i="11"/>
  <c r="W135" i="11"/>
  <c r="Y145" i="11"/>
  <c r="Y135" i="11"/>
  <c r="AA145" i="11"/>
  <c r="AA135" i="11"/>
  <c r="AC145" i="11"/>
  <c r="AC135" i="11"/>
  <c r="AE145" i="11"/>
  <c r="AE135" i="11"/>
  <c r="H146" i="11"/>
  <c r="H136" i="11"/>
  <c r="J146" i="11"/>
  <c r="J136" i="11"/>
  <c r="L146" i="11"/>
  <c r="L136" i="11"/>
  <c r="N146" i="11"/>
  <c r="N136" i="11"/>
  <c r="P146" i="11"/>
  <c r="P136" i="11"/>
  <c r="R146" i="11"/>
  <c r="R136" i="11"/>
  <c r="T146" i="11"/>
  <c r="T136" i="11"/>
  <c r="V146" i="11"/>
  <c r="V136" i="11"/>
  <c r="X146" i="11"/>
  <c r="X136" i="11"/>
  <c r="Z146" i="11"/>
  <c r="Z136" i="11"/>
  <c r="AB146" i="11"/>
  <c r="AB136" i="11"/>
  <c r="AD146" i="11"/>
  <c r="AD136" i="11"/>
  <c r="AG23" i="11"/>
  <c r="F26" i="11"/>
  <c r="D26" i="11"/>
  <c r="D20" i="11" s="1"/>
  <c r="F28" i="11"/>
  <c r="D28" i="11"/>
  <c r="E25" i="11"/>
  <c r="F34" i="11"/>
  <c r="D34" i="11"/>
  <c r="D31" i="11" s="1"/>
  <c r="E31" i="11"/>
  <c r="F40" i="11"/>
  <c r="D40" i="11"/>
  <c r="D37" i="11" s="1"/>
  <c r="E37" i="11"/>
  <c r="B43" i="11"/>
  <c r="AG43" i="11" s="1"/>
  <c r="G46" i="11"/>
  <c r="F52" i="11"/>
  <c r="D52" i="11"/>
  <c r="D49" i="11" s="1"/>
  <c r="E49" i="11"/>
  <c r="L155" i="11"/>
  <c r="H55" i="11"/>
  <c r="J55" i="11"/>
  <c r="L55" i="11"/>
  <c r="N55" i="11"/>
  <c r="P55" i="11"/>
  <c r="R55" i="11"/>
  <c r="T55" i="11"/>
  <c r="V55" i="11"/>
  <c r="X55" i="11"/>
  <c r="Z55" i="11"/>
  <c r="AB55" i="11"/>
  <c r="AD55" i="11"/>
  <c r="AG56" i="11"/>
  <c r="B58" i="11"/>
  <c r="B55" i="11" s="1"/>
  <c r="D58" i="11"/>
  <c r="D55" i="11" s="1"/>
  <c r="G59" i="11"/>
  <c r="G61" i="11"/>
  <c r="AG64" i="11"/>
  <c r="E67" i="11"/>
  <c r="AG68" i="11"/>
  <c r="G69" i="11"/>
  <c r="J155" i="11"/>
  <c r="J67" i="11"/>
  <c r="AG67" i="11" s="1"/>
  <c r="B73" i="11"/>
  <c r="AG73" i="11" s="1"/>
  <c r="G74" i="11"/>
  <c r="C76" i="11"/>
  <c r="C73" i="11" s="1"/>
  <c r="F82" i="11"/>
  <c r="D82" i="11"/>
  <c r="E79" i="11"/>
  <c r="F88" i="11"/>
  <c r="D88" i="11"/>
  <c r="D85" i="11" s="1"/>
  <c r="E85" i="11"/>
  <c r="F94" i="11"/>
  <c r="D94" i="11"/>
  <c r="D93" i="11" s="1"/>
  <c r="E93" i="11"/>
  <c r="G96" i="11"/>
  <c r="G102" i="11"/>
  <c r="G110" i="11"/>
  <c r="G118" i="11"/>
  <c r="G124" i="11"/>
  <c r="G130" i="11"/>
  <c r="E138" i="11"/>
  <c r="B139" i="11"/>
  <c r="AG139" i="11" s="1"/>
  <c r="D141" i="11"/>
  <c r="E146" i="11"/>
  <c r="C154" i="11"/>
  <c r="C156" i="11"/>
  <c r="J12" i="12"/>
  <c r="N12" i="12"/>
  <c r="R12" i="12"/>
  <c r="V12" i="12"/>
  <c r="Z12" i="12"/>
  <c r="AD12" i="12"/>
  <c r="E13" i="12"/>
  <c r="L349" i="12"/>
  <c r="T349" i="12"/>
  <c r="AB349" i="12"/>
  <c r="B14" i="12"/>
  <c r="D14" i="12"/>
  <c r="E15" i="12"/>
  <c r="F16" i="12"/>
  <c r="D18" i="12"/>
  <c r="G19" i="12"/>
  <c r="AG20" i="12"/>
  <c r="C18" i="12"/>
  <c r="G21" i="12"/>
  <c r="G25" i="12"/>
  <c r="G27" i="12"/>
  <c r="I31" i="12"/>
  <c r="M31" i="12"/>
  <c r="Q31" i="12"/>
  <c r="U31" i="12"/>
  <c r="Y31" i="12"/>
  <c r="AC31" i="12"/>
  <c r="C32" i="12"/>
  <c r="H31" i="12"/>
  <c r="J355" i="12"/>
  <c r="J31" i="12"/>
  <c r="L31" i="12"/>
  <c r="N355" i="12"/>
  <c r="N31" i="12"/>
  <c r="P31" i="12"/>
  <c r="R355" i="12"/>
  <c r="R31" i="12"/>
  <c r="T31" i="12"/>
  <c r="V355" i="12"/>
  <c r="V31" i="12"/>
  <c r="X31" i="12"/>
  <c r="Z355" i="12"/>
  <c r="Z31" i="12"/>
  <c r="AB31" i="12"/>
  <c r="AD355" i="12"/>
  <c r="AD31" i="12"/>
  <c r="AG32" i="12"/>
  <c r="G33" i="12"/>
  <c r="K356" i="12"/>
  <c r="O356" i="12"/>
  <c r="S356" i="12"/>
  <c r="W356" i="12"/>
  <c r="AA356" i="12"/>
  <c r="AE356" i="12"/>
  <c r="E35" i="12"/>
  <c r="F39" i="12"/>
  <c r="D39" i="12"/>
  <c r="D37" i="12" s="1"/>
  <c r="B37" i="12"/>
  <c r="AG37" i="12" s="1"/>
  <c r="F40" i="12"/>
  <c r="G43" i="12"/>
  <c r="AG46" i="12"/>
  <c r="F52" i="12"/>
  <c r="H55" i="12"/>
  <c r="J55" i="12"/>
  <c r="L55" i="12"/>
  <c r="N55" i="12"/>
  <c r="P55" i="12"/>
  <c r="R55" i="12"/>
  <c r="T55" i="12"/>
  <c r="V55" i="12"/>
  <c r="X55" i="12"/>
  <c r="Z55" i="12"/>
  <c r="AB55" i="12"/>
  <c r="AD55" i="12"/>
  <c r="AG56" i="12"/>
  <c r="B58" i="12"/>
  <c r="D58" i="12"/>
  <c r="D55" i="12" s="1"/>
  <c r="G59" i="12"/>
  <c r="AG64" i="12"/>
  <c r="F70" i="12"/>
  <c r="F74" i="12"/>
  <c r="K77" i="12"/>
  <c r="K73" i="12" s="1"/>
  <c r="O77" i="12"/>
  <c r="O358" i="12" s="1"/>
  <c r="S77" i="12"/>
  <c r="S73" i="12" s="1"/>
  <c r="W77" i="12"/>
  <c r="W358" i="12" s="1"/>
  <c r="AA77" i="12"/>
  <c r="AA73" i="12" s="1"/>
  <c r="AE77" i="12"/>
  <c r="AE358" i="12" s="1"/>
  <c r="C81" i="12"/>
  <c r="C79" i="12" s="1"/>
  <c r="G79" i="12" s="1"/>
  <c r="H79" i="12"/>
  <c r="J79" i="12"/>
  <c r="L79" i="12"/>
  <c r="N79" i="12"/>
  <c r="P79" i="12"/>
  <c r="R79" i="12"/>
  <c r="T79" i="12"/>
  <c r="V79" i="12"/>
  <c r="X79" i="12"/>
  <c r="Z79" i="12"/>
  <c r="AB79" i="12"/>
  <c r="AD79" i="12"/>
  <c r="AG82" i="12"/>
  <c r="F85" i="12"/>
  <c r="AG88" i="12"/>
  <c r="F94" i="12"/>
  <c r="G97" i="12"/>
  <c r="F99" i="12"/>
  <c r="D99" i="12"/>
  <c r="F100" i="12"/>
  <c r="G103" i="12"/>
  <c r="F105" i="12"/>
  <c r="D105" i="12"/>
  <c r="D103" i="12" s="1"/>
  <c r="F106" i="12"/>
  <c r="G109" i="12"/>
  <c r="F111" i="12"/>
  <c r="D111" i="12"/>
  <c r="D109" i="12" s="1"/>
  <c r="F112" i="12"/>
  <c r="G115" i="12"/>
  <c r="F117" i="12"/>
  <c r="D117" i="12"/>
  <c r="D115" i="12" s="1"/>
  <c r="F118" i="12"/>
  <c r="H121" i="12"/>
  <c r="J121" i="12"/>
  <c r="L121" i="12"/>
  <c r="N121" i="12"/>
  <c r="P121" i="12"/>
  <c r="R121" i="12"/>
  <c r="T121" i="12"/>
  <c r="V121" i="12"/>
  <c r="X121" i="12"/>
  <c r="Z121" i="12"/>
  <c r="AB121" i="12"/>
  <c r="AD121" i="12"/>
  <c r="AG122" i="12"/>
  <c r="C123" i="12"/>
  <c r="C356" i="12" s="1"/>
  <c r="B124" i="12"/>
  <c r="D124" i="12"/>
  <c r="D121" i="12" s="1"/>
  <c r="G125" i="12"/>
  <c r="F130" i="12"/>
  <c r="G133" i="12"/>
  <c r="AG136" i="12"/>
  <c r="F142" i="12"/>
  <c r="B144" i="12"/>
  <c r="B141" i="12" s="1"/>
  <c r="AG141" i="12" s="1"/>
  <c r="D144" i="12"/>
  <c r="D141" i="12" s="1"/>
  <c r="G145" i="12"/>
  <c r="G147" i="12"/>
  <c r="AG150" i="12"/>
  <c r="E156" i="12"/>
  <c r="B157" i="12"/>
  <c r="D157" i="12"/>
  <c r="E158" i="12"/>
  <c r="G162" i="12"/>
  <c r="C161" i="12"/>
  <c r="G164" i="12"/>
  <c r="G168" i="12"/>
  <c r="C170" i="12"/>
  <c r="C352" i="12" s="1"/>
  <c r="F174" i="12"/>
  <c r="D174" i="12"/>
  <c r="D168" i="12" s="1"/>
  <c r="F176" i="12"/>
  <c r="D176" i="12"/>
  <c r="E173" i="12"/>
  <c r="B181" i="12"/>
  <c r="H180" i="12"/>
  <c r="J180" i="12"/>
  <c r="L180" i="12"/>
  <c r="N180" i="12"/>
  <c r="P180" i="12"/>
  <c r="R180" i="12"/>
  <c r="T180" i="12"/>
  <c r="V180" i="12"/>
  <c r="X180" i="12"/>
  <c r="Z180" i="12"/>
  <c r="AB180" i="12"/>
  <c r="AD180" i="12"/>
  <c r="B183" i="12"/>
  <c r="F188" i="12"/>
  <c r="D188" i="12"/>
  <c r="B186" i="12"/>
  <c r="AG186" i="12" s="1"/>
  <c r="F189" i="12"/>
  <c r="G192" i="12"/>
  <c r="G194" i="12"/>
  <c r="AG195" i="12"/>
  <c r="B199" i="12"/>
  <c r="H198" i="12"/>
  <c r="J198" i="12"/>
  <c r="L198" i="12"/>
  <c r="N198" i="12"/>
  <c r="P198" i="12"/>
  <c r="R198" i="12"/>
  <c r="T198" i="12"/>
  <c r="V198" i="12"/>
  <c r="X198" i="12"/>
  <c r="Z198" i="12"/>
  <c r="AB198" i="12"/>
  <c r="AD198" i="12"/>
  <c r="B201" i="12"/>
  <c r="F206" i="12"/>
  <c r="D206" i="12"/>
  <c r="B204" i="12"/>
  <c r="AG204" i="12" s="1"/>
  <c r="F207" i="12"/>
  <c r="G210" i="12"/>
  <c r="G212" i="12"/>
  <c r="AG213" i="12"/>
  <c r="F218" i="12"/>
  <c r="D218" i="12"/>
  <c r="D216" i="12" s="1"/>
  <c r="B216" i="12"/>
  <c r="AG216" i="12" s="1"/>
  <c r="F219" i="12"/>
  <c r="G222" i="12"/>
  <c r="G224" i="12"/>
  <c r="AG225" i="12"/>
  <c r="B229" i="12"/>
  <c r="H228" i="12"/>
  <c r="J228" i="12"/>
  <c r="L228" i="12"/>
  <c r="N228" i="12"/>
  <c r="P228" i="12"/>
  <c r="R228" i="12"/>
  <c r="T228" i="12"/>
  <c r="V228" i="12"/>
  <c r="X228" i="12"/>
  <c r="Z228" i="12"/>
  <c r="AB228" i="12"/>
  <c r="AD228" i="12"/>
  <c r="F236" i="12"/>
  <c r="D236" i="12"/>
  <c r="B234" i="12"/>
  <c r="F237" i="12"/>
  <c r="G240" i="12"/>
  <c r="AG243" i="12"/>
  <c r="B240" i="12"/>
  <c r="AG240" i="12" s="1"/>
  <c r="F243" i="12"/>
  <c r="F252" i="12"/>
  <c r="F260" i="12"/>
  <c r="G260" i="12"/>
  <c r="F262" i="12"/>
  <c r="D262" i="12"/>
  <c r="G262" i="12"/>
  <c r="F264" i="12"/>
  <c r="D264" i="12"/>
  <c r="G264" i="12"/>
  <c r="G269" i="12"/>
  <c r="F270" i="12"/>
  <c r="D270" i="12"/>
  <c r="AG293" i="12"/>
  <c r="H303" i="12"/>
  <c r="P303" i="12"/>
  <c r="X303" i="12"/>
  <c r="F306" i="12"/>
  <c r="D306" i="12"/>
  <c r="E303" i="12"/>
  <c r="G306" i="12"/>
  <c r="D309" i="12"/>
  <c r="F311" i="12"/>
  <c r="B315" i="12"/>
  <c r="AG315" i="12" s="1"/>
  <c r="F316" i="12"/>
  <c r="D316" i="12"/>
  <c r="G316" i="12"/>
  <c r="F318" i="12"/>
  <c r="D318" i="12"/>
  <c r="E315" i="12"/>
  <c r="G318" i="12"/>
  <c r="D321" i="12"/>
  <c r="F323" i="12"/>
  <c r="E328" i="12"/>
  <c r="E327" i="12" s="1"/>
  <c r="B333" i="12"/>
  <c r="AG333" i="12" s="1"/>
  <c r="F334" i="12"/>
  <c r="D334" i="12"/>
  <c r="D328" i="12" s="1"/>
  <c r="G334" i="12"/>
  <c r="F336" i="12"/>
  <c r="D336" i="12"/>
  <c r="D330" i="12" s="1"/>
  <c r="E333" i="12"/>
  <c r="G336" i="12"/>
  <c r="D339" i="12"/>
  <c r="F341" i="12"/>
  <c r="B345" i="12"/>
  <c r="J345" i="12"/>
  <c r="R345" i="12"/>
  <c r="Z345" i="12"/>
  <c r="C346" i="12"/>
  <c r="C366" i="12" s="1"/>
  <c r="K346" i="12"/>
  <c r="S346" i="12"/>
  <c r="AA346" i="12"/>
  <c r="L347" i="12"/>
  <c r="T347" i="12"/>
  <c r="AB347" i="12"/>
  <c r="M348" i="12"/>
  <c r="U348" i="12"/>
  <c r="AC348" i="12"/>
  <c r="O350" i="12"/>
  <c r="O349" i="12" s="1"/>
  <c r="W350" i="12"/>
  <c r="W349" i="12" s="1"/>
  <c r="AE350" i="12"/>
  <c r="AE349" i="12" s="1"/>
  <c r="H351" i="12"/>
  <c r="H349" i="12" s="1"/>
  <c r="P351" i="12"/>
  <c r="P349" i="12" s="1"/>
  <c r="X351" i="12"/>
  <c r="X349" i="12" s="1"/>
  <c r="I352" i="12"/>
  <c r="Q352" i="12"/>
  <c r="Y352" i="12"/>
  <c r="B353" i="12"/>
  <c r="J353" i="12"/>
  <c r="R353" i="12"/>
  <c r="Z353" i="12"/>
  <c r="L355" i="12"/>
  <c r="T355" i="12"/>
  <c r="AB355" i="12"/>
  <c r="B100" i="15"/>
  <c r="B95" i="15"/>
  <c r="B12" i="15"/>
  <c r="AG12" i="15" s="1"/>
  <c r="AG13" i="15"/>
  <c r="D100" i="15"/>
  <c r="F13" i="15"/>
  <c r="B102" i="15"/>
  <c r="AG102" i="15" s="1"/>
  <c r="AG15" i="15"/>
  <c r="B97" i="15"/>
  <c r="D102" i="15"/>
  <c r="F15" i="15"/>
  <c r="E18" i="15"/>
  <c r="F22" i="15"/>
  <c r="D22" i="15"/>
  <c r="G22" i="15"/>
  <c r="G32" i="15"/>
  <c r="F38" i="15"/>
  <c r="D38" i="15"/>
  <c r="D37" i="15" s="1"/>
  <c r="E37" i="15"/>
  <c r="G38" i="15"/>
  <c r="B350" i="12"/>
  <c r="AG13" i="12"/>
  <c r="E351" i="12"/>
  <c r="G14" i="12"/>
  <c r="AG15" i="12"/>
  <c r="E353" i="12"/>
  <c r="G16" i="12"/>
  <c r="B365" i="12"/>
  <c r="AG19" i="12"/>
  <c r="G20" i="12"/>
  <c r="AG21" i="12"/>
  <c r="G28" i="12"/>
  <c r="G32" i="12"/>
  <c r="I355" i="12"/>
  <c r="K355" i="12"/>
  <c r="M355" i="12"/>
  <c r="O355" i="12"/>
  <c r="Q355" i="12"/>
  <c r="S355" i="12"/>
  <c r="U355" i="12"/>
  <c r="W355" i="12"/>
  <c r="Y355" i="12"/>
  <c r="AA355" i="12"/>
  <c r="AC355" i="12"/>
  <c r="AE355" i="12"/>
  <c r="H356" i="12"/>
  <c r="J356" i="12"/>
  <c r="L356" i="12"/>
  <c r="L361" i="12" s="1"/>
  <c r="N356" i="12"/>
  <c r="P356" i="12"/>
  <c r="R356" i="12"/>
  <c r="T356" i="12"/>
  <c r="T361" i="12" s="1"/>
  <c r="V356" i="12"/>
  <c r="X356" i="12"/>
  <c r="Z356" i="12"/>
  <c r="AB356" i="12"/>
  <c r="AD356" i="12"/>
  <c r="AG33" i="12"/>
  <c r="G34" i="12"/>
  <c r="I357" i="12"/>
  <c r="K357" i="12"/>
  <c r="M357" i="12"/>
  <c r="O357" i="12"/>
  <c r="Q357" i="12"/>
  <c r="S357" i="12"/>
  <c r="U357" i="12"/>
  <c r="W357" i="12"/>
  <c r="Y357" i="12"/>
  <c r="AA357" i="12"/>
  <c r="AC357" i="12"/>
  <c r="AE357" i="12"/>
  <c r="H358" i="12"/>
  <c r="J358" i="12"/>
  <c r="L358" i="12"/>
  <c r="N358" i="12"/>
  <c r="P358" i="12"/>
  <c r="R358" i="12"/>
  <c r="T358" i="12"/>
  <c r="V358" i="12"/>
  <c r="X358" i="12"/>
  <c r="Z358" i="12"/>
  <c r="AB358" i="12"/>
  <c r="AD358" i="12"/>
  <c r="AG35" i="12"/>
  <c r="F249" i="12"/>
  <c r="E248" i="12"/>
  <c r="F255" i="12"/>
  <c r="D255" i="12"/>
  <c r="E254" i="12"/>
  <c r="F257" i="12"/>
  <c r="C267" i="12"/>
  <c r="I267" i="12"/>
  <c r="K267" i="12"/>
  <c r="M267" i="12"/>
  <c r="O267" i="12"/>
  <c r="Q267" i="12"/>
  <c r="S267" i="12"/>
  <c r="U267" i="12"/>
  <c r="W267" i="12"/>
  <c r="Y267" i="12"/>
  <c r="AA267" i="12"/>
  <c r="AC267" i="12"/>
  <c r="AE267" i="12"/>
  <c r="F274" i="12"/>
  <c r="D274" i="12"/>
  <c r="F276" i="12"/>
  <c r="D276" i="12"/>
  <c r="E273" i="12"/>
  <c r="F280" i="12"/>
  <c r="D280" i="12"/>
  <c r="F282" i="12"/>
  <c r="D282" i="12"/>
  <c r="D279" i="12" s="1"/>
  <c r="E279" i="12"/>
  <c r="F286" i="12"/>
  <c r="D286" i="12"/>
  <c r="F288" i="12"/>
  <c r="D288" i="12"/>
  <c r="E285" i="12"/>
  <c r="F298" i="12"/>
  <c r="D298" i="12"/>
  <c r="F300" i="12"/>
  <c r="D300" i="12"/>
  <c r="E297" i="12"/>
  <c r="C303" i="12"/>
  <c r="I303" i="12"/>
  <c r="K303" i="12"/>
  <c r="M303" i="12"/>
  <c r="O303" i="12"/>
  <c r="Q303" i="12"/>
  <c r="S303" i="12"/>
  <c r="U303" i="12"/>
  <c r="W303" i="12"/>
  <c r="Y303" i="12"/>
  <c r="AA303" i="12"/>
  <c r="AC303" i="12"/>
  <c r="AE303" i="12"/>
  <c r="C309" i="12"/>
  <c r="C315" i="12"/>
  <c r="C321" i="12"/>
  <c r="C333" i="12"/>
  <c r="C339" i="12"/>
  <c r="H345" i="12"/>
  <c r="L345" i="12"/>
  <c r="P345" i="12"/>
  <c r="T345" i="12"/>
  <c r="X345" i="12"/>
  <c r="AB345" i="12"/>
  <c r="I346" i="12"/>
  <c r="M346" i="12"/>
  <c r="Q346" i="12"/>
  <c r="U346" i="12"/>
  <c r="Y346" i="12"/>
  <c r="AC346" i="12"/>
  <c r="J347" i="12"/>
  <c r="N347" i="12"/>
  <c r="R347" i="12"/>
  <c r="V347" i="12"/>
  <c r="Z347" i="12"/>
  <c r="AD347" i="12"/>
  <c r="C348" i="12"/>
  <c r="C363" i="12" s="1"/>
  <c r="K348" i="12"/>
  <c r="O348" i="12"/>
  <c r="S348" i="12"/>
  <c r="W348" i="12"/>
  <c r="AA348" i="12"/>
  <c r="AE348" i="12"/>
  <c r="C23" i="13"/>
  <c r="C28" i="13"/>
  <c r="C29" i="13"/>
  <c r="G29" i="13" s="1"/>
  <c r="C24" i="13"/>
  <c r="C25" i="13"/>
  <c r="C30" i="13" s="1"/>
  <c r="E25" i="13"/>
  <c r="E11" i="13"/>
  <c r="E10" i="13" s="1"/>
  <c r="D23" i="13"/>
  <c r="D22" i="13" s="1"/>
  <c r="D27" i="13" s="1"/>
  <c r="D17" i="13"/>
  <c r="D16" i="13" s="1"/>
  <c r="AG20" i="13"/>
  <c r="B23" i="13"/>
  <c r="AG25" i="13"/>
  <c r="C26" i="13"/>
  <c r="AG29" i="13"/>
  <c r="F12" i="15"/>
  <c r="G12" i="15"/>
  <c r="E101" i="15"/>
  <c r="F14" i="15"/>
  <c r="D14" i="15"/>
  <c r="E96" i="15"/>
  <c r="G14" i="15"/>
  <c r="E103" i="15"/>
  <c r="E98" i="15"/>
  <c r="F16" i="15"/>
  <c r="D16" i="15"/>
  <c r="G16" i="15"/>
  <c r="B18" i="15"/>
  <c r="AG18" i="15" s="1"/>
  <c r="AG19" i="15"/>
  <c r="D18" i="15"/>
  <c r="F19" i="15"/>
  <c r="F21" i="15"/>
  <c r="E105" i="15"/>
  <c r="F26" i="15"/>
  <c r="D26" i="15"/>
  <c r="E25" i="15"/>
  <c r="G26" i="15"/>
  <c r="E107" i="15"/>
  <c r="F28" i="15"/>
  <c r="D28" i="15"/>
  <c r="G28" i="15"/>
  <c r="F39" i="15"/>
  <c r="F41" i="15"/>
  <c r="C43" i="15"/>
  <c r="G44" i="15"/>
  <c r="F52" i="15"/>
  <c r="D52" i="15"/>
  <c r="E51" i="15"/>
  <c r="G52" i="15"/>
  <c r="D64" i="15"/>
  <c r="E63" i="15"/>
  <c r="F66" i="15"/>
  <c r="D66" i="15"/>
  <c r="AG67" i="15"/>
  <c r="AG79" i="15"/>
  <c r="AG85" i="15"/>
  <c r="AG91" i="15"/>
  <c r="H109" i="15"/>
  <c r="J110" i="15"/>
  <c r="J94" i="15"/>
  <c r="J109" i="15" s="1"/>
  <c r="L94" i="15"/>
  <c r="L109" i="15" s="1"/>
  <c r="L110" i="15"/>
  <c r="N110" i="15"/>
  <c r="N94" i="15"/>
  <c r="N109" i="15" s="1"/>
  <c r="P109" i="15"/>
  <c r="R110" i="15"/>
  <c r="R94" i="15"/>
  <c r="R109" i="15" s="1"/>
  <c r="T94" i="15"/>
  <c r="T109" i="15" s="1"/>
  <c r="T110" i="15"/>
  <c r="V110" i="15"/>
  <c r="V94" i="15"/>
  <c r="V109" i="15" s="1"/>
  <c r="X109" i="15"/>
  <c r="Z110" i="15"/>
  <c r="Z94" i="15"/>
  <c r="Z109" i="15" s="1"/>
  <c r="AB94" i="15"/>
  <c r="AB109" i="15" s="1"/>
  <c r="AB110" i="15"/>
  <c r="AD110" i="15"/>
  <c r="AD94" i="15"/>
  <c r="AD109" i="15" s="1"/>
  <c r="C98" i="15"/>
  <c r="C113" i="15" s="1"/>
  <c r="F100" i="15"/>
  <c r="AG105" i="15"/>
  <c r="B104" i="15"/>
  <c r="AG104" i="15" s="1"/>
  <c r="H110" i="15"/>
  <c r="X110" i="15"/>
  <c r="B28" i="13"/>
  <c r="D28" i="13"/>
  <c r="B26" i="13"/>
  <c r="AG26" i="13" s="1"/>
  <c r="AG15" i="13"/>
  <c r="AG16" i="13"/>
  <c r="AG17" i="13"/>
  <c r="D31" i="13"/>
  <c r="C101" i="15"/>
  <c r="C96" i="15"/>
  <c r="C105" i="15"/>
  <c r="C25" i="15"/>
  <c r="C107" i="15"/>
  <c r="F32" i="15"/>
  <c r="D32" i="15"/>
  <c r="E31" i="15"/>
  <c r="F34" i="15"/>
  <c r="D34" i="15"/>
  <c r="F44" i="15"/>
  <c r="D44" i="15"/>
  <c r="E43" i="15"/>
  <c r="F46" i="15"/>
  <c r="D46" i="15"/>
  <c r="C51" i="15"/>
  <c r="F54" i="15"/>
  <c r="D54" i="15"/>
  <c r="D58" i="15"/>
  <c r="E57" i="15"/>
  <c r="F60" i="15"/>
  <c r="D60" i="15"/>
  <c r="G66" i="15"/>
  <c r="D70" i="15"/>
  <c r="E69" i="15"/>
  <c r="F72" i="15"/>
  <c r="D72" i="15"/>
  <c r="D78" i="15"/>
  <c r="E77" i="15"/>
  <c r="F80" i="15"/>
  <c r="D80" i="15"/>
  <c r="D84" i="15"/>
  <c r="E83" i="15"/>
  <c r="F86" i="15"/>
  <c r="D86" i="15"/>
  <c r="D90" i="15"/>
  <c r="E89" i="15"/>
  <c r="M113" i="15"/>
  <c r="M94" i="15"/>
  <c r="U113" i="15"/>
  <c r="U94" i="15"/>
  <c r="AC113" i="15"/>
  <c r="AC94" i="15"/>
  <c r="P110" i="15"/>
  <c r="I113" i="15"/>
  <c r="Y113" i="15"/>
  <c r="AG14" i="13"/>
  <c r="C95" i="15"/>
  <c r="E95" i="15"/>
  <c r="G13" i="15"/>
  <c r="B96" i="15"/>
  <c r="AG14" i="15"/>
  <c r="C97" i="15"/>
  <c r="C112" i="15" s="1"/>
  <c r="E97" i="15"/>
  <c r="G15" i="15"/>
  <c r="B98" i="15"/>
  <c r="AG16" i="15"/>
  <c r="G106" i="15"/>
  <c r="F106" i="15"/>
  <c r="G27" i="15"/>
  <c r="AG28" i="15"/>
  <c r="G108" i="15"/>
  <c r="G29" i="15"/>
  <c r="F92" i="15"/>
  <c r="D92" i="15"/>
  <c r="C100" i="15"/>
  <c r="I99" i="15"/>
  <c r="I109" i="15" s="1"/>
  <c r="K99" i="15"/>
  <c r="K109" i="15" s="1"/>
  <c r="M99" i="15"/>
  <c r="O99" i="15"/>
  <c r="O109" i="15" s="1"/>
  <c r="Q99" i="15"/>
  <c r="Q109" i="15" s="1"/>
  <c r="S99" i="15"/>
  <c r="S109" i="15" s="1"/>
  <c r="U99" i="15"/>
  <c r="W99" i="15"/>
  <c r="W109" i="15" s="1"/>
  <c r="Y99" i="15"/>
  <c r="Y109" i="15" s="1"/>
  <c r="AA99" i="15"/>
  <c r="AA109" i="15" s="1"/>
  <c r="AC99" i="15"/>
  <c r="AE99" i="15"/>
  <c r="AE109" i="15" s="1"/>
  <c r="E102" i="15"/>
  <c r="B103" i="15"/>
  <c r="AG103" i="15" s="1"/>
  <c r="F108" i="15"/>
  <c r="I110" i="15"/>
  <c r="K110" i="15"/>
  <c r="M110" i="15"/>
  <c r="O110" i="15"/>
  <c r="Q110" i="15"/>
  <c r="S110" i="15"/>
  <c r="U110" i="15"/>
  <c r="W110" i="15"/>
  <c r="Y110" i="15"/>
  <c r="AA110" i="15"/>
  <c r="AC110" i="15"/>
  <c r="AE110" i="15"/>
  <c r="H111" i="15"/>
  <c r="J111" i="15"/>
  <c r="L111" i="15"/>
  <c r="N111" i="15"/>
  <c r="P111" i="15"/>
  <c r="R111" i="15"/>
  <c r="T111" i="15"/>
  <c r="V111" i="15"/>
  <c r="X111" i="15"/>
  <c r="Z111" i="15"/>
  <c r="AB111" i="15"/>
  <c r="AD111" i="15"/>
  <c r="I112" i="15"/>
  <c r="K112" i="15"/>
  <c r="M112" i="15"/>
  <c r="O112" i="15"/>
  <c r="Q112" i="15"/>
  <c r="S112" i="15"/>
  <c r="U112" i="15"/>
  <c r="W112" i="15"/>
  <c r="Y112" i="15"/>
  <c r="AA112" i="15"/>
  <c r="AC112" i="15"/>
  <c r="AE112" i="15"/>
  <c r="H113" i="15"/>
  <c r="J113" i="15"/>
  <c r="L113" i="15"/>
  <c r="N113" i="15"/>
  <c r="P113" i="15"/>
  <c r="R113" i="15"/>
  <c r="T113" i="15"/>
  <c r="V113" i="15"/>
  <c r="X113" i="15"/>
  <c r="Z113" i="15"/>
  <c r="AB113" i="15"/>
  <c r="AD113" i="15"/>
  <c r="G231" i="12" l="1"/>
  <c r="B352" i="12"/>
  <c r="AG352" i="12" s="1"/>
  <c r="B347" i="12"/>
  <c r="F251" i="12"/>
  <c r="E356" i="12"/>
  <c r="G356" i="12" s="1"/>
  <c r="B356" i="12"/>
  <c r="F75" i="12"/>
  <c r="B73" i="12"/>
  <c r="AG73" i="12" s="1"/>
  <c r="E346" i="12"/>
  <c r="E361" i="12" s="1"/>
  <c r="G61" i="12"/>
  <c r="G58" i="12"/>
  <c r="B31" i="12"/>
  <c r="AD300" i="8"/>
  <c r="AD292" i="8"/>
  <c r="AD295" i="8"/>
  <c r="AD303" i="8"/>
  <c r="R295" i="8"/>
  <c r="R303" i="8"/>
  <c r="D76" i="12"/>
  <c r="D73" i="12" s="1"/>
  <c r="E73" i="12"/>
  <c r="F73" i="12" s="1"/>
  <c r="E357" i="12"/>
  <c r="G357" i="12" s="1"/>
  <c r="G76" i="12"/>
  <c r="F76" i="12"/>
  <c r="Z295" i="8"/>
  <c r="Z303" i="8"/>
  <c r="AG23" i="13"/>
  <c r="B22" i="13"/>
  <c r="B27" i="13" s="1"/>
  <c r="AD126" i="8"/>
  <c r="E22" i="13"/>
  <c r="E27" i="13" s="1"/>
  <c r="F25" i="13"/>
  <c r="G25" i="13"/>
  <c r="G30" i="13" s="1"/>
  <c r="E30" i="13"/>
  <c r="D315" i="12"/>
  <c r="D111" i="8"/>
  <c r="D285" i="12"/>
  <c r="P361" i="12"/>
  <c r="D57" i="8"/>
  <c r="D290" i="8"/>
  <c r="G22" i="13"/>
  <c r="G27" i="13" s="1"/>
  <c r="N275" i="8"/>
  <c r="E145" i="11"/>
  <c r="G58" i="11"/>
  <c r="G66" i="8"/>
  <c r="AG31" i="13"/>
  <c r="AG11" i="13"/>
  <c r="R292" i="8"/>
  <c r="R300" i="8"/>
  <c r="J300" i="8"/>
  <c r="J292" i="8"/>
  <c r="D92" i="10"/>
  <c r="D89" i="10" s="1"/>
  <c r="D97" i="10"/>
  <c r="D94" i="10" s="1"/>
  <c r="E51" i="10"/>
  <c r="G52" i="10"/>
  <c r="E92" i="10"/>
  <c r="E97" i="10"/>
  <c r="E94" i="10" s="1"/>
  <c r="R126" i="8"/>
  <c r="F139" i="11"/>
  <c r="F49" i="10"/>
  <c r="F46" i="10" s="1"/>
  <c r="F45" i="10" s="1"/>
  <c r="J126" i="8"/>
  <c r="E71" i="10"/>
  <c r="G72" i="10"/>
  <c r="AE84" i="9"/>
  <c r="W84" i="9"/>
  <c r="O84" i="9"/>
  <c r="C66" i="10"/>
  <c r="G66" i="10" s="1"/>
  <c r="G46" i="10"/>
  <c r="E45" i="10"/>
  <c r="D46" i="10"/>
  <c r="D45" i="10" s="1"/>
  <c r="G143" i="16"/>
  <c r="B65" i="10"/>
  <c r="C293" i="8"/>
  <c r="D273" i="12"/>
  <c r="D35" i="9"/>
  <c r="D44" i="9"/>
  <c r="D297" i="12"/>
  <c r="C144" i="8"/>
  <c r="B290" i="8"/>
  <c r="AG290" i="8" s="1"/>
  <c r="D57" i="15"/>
  <c r="D31" i="15"/>
  <c r="D63" i="15"/>
  <c r="D12" i="15"/>
  <c r="Y362" i="12"/>
  <c r="Q362" i="12"/>
  <c r="I362" i="12"/>
  <c r="D260" i="12"/>
  <c r="AG234" i="12"/>
  <c r="F234" i="12"/>
  <c r="AD142" i="11"/>
  <c r="Z142" i="11"/>
  <c r="V142" i="11"/>
  <c r="R142" i="11"/>
  <c r="N142" i="11"/>
  <c r="J142" i="11"/>
  <c r="AC362" i="12"/>
  <c r="U362" i="12"/>
  <c r="M362" i="12"/>
  <c r="AB361" i="12"/>
  <c r="C73" i="12"/>
  <c r="G74" i="12"/>
  <c r="D127" i="11"/>
  <c r="D121" i="11"/>
  <c r="D115" i="11"/>
  <c r="D107" i="11"/>
  <c r="D144" i="11"/>
  <c r="D134" i="11"/>
  <c r="D154" i="11" s="1"/>
  <c r="D67" i="11"/>
  <c r="B51" i="10"/>
  <c r="R94" i="10"/>
  <c r="J94" i="10"/>
  <c r="AC285" i="8"/>
  <c r="U285" i="8"/>
  <c r="AG205" i="8"/>
  <c r="D18" i="8"/>
  <c r="AG289" i="8"/>
  <c r="D117" i="8"/>
  <c r="AG127" i="12"/>
  <c r="F127" i="12"/>
  <c r="AG115" i="12"/>
  <c r="F115" i="12"/>
  <c r="AG109" i="12"/>
  <c r="F109" i="12"/>
  <c r="AG103" i="12"/>
  <c r="F103" i="12"/>
  <c r="AG97" i="12"/>
  <c r="F97" i="12"/>
  <c r="AG91" i="12"/>
  <c r="F91" i="12"/>
  <c r="AG67" i="12"/>
  <c r="F67" i="12"/>
  <c r="AG49" i="12"/>
  <c r="F49" i="12"/>
  <c r="C67" i="9"/>
  <c r="G67" i="9" s="1"/>
  <c r="G68" i="9"/>
  <c r="AG199" i="8"/>
  <c r="F199" i="8"/>
  <c r="AG145" i="8"/>
  <c r="B275" i="8"/>
  <c r="AG163" i="8"/>
  <c r="F163" i="8"/>
  <c r="AG286" i="8"/>
  <c r="AG87" i="8"/>
  <c r="F87" i="8"/>
  <c r="AG75" i="8"/>
  <c r="F75" i="8"/>
  <c r="AG18" i="8"/>
  <c r="F18" i="8"/>
  <c r="AG12" i="8"/>
  <c r="F12" i="8"/>
  <c r="F102" i="15"/>
  <c r="G102" i="15"/>
  <c r="C99" i="15"/>
  <c r="G100" i="15"/>
  <c r="B113" i="15"/>
  <c r="AG113" i="15" s="1"/>
  <c r="AG98" i="15"/>
  <c r="E112" i="15"/>
  <c r="G97" i="15"/>
  <c r="F97" i="15"/>
  <c r="C110" i="15"/>
  <c r="C94" i="15"/>
  <c r="U109" i="15"/>
  <c r="E99" i="15"/>
  <c r="B111" i="15"/>
  <c r="AG111" i="15" s="1"/>
  <c r="AG96" i="15"/>
  <c r="E110" i="15"/>
  <c r="G95" i="15"/>
  <c r="F95" i="15"/>
  <c r="E94" i="15"/>
  <c r="AC109" i="15"/>
  <c r="M109" i="15"/>
  <c r="G89" i="15"/>
  <c r="F89" i="15"/>
  <c r="G83" i="15"/>
  <c r="F83" i="15"/>
  <c r="G77" i="15"/>
  <c r="F77" i="15"/>
  <c r="G43" i="15"/>
  <c r="F43" i="15"/>
  <c r="C104" i="15"/>
  <c r="AG55" i="11"/>
  <c r="F55" i="11"/>
  <c r="D89" i="15"/>
  <c r="D83" i="15"/>
  <c r="D77" i="15"/>
  <c r="D69" i="15"/>
  <c r="D43" i="15"/>
  <c r="G31" i="15"/>
  <c r="F31" i="15"/>
  <c r="C111" i="15"/>
  <c r="AG27" i="13"/>
  <c r="D51" i="15"/>
  <c r="D105" i="15"/>
  <c r="D25" i="15"/>
  <c r="F105" i="15"/>
  <c r="G105" i="15"/>
  <c r="E104" i="15"/>
  <c r="G103" i="15"/>
  <c r="F103" i="15"/>
  <c r="F96" i="15"/>
  <c r="E111" i="15"/>
  <c r="G96" i="15"/>
  <c r="AG30" i="13"/>
  <c r="AG28" i="13"/>
  <c r="AA368" i="12"/>
  <c r="S368" i="12"/>
  <c r="K368" i="12"/>
  <c r="AD367" i="12"/>
  <c r="AD362" i="12"/>
  <c r="V367" i="12"/>
  <c r="V362" i="12"/>
  <c r="N367" i="12"/>
  <c r="N362" i="12"/>
  <c r="AG347" i="12"/>
  <c r="Y366" i="12"/>
  <c r="Y361" i="12"/>
  <c r="Q366" i="12"/>
  <c r="Q361" i="12"/>
  <c r="I366" i="12"/>
  <c r="I361" i="12"/>
  <c r="AB360" i="12"/>
  <c r="AB344" i="12"/>
  <c r="AB365" i="12"/>
  <c r="T360" i="12"/>
  <c r="T344" i="12"/>
  <c r="T365" i="12"/>
  <c r="L360" i="12"/>
  <c r="L344" i="12"/>
  <c r="L365" i="12"/>
  <c r="G297" i="12"/>
  <c r="F297" i="12"/>
  <c r="G279" i="12"/>
  <c r="F279" i="12"/>
  <c r="G254" i="12"/>
  <c r="AG356" i="12"/>
  <c r="AC354" i="12"/>
  <c r="Y354" i="12"/>
  <c r="U354" i="12"/>
  <c r="Q354" i="12"/>
  <c r="M354" i="12"/>
  <c r="I354" i="12"/>
  <c r="G353" i="12"/>
  <c r="F353" i="12"/>
  <c r="G351" i="12"/>
  <c r="AG350" i="12"/>
  <c r="G37" i="15"/>
  <c r="F37" i="15"/>
  <c r="B94" i="15"/>
  <c r="B110" i="15"/>
  <c r="AG110" i="15" s="1"/>
  <c r="AG95" i="15"/>
  <c r="X361" i="12"/>
  <c r="H361" i="12"/>
  <c r="AB354" i="12"/>
  <c r="L354" i="12"/>
  <c r="U368" i="12"/>
  <c r="U363" i="12"/>
  <c r="AB362" i="12"/>
  <c r="AB367" i="12"/>
  <c r="L362" i="12"/>
  <c r="L367" i="12"/>
  <c r="S366" i="12"/>
  <c r="S361" i="12"/>
  <c r="C361" i="12"/>
  <c r="R365" i="12"/>
  <c r="R360" i="12"/>
  <c r="AG345" i="12"/>
  <c r="G333" i="12"/>
  <c r="F333" i="12"/>
  <c r="D327" i="12"/>
  <c r="AG303" i="12"/>
  <c r="B228" i="12"/>
  <c r="AG229" i="12"/>
  <c r="F216" i="12"/>
  <c r="D204" i="12"/>
  <c r="D200" i="12"/>
  <c r="D198" i="12" s="1"/>
  <c r="F204" i="12"/>
  <c r="B198" i="12"/>
  <c r="AG199" i="12"/>
  <c r="D186" i="12"/>
  <c r="D182" i="12"/>
  <c r="D180" i="12" s="1"/>
  <c r="F186" i="12"/>
  <c r="B180" i="12"/>
  <c r="AG181" i="12"/>
  <c r="D170" i="12"/>
  <c r="D167" i="12" s="1"/>
  <c r="D173" i="12"/>
  <c r="G170" i="12"/>
  <c r="F158" i="12"/>
  <c r="G158" i="12"/>
  <c r="F157" i="12"/>
  <c r="B155" i="12"/>
  <c r="AG155" i="12" s="1"/>
  <c r="AG157" i="12"/>
  <c r="F144" i="12"/>
  <c r="AG144" i="12"/>
  <c r="F124" i="12"/>
  <c r="AG124" i="12"/>
  <c r="G81" i="12"/>
  <c r="F58" i="12"/>
  <c r="AG58" i="12"/>
  <c r="F37" i="12"/>
  <c r="D357" i="12"/>
  <c r="Z354" i="12"/>
  <c r="R354" i="12"/>
  <c r="J354" i="12"/>
  <c r="C355" i="12"/>
  <c r="C354" i="12" s="1"/>
  <c r="C31" i="12"/>
  <c r="B355" i="12"/>
  <c r="D353" i="12"/>
  <c r="D351" i="12"/>
  <c r="E350" i="12"/>
  <c r="F13" i="12"/>
  <c r="E12" i="12"/>
  <c r="G13" i="12"/>
  <c r="B135" i="11"/>
  <c r="G85" i="11"/>
  <c r="F85" i="11"/>
  <c r="D76" i="11"/>
  <c r="D73" i="11" s="1"/>
  <c r="D79" i="11"/>
  <c r="G76" i="11"/>
  <c r="F67" i="11"/>
  <c r="G67" i="11"/>
  <c r="G37" i="11"/>
  <c r="F37" i="11"/>
  <c r="G25" i="11"/>
  <c r="F25" i="11"/>
  <c r="AD156" i="11"/>
  <c r="AD151" i="11"/>
  <c r="AB156" i="11"/>
  <c r="AB151" i="11"/>
  <c r="Z156" i="11"/>
  <c r="Z151" i="11"/>
  <c r="X156" i="11"/>
  <c r="X151" i="11"/>
  <c r="V156" i="11"/>
  <c r="V151" i="11"/>
  <c r="T156" i="11"/>
  <c r="T151" i="11"/>
  <c r="R156" i="11"/>
  <c r="R151" i="11"/>
  <c r="P156" i="11"/>
  <c r="P151" i="11"/>
  <c r="N156" i="11"/>
  <c r="N151" i="11"/>
  <c r="L156" i="11"/>
  <c r="L151" i="11"/>
  <c r="J156" i="11"/>
  <c r="J151" i="11"/>
  <c r="H156" i="11"/>
  <c r="H151" i="11"/>
  <c r="AE155" i="11"/>
  <c r="AE150" i="11"/>
  <c r="AC155" i="11"/>
  <c r="AC150" i="11"/>
  <c r="AA155" i="11"/>
  <c r="AA150" i="11"/>
  <c r="Y155" i="11"/>
  <c r="Y150" i="11"/>
  <c r="W155" i="11"/>
  <c r="W150" i="11"/>
  <c r="U155" i="11"/>
  <c r="U150" i="11"/>
  <c r="S155" i="11"/>
  <c r="S150" i="11"/>
  <c r="Q155" i="11"/>
  <c r="Q150" i="11"/>
  <c r="O155" i="11"/>
  <c r="O150" i="11"/>
  <c r="M155" i="11"/>
  <c r="M150" i="11"/>
  <c r="K155" i="11"/>
  <c r="K150" i="11"/>
  <c r="I155" i="11"/>
  <c r="I150" i="11"/>
  <c r="AD154" i="11"/>
  <c r="AD149" i="11"/>
  <c r="AB154" i="11"/>
  <c r="AB149" i="11"/>
  <c r="Z154" i="11"/>
  <c r="Z149" i="11"/>
  <c r="X154" i="11"/>
  <c r="X149" i="11"/>
  <c r="V154" i="11"/>
  <c r="V149" i="11"/>
  <c r="T154" i="11"/>
  <c r="T149" i="11"/>
  <c r="R154" i="11"/>
  <c r="R149" i="11"/>
  <c r="P154" i="11"/>
  <c r="P149" i="11"/>
  <c r="N154" i="11"/>
  <c r="N149" i="11"/>
  <c r="L154" i="11"/>
  <c r="L149" i="11"/>
  <c r="J154" i="11"/>
  <c r="J149" i="11"/>
  <c r="H154" i="11"/>
  <c r="H149" i="11"/>
  <c r="AE148" i="11"/>
  <c r="AE132" i="11"/>
  <c r="AE153" i="11"/>
  <c r="AC153" i="11"/>
  <c r="AC148" i="11"/>
  <c r="AC132" i="11"/>
  <c r="AA148" i="11"/>
  <c r="AA132" i="11"/>
  <c r="AA153" i="11"/>
  <c r="Y153" i="11"/>
  <c r="Y148" i="11"/>
  <c r="Y132" i="11"/>
  <c r="W148" i="11"/>
  <c r="W132" i="11"/>
  <c r="W153" i="11"/>
  <c r="U153" i="11"/>
  <c r="U148" i="11"/>
  <c r="U132" i="11"/>
  <c r="S148" i="11"/>
  <c r="S132" i="11"/>
  <c r="S153" i="11"/>
  <c r="Q153" i="11"/>
  <c r="Q148" i="11"/>
  <c r="Q132" i="11"/>
  <c r="O148" i="11"/>
  <c r="O132" i="11"/>
  <c r="O153" i="11"/>
  <c r="M153" i="11"/>
  <c r="M148" i="11"/>
  <c r="M132" i="11"/>
  <c r="K148" i="11"/>
  <c r="K132" i="11"/>
  <c r="K153" i="11"/>
  <c r="I153" i="11"/>
  <c r="I148" i="11"/>
  <c r="I132" i="11"/>
  <c r="G143" i="11"/>
  <c r="F143" i="11"/>
  <c r="E142" i="11"/>
  <c r="D140" i="11"/>
  <c r="AG138" i="11"/>
  <c r="B137" i="11"/>
  <c r="AG137" i="11" s="1"/>
  <c r="G12" i="11"/>
  <c r="F12" i="11"/>
  <c r="G283" i="8"/>
  <c r="F283" i="8"/>
  <c r="G281" i="8"/>
  <c r="F281" i="8"/>
  <c r="E280" i="8"/>
  <c r="B357" i="12"/>
  <c r="AG357" i="12" s="1"/>
  <c r="P354" i="12"/>
  <c r="C349" i="12"/>
  <c r="Q368" i="12"/>
  <c r="Q363" i="12"/>
  <c r="X362" i="12"/>
  <c r="X367" i="12"/>
  <c r="H362" i="12"/>
  <c r="H367" i="12"/>
  <c r="W366" i="12"/>
  <c r="W361" i="12"/>
  <c r="AD365" i="12"/>
  <c r="AD360" i="12"/>
  <c r="N365" i="12"/>
  <c r="N360" i="12"/>
  <c r="G339" i="12"/>
  <c r="F339" i="12"/>
  <c r="D333" i="12"/>
  <c r="G321" i="12"/>
  <c r="F321" i="12"/>
  <c r="J291" i="12"/>
  <c r="B295" i="12"/>
  <c r="I291" i="12"/>
  <c r="E292" i="12"/>
  <c r="G267" i="12"/>
  <c r="F267" i="12"/>
  <c r="AG256" i="12"/>
  <c r="F256" i="12"/>
  <c r="AG254" i="12"/>
  <c r="B250" i="12"/>
  <c r="F240" i="12"/>
  <c r="F192" i="12"/>
  <c r="B121" i="12"/>
  <c r="AG79" i="12"/>
  <c r="F79" i="12"/>
  <c r="D24" i="12"/>
  <c r="G18" i="12"/>
  <c r="F18" i="12"/>
  <c r="Z348" i="12"/>
  <c r="X363" i="12"/>
  <c r="X368" i="12"/>
  <c r="R348" i="12"/>
  <c r="R344" i="12" s="1"/>
  <c r="P363" i="12"/>
  <c r="P368" i="12"/>
  <c r="J348" i="12"/>
  <c r="H368" i="12"/>
  <c r="H363" i="12"/>
  <c r="AE367" i="12"/>
  <c r="AE362" i="12"/>
  <c r="AA367" i="12"/>
  <c r="AA362" i="12"/>
  <c r="W367" i="12"/>
  <c r="W362" i="12"/>
  <c r="S367" i="12"/>
  <c r="S362" i="12"/>
  <c r="O367" i="12"/>
  <c r="O362" i="12"/>
  <c r="K367" i="12"/>
  <c r="K362" i="12"/>
  <c r="C347" i="12"/>
  <c r="AD361" i="12"/>
  <c r="AD366" i="12"/>
  <c r="Z366" i="12"/>
  <c r="Z361" i="12"/>
  <c r="V361" i="12"/>
  <c r="V366" i="12"/>
  <c r="R366" i="12"/>
  <c r="R361" i="12"/>
  <c r="N361" i="12"/>
  <c r="N366" i="12"/>
  <c r="J366" i="12"/>
  <c r="J361" i="12"/>
  <c r="AE365" i="12"/>
  <c r="AE360" i="12"/>
  <c r="AE344" i="12"/>
  <c r="AC349" i="12"/>
  <c r="Y365" i="12"/>
  <c r="Y344" i="12"/>
  <c r="Y360" i="12"/>
  <c r="W365" i="12"/>
  <c r="W360" i="12"/>
  <c r="W344" i="12"/>
  <c r="U349" i="12"/>
  <c r="Q365" i="12"/>
  <c r="Q344" i="12"/>
  <c r="Q360" i="12"/>
  <c r="O365" i="12"/>
  <c r="O360" i="12"/>
  <c r="O344" i="12"/>
  <c r="M349" i="12"/>
  <c r="I345" i="12"/>
  <c r="C345" i="12"/>
  <c r="G144" i="11"/>
  <c r="X142" i="11"/>
  <c r="P142" i="11"/>
  <c r="H142" i="11"/>
  <c r="F140" i="11"/>
  <c r="G140" i="11"/>
  <c r="AB155" i="11"/>
  <c r="AB150" i="11"/>
  <c r="T155" i="11"/>
  <c r="T150" i="11"/>
  <c r="AE149" i="11"/>
  <c r="AE154" i="11"/>
  <c r="W149" i="11"/>
  <c r="W154" i="11"/>
  <c r="O149" i="11"/>
  <c r="O154" i="11"/>
  <c r="Z153" i="11"/>
  <c r="Z148" i="11"/>
  <c r="Z132" i="11"/>
  <c r="Z147" i="11" s="1"/>
  <c r="R153" i="11"/>
  <c r="R148" i="11"/>
  <c r="R132" i="11"/>
  <c r="R147" i="11" s="1"/>
  <c r="J153" i="11"/>
  <c r="J148" i="11"/>
  <c r="J132" i="11"/>
  <c r="J147" i="11" s="1"/>
  <c r="G127" i="11"/>
  <c r="F127" i="11"/>
  <c r="G121" i="11"/>
  <c r="F121" i="11"/>
  <c r="G115" i="11"/>
  <c r="F115" i="11"/>
  <c r="G107" i="11"/>
  <c r="F107" i="11"/>
  <c r="D99" i="11"/>
  <c r="AG146" i="11"/>
  <c r="F135" i="11"/>
  <c r="E150" i="11"/>
  <c r="AG267" i="12"/>
  <c r="AE73" i="12"/>
  <c r="W73" i="12"/>
  <c r="O73" i="12"/>
  <c r="AB132" i="11"/>
  <c r="X132" i="11"/>
  <c r="T132" i="11"/>
  <c r="P132" i="11"/>
  <c r="L132" i="11"/>
  <c r="H132" i="11"/>
  <c r="E89" i="10"/>
  <c r="C167" i="12"/>
  <c r="E77" i="12"/>
  <c r="AA358" i="12"/>
  <c r="AA363" i="12" s="1"/>
  <c r="S358" i="12"/>
  <c r="S363" i="12" s="1"/>
  <c r="K358" i="12"/>
  <c r="K363" i="12" s="1"/>
  <c r="C148" i="11"/>
  <c r="G134" i="11"/>
  <c r="E149" i="11"/>
  <c r="F74" i="9"/>
  <c r="G59" i="9"/>
  <c r="AG83" i="9"/>
  <c r="AD94" i="10"/>
  <c r="AB94" i="10"/>
  <c r="Z89" i="10"/>
  <c r="X89" i="10"/>
  <c r="V94" i="10"/>
  <c r="T94" i="10"/>
  <c r="R89" i="10"/>
  <c r="P89" i="10"/>
  <c r="N94" i="10"/>
  <c r="L94" i="10"/>
  <c r="J89" i="10"/>
  <c r="F81" i="9"/>
  <c r="F92" i="9" s="1"/>
  <c r="AG74" i="9"/>
  <c r="F73" i="9"/>
  <c r="B50" i="9"/>
  <c r="AG50" i="9" s="1"/>
  <c r="F44" i="9"/>
  <c r="AG38" i="9"/>
  <c r="E31" i="9"/>
  <c r="AG85" i="9"/>
  <c r="AD84" i="9"/>
  <c r="Z91" i="9"/>
  <c r="Z79" i="9"/>
  <c r="Z89" i="9" s="1"/>
  <c r="X91" i="9"/>
  <c r="X79" i="9"/>
  <c r="X89" i="9" s="1"/>
  <c r="R91" i="9"/>
  <c r="R79" i="9"/>
  <c r="R89" i="9" s="1"/>
  <c r="P91" i="9"/>
  <c r="P79" i="9"/>
  <c r="P89" i="9" s="1"/>
  <c r="J91" i="9"/>
  <c r="J79" i="9"/>
  <c r="J89" i="9" s="1"/>
  <c r="H91" i="9"/>
  <c r="H79" i="9"/>
  <c r="H89" i="9" s="1"/>
  <c r="AE285" i="8"/>
  <c r="W285" i="8"/>
  <c r="O285" i="8"/>
  <c r="G282" i="8"/>
  <c r="B280" i="8"/>
  <c r="AG280" i="8" s="1"/>
  <c r="AG281" i="8"/>
  <c r="Z294" i="8"/>
  <c r="Z302" i="8"/>
  <c r="G208" i="8"/>
  <c r="D184" i="8"/>
  <c r="D181" i="8" s="1"/>
  <c r="D187" i="8"/>
  <c r="D175" i="8"/>
  <c r="G150" i="8"/>
  <c r="G144" i="8"/>
  <c r="F137" i="8"/>
  <c r="C126" i="8"/>
  <c r="C129" i="8"/>
  <c r="G129" i="8" s="1"/>
  <c r="AG126" i="8"/>
  <c r="B123" i="8"/>
  <c r="G102" i="8"/>
  <c r="F102" i="8"/>
  <c r="E99" i="8"/>
  <c r="D105" i="8"/>
  <c r="D102" i="8"/>
  <c r="D99" i="8" s="1"/>
  <c r="B99" i="8"/>
  <c r="AG99" i="8" s="1"/>
  <c r="B63" i="8"/>
  <c r="F66" i="8"/>
  <c r="AG66" i="8"/>
  <c r="F57" i="8"/>
  <c r="G57" i="8"/>
  <c r="G44" i="8"/>
  <c r="D279" i="8"/>
  <c r="D29" i="8"/>
  <c r="D278" i="8" s="1"/>
  <c r="D289" i="8"/>
  <c r="G279" i="8"/>
  <c r="F279" i="8"/>
  <c r="G287" i="8"/>
  <c r="F287" i="8"/>
  <c r="B278" i="8"/>
  <c r="AG29" i="8"/>
  <c r="Q294" i="8"/>
  <c r="M277" i="8"/>
  <c r="I294" i="8"/>
  <c r="E275" i="8"/>
  <c r="F26" i="8"/>
  <c r="E25" i="8"/>
  <c r="G26" i="8"/>
  <c r="C50" i="9"/>
  <c r="G50" i="9" s="1"/>
  <c r="C35" i="9"/>
  <c r="AD93" i="9"/>
  <c r="AG81" i="9"/>
  <c r="AE79" i="9"/>
  <c r="AA79" i="9"/>
  <c r="AA89" i="9" s="1"/>
  <c r="W79" i="9"/>
  <c r="W89" i="9" s="1"/>
  <c r="S79" i="9"/>
  <c r="S89" i="9" s="1"/>
  <c r="O79" i="9"/>
  <c r="O89" i="9" s="1"/>
  <c r="K79" i="9"/>
  <c r="K89" i="9" s="1"/>
  <c r="Y285" i="8"/>
  <c r="I285" i="8"/>
  <c r="X277" i="8"/>
  <c r="H277" i="8"/>
  <c r="B292" i="8"/>
  <c r="AG153" i="8"/>
  <c r="B147" i="8"/>
  <c r="B150" i="8"/>
  <c r="AG150" i="8" s="1"/>
  <c r="F157" i="8"/>
  <c r="F126" i="8"/>
  <c r="G27" i="8"/>
  <c r="E276" i="8"/>
  <c r="F27" i="8"/>
  <c r="G50" i="8"/>
  <c r="F50" i="8"/>
  <c r="G31" i="8"/>
  <c r="F31" i="8"/>
  <c r="U277" i="8"/>
  <c r="AE292" i="8"/>
  <c r="AC292" i="8"/>
  <c r="Y292" i="8"/>
  <c r="Y274" i="8"/>
  <c r="Y291" i="8" s="1"/>
  <c r="U292" i="8"/>
  <c r="U274" i="8"/>
  <c r="U291" i="8" s="1"/>
  <c r="Q292" i="8"/>
  <c r="Q274" i="8"/>
  <c r="M292" i="8"/>
  <c r="M274" i="8"/>
  <c r="I292" i="8"/>
  <c r="I274" i="8"/>
  <c r="I291" i="8" s="1"/>
  <c r="C292" i="8"/>
  <c r="AG32" i="10"/>
  <c r="B86" i="9"/>
  <c r="AG86" i="9" s="1"/>
  <c r="M285" i="8"/>
  <c r="L277" i="8"/>
  <c r="G263" i="8"/>
  <c r="F263" i="8"/>
  <c r="D222" i="8"/>
  <c r="D219" i="8" s="1"/>
  <c r="D225" i="8"/>
  <c r="G219" i="8"/>
  <c r="F219" i="8"/>
  <c r="G211" i="8"/>
  <c r="F211" i="8"/>
  <c r="B181" i="8"/>
  <c r="AG181" i="8" s="1"/>
  <c r="D147" i="8"/>
  <c r="D144" i="8" s="1"/>
  <c r="D150" i="8"/>
  <c r="AG47" i="8"/>
  <c r="B28" i="8"/>
  <c r="B44" i="8"/>
  <c r="AG44" i="8" s="1"/>
  <c r="B288" i="8"/>
  <c r="D286" i="8"/>
  <c r="D26" i="8"/>
  <c r="AC277" i="8"/>
  <c r="C300" i="8"/>
  <c r="H295" i="8"/>
  <c r="AG20" i="9"/>
  <c r="G51" i="15"/>
  <c r="F51" i="15"/>
  <c r="D107" i="15"/>
  <c r="F107" i="15"/>
  <c r="G107" i="15"/>
  <c r="G25" i="15"/>
  <c r="F25" i="15"/>
  <c r="D98" i="15"/>
  <c r="D103" i="15"/>
  <c r="E113" i="15"/>
  <c r="F98" i="15"/>
  <c r="G98" i="15"/>
  <c r="D96" i="15"/>
  <c r="D101" i="15"/>
  <c r="G101" i="15"/>
  <c r="F101" i="15"/>
  <c r="AG22" i="13"/>
  <c r="C22" i="13"/>
  <c r="C27" i="13" s="1"/>
  <c r="AE368" i="12"/>
  <c r="AE363" i="12"/>
  <c r="W368" i="12"/>
  <c r="W363" i="12"/>
  <c r="O368" i="12"/>
  <c r="O363" i="12"/>
  <c r="Z367" i="12"/>
  <c r="Z362" i="12"/>
  <c r="R367" i="12"/>
  <c r="R362" i="12"/>
  <c r="J367" i="12"/>
  <c r="J362" i="12"/>
  <c r="AC366" i="12"/>
  <c r="AC361" i="12"/>
  <c r="U366" i="12"/>
  <c r="U361" i="12"/>
  <c r="M366" i="12"/>
  <c r="M361" i="12"/>
  <c r="X360" i="12"/>
  <c r="X344" i="12"/>
  <c r="X365" i="12"/>
  <c r="P360" i="12"/>
  <c r="P344" i="12"/>
  <c r="P359" i="12" s="1"/>
  <c r="P365" i="12"/>
  <c r="H360" i="12"/>
  <c r="H344" i="12"/>
  <c r="H365" i="12"/>
  <c r="G285" i="12"/>
  <c r="F285" i="12"/>
  <c r="G273" i="12"/>
  <c r="F273" i="12"/>
  <c r="D249" i="12"/>
  <c r="D248" i="12" s="1"/>
  <c r="D254" i="12"/>
  <c r="G248" i="12"/>
  <c r="AE354" i="12"/>
  <c r="AA354" i="12"/>
  <c r="W354" i="12"/>
  <c r="O354" i="12"/>
  <c r="K354" i="12"/>
  <c r="C368" i="12"/>
  <c r="B367" i="12"/>
  <c r="F18" i="15"/>
  <c r="G18" i="15"/>
  <c r="D97" i="15"/>
  <c r="B112" i="15"/>
  <c r="AG112" i="15" s="1"/>
  <c r="AG97" i="15"/>
  <c r="D95" i="15"/>
  <c r="D99" i="15"/>
  <c r="AG100" i="15"/>
  <c r="B99" i="15"/>
  <c r="AG99" i="15" s="1"/>
  <c r="G28" i="13"/>
  <c r="F28" i="13"/>
  <c r="T354" i="12"/>
  <c r="AG353" i="12"/>
  <c r="AC368" i="12"/>
  <c r="AC363" i="12"/>
  <c r="M368" i="12"/>
  <c r="M363" i="12"/>
  <c r="T362" i="12"/>
  <c r="T367" i="12"/>
  <c r="AA366" i="12"/>
  <c r="AA361" i="12"/>
  <c r="K366" i="12"/>
  <c r="K361" i="12"/>
  <c r="Z365" i="12"/>
  <c r="Z360" i="12"/>
  <c r="Z344" i="12"/>
  <c r="J365" i="12"/>
  <c r="J360" i="12"/>
  <c r="J344" i="12"/>
  <c r="G327" i="12"/>
  <c r="G315" i="12"/>
  <c r="F315" i="12"/>
  <c r="G303" i="12"/>
  <c r="F303" i="12"/>
  <c r="D234" i="12"/>
  <c r="D230" i="12"/>
  <c r="D228" i="12" s="1"/>
  <c r="F201" i="12"/>
  <c r="AG201" i="12"/>
  <c r="F183" i="12"/>
  <c r="AG183" i="12"/>
  <c r="G173" i="12"/>
  <c r="F173" i="12"/>
  <c r="F156" i="12"/>
  <c r="E155" i="12"/>
  <c r="G156" i="12"/>
  <c r="C121" i="12"/>
  <c r="G121" i="12" s="1"/>
  <c r="G123" i="12"/>
  <c r="D97" i="12"/>
  <c r="D81" i="12"/>
  <c r="D79" i="12" s="1"/>
  <c r="E358" i="12"/>
  <c r="F35" i="12"/>
  <c r="D35" i="12"/>
  <c r="E348" i="12"/>
  <c r="G35" i="12"/>
  <c r="AD354" i="12"/>
  <c r="V354" i="12"/>
  <c r="N354" i="12"/>
  <c r="AG31" i="12"/>
  <c r="E31" i="12"/>
  <c r="E347" i="12"/>
  <c r="F15" i="12"/>
  <c r="E352" i="12"/>
  <c r="G15" i="12"/>
  <c r="B346" i="12"/>
  <c r="B351" i="12"/>
  <c r="AG351" i="12" s="1"/>
  <c r="F14" i="12"/>
  <c r="B12" i="12"/>
  <c r="AG12" i="12" s="1"/>
  <c r="AG14" i="12"/>
  <c r="F146" i="11"/>
  <c r="G146" i="11"/>
  <c r="F138" i="11"/>
  <c r="E137" i="11"/>
  <c r="G138" i="11"/>
  <c r="G93" i="11"/>
  <c r="F93" i="11"/>
  <c r="G79" i="11"/>
  <c r="F79" i="11"/>
  <c r="F58" i="11"/>
  <c r="AG58" i="11"/>
  <c r="G49" i="11"/>
  <c r="F49" i="11"/>
  <c r="G31" i="11"/>
  <c r="F31" i="11"/>
  <c r="D22" i="11"/>
  <c r="D19" i="11" s="1"/>
  <c r="D25" i="11"/>
  <c r="D133" i="11"/>
  <c r="D153" i="11" s="1"/>
  <c r="D143" i="11"/>
  <c r="C145" i="11"/>
  <c r="G145" i="11" s="1"/>
  <c r="C135" i="11"/>
  <c r="G135" i="11" s="1"/>
  <c r="G155" i="11" s="1"/>
  <c r="B144" i="11"/>
  <c r="B134" i="11"/>
  <c r="AG21" i="11"/>
  <c r="AE142" i="11"/>
  <c r="AC142" i="11"/>
  <c r="AA142" i="11"/>
  <c r="Y142" i="11"/>
  <c r="W142" i="11"/>
  <c r="U142" i="11"/>
  <c r="S142" i="11"/>
  <c r="Q142" i="11"/>
  <c r="O142" i="11"/>
  <c r="M142" i="11"/>
  <c r="K142" i="11"/>
  <c r="I142" i="11"/>
  <c r="G133" i="11"/>
  <c r="E148" i="11"/>
  <c r="F133" i="11"/>
  <c r="F153" i="11" s="1"/>
  <c r="E132" i="11"/>
  <c r="B19" i="11"/>
  <c r="F155" i="11"/>
  <c r="G154" i="11"/>
  <c r="D138" i="11"/>
  <c r="D137" i="11" s="1"/>
  <c r="D12" i="11"/>
  <c r="C280" i="8"/>
  <c r="X354" i="12"/>
  <c r="H354" i="12"/>
  <c r="Y368" i="12"/>
  <c r="Y363" i="12"/>
  <c r="I368" i="12"/>
  <c r="I363" i="12"/>
  <c r="P362" i="12"/>
  <c r="P367" i="12"/>
  <c r="AE366" i="12"/>
  <c r="AE361" i="12"/>
  <c r="O366" i="12"/>
  <c r="O361" i="12"/>
  <c r="V365" i="12"/>
  <c r="V360" i="12"/>
  <c r="AG329" i="12"/>
  <c r="B327" i="12"/>
  <c r="AG327" i="12" s="1"/>
  <c r="G309" i="12"/>
  <c r="F309" i="12"/>
  <c r="F304" i="12"/>
  <c r="D304" i="12"/>
  <c r="D303" i="12" s="1"/>
  <c r="G304" i="12"/>
  <c r="D267" i="12"/>
  <c r="F222" i="12"/>
  <c r="F210" i="12"/>
  <c r="G167" i="12"/>
  <c r="F167" i="12"/>
  <c r="G161" i="12"/>
  <c r="F161" i="12"/>
  <c r="D155" i="12"/>
  <c r="B55" i="12"/>
  <c r="D31" i="12"/>
  <c r="G24" i="12"/>
  <c r="F24" i="12"/>
  <c r="D15" i="12"/>
  <c r="D13" i="12"/>
  <c r="AD348" i="12"/>
  <c r="AD344" i="12" s="1"/>
  <c r="AB363" i="12"/>
  <c r="AB368" i="12"/>
  <c r="V348" i="12"/>
  <c r="V344" i="12" s="1"/>
  <c r="T363" i="12"/>
  <c r="T368" i="12"/>
  <c r="N348" i="12"/>
  <c r="L363" i="12"/>
  <c r="L368" i="12"/>
  <c r="AD349" i="12"/>
  <c r="Z349" i="12"/>
  <c r="V349" i="12"/>
  <c r="R349" i="12"/>
  <c r="N349" i="12"/>
  <c r="J349" i="12"/>
  <c r="AC365" i="12"/>
  <c r="AC360" i="12"/>
  <c r="AC344" i="12"/>
  <c r="AC359" i="12" s="1"/>
  <c r="AA365" i="12"/>
  <c r="AA360" i="12"/>
  <c r="AA344" i="12"/>
  <c r="AA359" i="12" s="1"/>
  <c r="Y349" i="12"/>
  <c r="U365" i="12"/>
  <c r="U360" i="12"/>
  <c r="U344" i="12"/>
  <c r="S365" i="12"/>
  <c r="S360" i="12"/>
  <c r="S344" i="12"/>
  <c r="Q349" i="12"/>
  <c r="M365" i="12"/>
  <c r="M360" i="12"/>
  <c r="M344" i="12"/>
  <c r="M359" i="12" s="1"/>
  <c r="K365" i="12"/>
  <c r="K360" i="12"/>
  <c r="K344" i="12"/>
  <c r="I349" i="12"/>
  <c r="B145" i="11"/>
  <c r="AG145" i="11" s="1"/>
  <c r="AB142" i="11"/>
  <c r="T142" i="11"/>
  <c r="L142" i="11"/>
  <c r="AG141" i="11"/>
  <c r="F141" i="11"/>
  <c r="E151" i="11"/>
  <c r="F136" i="11"/>
  <c r="G136" i="11"/>
  <c r="G156" i="11" s="1"/>
  <c r="E156" i="11"/>
  <c r="X155" i="11"/>
  <c r="X150" i="11"/>
  <c r="P155" i="11"/>
  <c r="P150" i="11"/>
  <c r="H155" i="11"/>
  <c r="H150" i="11"/>
  <c r="AA149" i="11"/>
  <c r="AA154" i="11"/>
  <c r="S149" i="11"/>
  <c r="S154" i="11"/>
  <c r="K149" i="11"/>
  <c r="K154" i="11"/>
  <c r="AD153" i="11"/>
  <c r="AD148" i="11"/>
  <c r="AD132" i="11"/>
  <c r="AD147" i="11" s="1"/>
  <c r="V153" i="11"/>
  <c r="V148" i="11"/>
  <c r="V132" i="11"/>
  <c r="V147" i="11" s="1"/>
  <c r="N153" i="11"/>
  <c r="N148" i="11"/>
  <c r="N132" i="11"/>
  <c r="N147" i="11" s="1"/>
  <c r="B148" i="11"/>
  <c r="B132" i="11"/>
  <c r="AG133" i="11"/>
  <c r="G73" i="11"/>
  <c r="F73" i="11"/>
  <c r="G43" i="11"/>
  <c r="F43" i="11"/>
  <c r="D151" i="11"/>
  <c r="AG136" i="11"/>
  <c r="B151" i="11"/>
  <c r="AG151" i="11" s="1"/>
  <c r="F145" i="11"/>
  <c r="F156" i="11"/>
  <c r="B156" i="11"/>
  <c r="G153" i="11"/>
  <c r="D161" i="12"/>
  <c r="F141" i="12"/>
  <c r="D149" i="11"/>
  <c r="AB148" i="11"/>
  <c r="X148" i="11"/>
  <c r="T148" i="11"/>
  <c r="P148" i="11"/>
  <c r="L148" i="11"/>
  <c r="H148" i="11"/>
  <c r="AG143" i="11"/>
  <c r="C19" i="11"/>
  <c r="G19" i="11" s="1"/>
  <c r="AD11" i="10"/>
  <c r="F85" i="9"/>
  <c r="E84" i="9"/>
  <c r="G85" i="9"/>
  <c r="D74" i="9"/>
  <c r="D73" i="9" s="1"/>
  <c r="D80" i="9"/>
  <c r="G80" i="9"/>
  <c r="G91" i="9" s="1"/>
  <c r="F80" i="9"/>
  <c r="F91" i="9" s="1"/>
  <c r="E79" i="9"/>
  <c r="AD89" i="10"/>
  <c r="AD45" i="10"/>
  <c r="AB89" i="10"/>
  <c r="Z94" i="10"/>
  <c r="X94" i="10"/>
  <c r="V89" i="10"/>
  <c r="T89" i="10"/>
  <c r="P94" i="10"/>
  <c r="N89" i="10"/>
  <c r="L89" i="10"/>
  <c r="H45" i="10"/>
  <c r="B46" i="10"/>
  <c r="B45" i="10" s="1"/>
  <c r="AG38" i="10"/>
  <c r="F53" i="9"/>
  <c r="F50" i="9" s="1"/>
  <c r="AG53" i="9"/>
  <c r="B35" i="9"/>
  <c r="G86" i="9"/>
  <c r="F86" i="9"/>
  <c r="AD91" i="9"/>
  <c r="AD79" i="9"/>
  <c r="AG80" i="9"/>
  <c r="AB91" i="9"/>
  <c r="AB79" i="9"/>
  <c r="AB89" i="9" s="1"/>
  <c r="V91" i="9"/>
  <c r="V79" i="9"/>
  <c r="V89" i="9" s="1"/>
  <c r="T91" i="9"/>
  <c r="T79" i="9"/>
  <c r="T89" i="9" s="1"/>
  <c r="N91" i="9"/>
  <c r="N79" i="9"/>
  <c r="N89" i="9" s="1"/>
  <c r="L91" i="9"/>
  <c r="L79" i="9"/>
  <c r="L89" i="9" s="1"/>
  <c r="F288" i="8"/>
  <c r="AA285" i="8"/>
  <c r="S285" i="8"/>
  <c r="K285" i="8"/>
  <c r="F284" i="8"/>
  <c r="G284" i="8"/>
  <c r="V294" i="8"/>
  <c r="V302" i="8"/>
  <c r="N294" i="8"/>
  <c r="N302" i="8"/>
  <c r="G148" i="8"/>
  <c r="F148" i="8"/>
  <c r="F175" i="8"/>
  <c r="AG129" i="8"/>
  <c r="G111" i="8"/>
  <c r="F111" i="8"/>
  <c r="G105" i="8"/>
  <c r="F105" i="8"/>
  <c r="G29" i="8"/>
  <c r="F29" i="8"/>
  <c r="E278" i="8"/>
  <c r="G289" i="8"/>
  <c r="F289" i="8"/>
  <c r="O277" i="8"/>
  <c r="O274" i="8" s="1"/>
  <c r="O291" i="8" s="1"/>
  <c r="B276" i="8"/>
  <c r="B25" i="8"/>
  <c r="AG27" i="8"/>
  <c r="D284" i="8"/>
  <c r="D303" i="8"/>
  <c r="D282" i="8"/>
  <c r="D280" i="8" s="1"/>
  <c r="D12" i="8"/>
  <c r="AG12" i="9"/>
  <c r="C288" i="8"/>
  <c r="C285" i="8" s="1"/>
  <c r="Q285" i="8"/>
  <c r="P277" i="8"/>
  <c r="Z274" i="8"/>
  <c r="Z291" i="8" s="1"/>
  <c r="G257" i="8"/>
  <c r="F257" i="8"/>
  <c r="G231" i="8"/>
  <c r="F231" i="8"/>
  <c r="C184" i="8"/>
  <c r="S302" i="8"/>
  <c r="K302" i="8"/>
  <c r="F123" i="8"/>
  <c r="D276" i="8"/>
  <c r="D301" i="8" s="1"/>
  <c r="G38" i="8"/>
  <c r="F38" i="8"/>
  <c r="C295" i="8"/>
  <c r="D288" i="8"/>
  <c r="D28" i="8"/>
  <c r="AE277" i="8"/>
  <c r="C25" i="8"/>
  <c r="C303" i="8"/>
  <c r="AC79" i="9"/>
  <c r="AC89" i="9" s="1"/>
  <c r="Y79" i="9"/>
  <c r="Y89" i="9" s="1"/>
  <c r="U79" i="9"/>
  <c r="U89" i="9" s="1"/>
  <c r="Q79" i="9"/>
  <c r="Q89" i="9" s="1"/>
  <c r="M79" i="9"/>
  <c r="M89" i="9" s="1"/>
  <c r="I79" i="9"/>
  <c r="I89" i="9" s="1"/>
  <c r="F286" i="8"/>
  <c r="E285" i="8"/>
  <c r="G286" i="8"/>
  <c r="AB277" i="8"/>
  <c r="V274" i="8"/>
  <c r="V291" i="8" s="1"/>
  <c r="N274" i="8"/>
  <c r="N291" i="8" s="1"/>
  <c r="G269" i="8"/>
  <c r="F269" i="8"/>
  <c r="D260" i="8"/>
  <c r="D257" i="8" s="1"/>
  <c r="D263" i="8"/>
  <c r="G249" i="8"/>
  <c r="F249" i="8"/>
  <c r="G225" i="8"/>
  <c r="F225" i="8"/>
  <c r="F205" i="8"/>
  <c r="Q302" i="8"/>
  <c r="I302" i="8"/>
  <c r="AE300" i="8"/>
  <c r="M300" i="8"/>
  <c r="I300" i="8"/>
  <c r="G117" i="8"/>
  <c r="F117" i="8"/>
  <c r="T277" i="8"/>
  <c r="T25" i="8"/>
  <c r="T285" i="8"/>
  <c r="W277" i="8"/>
  <c r="W274" i="8" s="1"/>
  <c r="W291" i="8" s="1"/>
  <c r="E277" i="8"/>
  <c r="AA274" i="8"/>
  <c r="AA291" i="8" s="1"/>
  <c r="AA292" i="8"/>
  <c r="W292" i="8"/>
  <c r="S274" i="8"/>
  <c r="S291" i="8" s="1"/>
  <c r="S292" i="8"/>
  <c r="O292" i="8"/>
  <c r="K274" i="8"/>
  <c r="K291" i="8" s="1"/>
  <c r="K292" i="8"/>
  <c r="AG26" i="9"/>
  <c r="P295" i="8"/>
  <c r="D287" i="8"/>
  <c r="F356" i="12" l="1"/>
  <c r="E366" i="12"/>
  <c r="G346" i="12"/>
  <c r="G366" i="12" s="1"/>
  <c r="U359" i="12"/>
  <c r="G73" i="12"/>
  <c r="K359" i="12"/>
  <c r="N292" i="8"/>
  <c r="AG292" i="8" s="1"/>
  <c r="N300" i="8"/>
  <c r="AD123" i="8"/>
  <c r="AD277" i="8"/>
  <c r="F30" i="13"/>
  <c r="F22" i="13"/>
  <c r="F27" i="13" s="1"/>
  <c r="D112" i="15"/>
  <c r="S354" i="12"/>
  <c r="S359" i="12" s="1"/>
  <c r="C65" i="10"/>
  <c r="C142" i="11"/>
  <c r="J123" i="8"/>
  <c r="J277" i="8"/>
  <c r="H147" i="11"/>
  <c r="X147" i="11"/>
  <c r="R123" i="8"/>
  <c r="AG123" i="8" s="1"/>
  <c r="R277" i="8"/>
  <c r="AA290" i="8"/>
  <c r="U290" i="8" s="1"/>
  <c r="W290" i="8"/>
  <c r="Y290" i="8"/>
  <c r="S290" i="8" s="1"/>
  <c r="D87" i="9"/>
  <c r="D84" i="9" s="1"/>
  <c r="D82" i="9"/>
  <c r="D93" i="9" s="1"/>
  <c r="D79" i="9"/>
  <c r="D32" i="9"/>
  <c r="D31" i="9" s="1"/>
  <c r="D277" i="8"/>
  <c r="D294" i="8" s="1"/>
  <c r="V359" i="12"/>
  <c r="AD359" i="12"/>
  <c r="D111" i="15"/>
  <c r="R359" i="12"/>
  <c r="AG275" i="8"/>
  <c r="B300" i="8"/>
  <c r="AE294" i="8"/>
  <c r="AE302" i="8"/>
  <c r="E295" i="8"/>
  <c r="F278" i="8"/>
  <c r="F303" i="8" s="1"/>
  <c r="G278" i="8"/>
  <c r="G303" i="8" s="1"/>
  <c r="E303" i="8"/>
  <c r="G288" i="8"/>
  <c r="E294" i="8"/>
  <c r="E302" i="8"/>
  <c r="T294" i="8"/>
  <c r="T302" i="8"/>
  <c r="T274" i="8"/>
  <c r="T291" i="8" s="1"/>
  <c r="AB294" i="8"/>
  <c r="AB302" i="8"/>
  <c r="AB274" i="8"/>
  <c r="AB291" i="8" s="1"/>
  <c r="G285" i="8"/>
  <c r="D293" i="8"/>
  <c r="AG25" i="8"/>
  <c r="O294" i="8"/>
  <c r="O302" i="8"/>
  <c r="D91" i="9"/>
  <c r="AD89" i="9"/>
  <c r="B82" i="9"/>
  <c r="F35" i="9"/>
  <c r="F32" i="9" s="1"/>
  <c r="F31" i="9" s="1"/>
  <c r="B87" i="9"/>
  <c r="AG35" i="9"/>
  <c r="C45" i="10"/>
  <c r="G45" i="10"/>
  <c r="E89" i="9"/>
  <c r="AG148" i="11"/>
  <c r="V363" i="12"/>
  <c r="V368" i="12"/>
  <c r="D356" i="12"/>
  <c r="E147" i="11"/>
  <c r="F132" i="11"/>
  <c r="AG144" i="11"/>
  <c r="B142" i="11"/>
  <c r="AG142" i="11" s="1"/>
  <c r="F31" i="12"/>
  <c r="G31" i="12"/>
  <c r="E363" i="12"/>
  <c r="G348" i="12"/>
  <c r="G368" i="12" s="1"/>
  <c r="E368" i="12"/>
  <c r="Z359" i="12"/>
  <c r="D110" i="15"/>
  <c r="D94" i="15"/>
  <c r="F346" i="12"/>
  <c r="F366" i="12" s="1"/>
  <c r="D113" i="15"/>
  <c r="D285" i="8"/>
  <c r="L294" i="8"/>
  <c r="L302" i="8"/>
  <c r="L274" i="8"/>
  <c r="L291" i="8" s="1"/>
  <c r="AE274" i="8"/>
  <c r="AE291" i="8" s="1"/>
  <c r="AG147" i="8"/>
  <c r="B144" i="8"/>
  <c r="F147" i="8"/>
  <c r="X294" i="8"/>
  <c r="X302" i="8"/>
  <c r="X274" i="8"/>
  <c r="X291" i="8" s="1"/>
  <c r="G25" i="8"/>
  <c r="F25" i="8"/>
  <c r="G275" i="8"/>
  <c r="G300" i="8" s="1"/>
  <c r="E292" i="8"/>
  <c r="F275" i="8"/>
  <c r="F300" i="8" s="1"/>
  <c r="E274" i="8"/>
  <c r="E300" i="8"/>
  <c r="AG278" i="8"/>
  <c r="B295" i="8"/>
  <c r="AG295" i="8" s="1"/>
  <c r="B303" i="8"/>
  <c r="D295" i="8"/>
  <c r="F44" i="8"/>
  <c r="AG63" i="8"/>
  <c r="F63" i="8"/>
  <c r="F99" i="8"/>
  <c r="G99" i="8"/>
  <c r="C123" i="8"/>
  <c r="G123" i="8" s="1"/>
  <c r="G126" i="8"/>
  <c r="F150" i="8"/>
  <c r="B32" i="9"/>
  <c r="P147" i="11"/>
  <c r="F144" i="11"/>
  <c r="I365" i="12"/>
  <c r="I344" i="12"/>
  <c r="I359" i="12" s="1"/>
  <c r="I360" i="12"/>
  <c r="O359" i="12"/>
  <c r="Q359" i="12"/>
  <c r="AE359" i="12"/>
  <c r="J363" i="12"/>
  <c r="J368" i="12"/>
  <c r="Z363" i="12"/>
  <c r="Z368" i="12"/>
  <c r="B366" i="12"/>
  <c r="F250" i="12"/>
  <c r="B248" i="12"/>
  <c r="AG250" i="12"/>
  <c r="D292" i="12"/>
  <c r="E291" i="12"/>
  <c r="E355" i="12"/>
  <c r="AG295" i="12"/>
  <c r="B291" i="12"/>
  <c r="AG291" i="12" s="1"/>
  <c r="B348" i="12"/>
  <c r="B358" i="12"/>
  <c r="AG358" i="12" s="1"/>
  <c r="F280" i="8"/>
  <c r="G280" i="8"/>
  <c r="F142" i="11"/>
  <c r="G142" i="11"/>
  <c r="B150" i="11"/>
  <c r="AG150" i="11" s="1"/>
  <c r="AG135" i="11"/>
  <c r="B155" i="11"/>
  <c r="G12" i="12"/>
  <c r="F12" i="12"/>
  <c r="F350" i="12"/>
  <c r="E349" i="12"/>
  <c r="G350" i="12"/>
  <c r="AG180" i="12"/>
  <c r="F180" i="12"/>
  <c r="B109" i="15"/>
  <c r="AG109" i="15" s="1"/>
  <c r="AG94" i="15"/>
  <c r="L359" i="12"/>
  <c r="AB359" i="12"/>
  <c r="F104" i="15"/>
  <c r="G104" i="15"/>
  <c r="D104" i="15"/>
  <c r="E109" i="15"/>
  <c r="F94" i="15"/>
  <c r="G94" i="15"/>
  <c r="W294" i="8"/>
  <c r="W302" i="8"/>
  <c r="C181" i="8"/>
  <c r="G184" i="8"/>
  <c r="P294" i="8"/>
  <c r="P302" i="8"/>
  <c r="P274" i="8"/>
  <c r="P291" i="8" s="1"/>
  <c r="AG276" i="8"/>
  <c r="B293" i="8"/>
  <c r="AG293" i="8" s="1"/>
  <c r="B301" i="8"/>
  <c r="AG132" i="11"/>
  <c r="B147" i="11"/>
  <c r="N363" i="12"/>
  <c r="N368" i="12"/>
  <c r="AD363" i="12"/>
  <c r="AD368" i="12"/>
  <c r="D350" i="12"/>
  <c r="D345" i="12"/>
  <c r="D12" i="12"/>
  <c r="D352" i="12"/>
  <c r="D347" i="12"/>
  <c r="AG55" i="12"/>
  <c r="F55" i="12"/>
  <c r="AG19" i="11"/>
  <c r="F19" i="11"/>
  <c r="AG134" i="11"/>
  <c r="B149" i="11"/>
  <c r="AG149" i="11" s="1"/>
  <c r="F134" i="11"/>
  <c r="F154" i="11" s="1"/>
  <c r="B154" i="11"/>
  <c r="C150" i="11"/>
  <c r="C155" i="11"/>
  <c r="D148" i="11"/>
  <c r="D145" i="11"/>
  <c r="D142" i="11" s="1"/>
  <c r="D135" i="11"/>
  <c r="G137" i="11"/>
  <c r="F137" i="11"/>
  <c r="AG346" i="12"/>
  <c r="B361" i="12"/>
  <c r="AG361" i="12" s="1"/>
  <c r="F352" i="12"/>
  <c r="G352" i="12"/>
  <c r="G347" i="12"/>
  <c r="G367" i="12" s="1"/>
  <c r="F347" i="12"/>
  <c r="F367" i="12" s="1"/>
  <c r="E362" i="12"/>
  <c r="E367" i="12"/>
  <c r="F358" i="12"/>
  <c r="G358" i="12"/>
  <c r="G155" i="12"/>
  <c r="F155" i="12"/>
  <c r="F327" i="12"/>
  <c r="J359" i="12"/>
  <c r="H359" i="12"/>
  <c r="X359" i="12"/>
  <c r="AC294" i="8"/>
  <c r="AC302" i="8"/>
  <c r="D275" i="8"/>
  <c r="D25" i="8"/>
  <c r="AG288" i="8"/>
  <c r="B285" i="8"/>
  <c r="AG285" i="8" s="1"/>
  <c r="AG28" i="8"/>
  <c r="B277" i="8"/>
  <c r="F28" i="8"/>
  <c r="M291" i="8"/>
  <c r="Q291" i="8"/>
  <c r="AC274" i="8"/>
  <c r="AC291" i="8" s="1"/>
  <c r="U294" i="8"/>
  <c r="U302" i="8"/>
  <c r="E293" i="8"/>
  <c r="F276" i="8"/>
  <c r="F301" i="8" s="1"/>
  <c r="G276" i="8"/>
  <c r="G301" i="8" s="1"/>
  <c r="E301" i="8"/>
  <c r="H294" i="8"/>
  <c r="H302" i="8"/>
  <c r="H274" i="8"/>
  <c r="H291" i="8" s="1"/>
  <c r="G35" i="9"/>
  <c r="C32" i="9"/>
  <c r="C82" i="9"/>
  <c r="C87" i="9"/>
  <c r="C277" i="8"/>
  <c r="M294" i="8"/>
  <c r="M302" i="8"/>
  <c r="C132" i="11"/>
  <c r="C147" i="11" s="1"/>
  <c r="F77" i="12"/>
  <c r="D77" i="12"/>
  <c r="G77" i="12"/>
  <c r="L147" i="11"/>
  <c r="T147" i="11"/>
  <c r="AB147" i="11"/>
  <c r="C344" i="12"/>
  <c r="C359" i="12" s="1"/>
  <c r="C360" i="12"/>
  <c r="C365" i="12"/>
  <c r="W359" i="12"/>
  <c r="Y359" i="12"/>
  <c r="C362" i="12"/>
  <c r="C367" i="12"/>
  <c r="R363" i="12"/>
  <c r="R368" i="12"/>
  <c r="AG121" i="12"/>
  <c r="F121" i="12"/>
  <c r="N344" i="12"/>
  <c r="N359" i="12" s="1"/>
  <c r="I147" i="11"/>
  <c r="K147" i="11"/>
  <c r="M147" i="11"/>
  <c r="O147" i="11"/>
  <c r="Q147" i="11"/>
  <c r="S147" i="11"/>
  <c r="U147" i="11"/>
  <c r="W147" i="11"/>
  <c r="Y147" i="11"/>
  <c r="AA147" i="11"/>
  <c r="AC147" i="11"/>
  <c r="AE147" i="11"/>
  <c r="E345" i="12"/>
  <c r="D346" i="12"/>
  <c r="B354" i="12"/>
  <c r="AG354" i="12" s="1"/>
  <c r="AG355" i="12"/>
  <c r="AG198" i="12"/>
  <c r="F198" i="12"/>
  <c r="AG228" i="12"/>
  <c r="F228" i="12"/>
  <c r="B360" i="12"/>
  <c r="AG360" i="12" s="1"/>
  <c r="B349" i="12"/>
  <c r="AG349" i="12" s="1"/>
  <c r="F351" i="12"/>
  <c r="F357" i="12"/>
  <c r="F254" i="12"/>
  <c r="T359" i="12"/>
  <c r="B362" i="12"/>
  <c r="AG362" i="12" s="1"/>
  <c r="G99" i="15"/>
  <c r="F99" i="15"/>
  <c r="C109" i="15"/>
  <c r="AD302" i="8" l="1"/>
  <c r="AD274" i="8"/>
  <c r="AD291" i="8" s="1"/>
  <c r="AD294" i="8"/>
  <c r="D302" i="8"/>
  <c r="R294" i="8"/>
  <c r="R302" i="8"/>
  <c r="R274" i="8"/>
  <c r="R291" i="8" s="1"/>
  <c r="M290" i="8"/>
  <c r="J294" i="8"/>
  <c r="J274" i="8"/>
  <c r="J291" i="8" s="1"/>
  <c r="J302" i="8"/>
  <c r="D89" i="9"/>
  <c r="Q290" i="8"/>
  <c r="K290" i="8" s="1"/>
  <c r="O290" i="8"/>
  <c r="D358" i="12"/>
  <c r="D363" i="12" s="1"/>
  <c r="D348" i="12"/>
  <c r="D361" i="12"/>
  <c r="D366" i="12"/>
  <c r="C294" i="8"/>
  <c r="C274" i="8"/>
  <c r="C291" i="8" s="1"/>
  <c r="C302" i="8"/>
  <c r="G82" i="9"/>
  <c r="G93" i="9" s="1"/>
  <c r="C79" i="9"/>
  <c r="C93" i="9"/>
  <c r="B294" i="8"/>
  <c r="AG294" i="8" s="1"/>
  <c r="AG277" i="8"/>
  <c r="B302" i="8"/>
  <c r="D368" i="12"/>
  <c r="D150" i="11"/>
  <c r="D155" i="11"/>
  <c r="D132" i="11"/>
  <c r="D147" i="11" s="1"/>
  <c r="D344" i="12"/>
  <c r="D365" i="12"/>
  <c r="AG147" i="11"/>
  <c r="B274" i="8"/>
  <c r="F274" i="8" s="1"/>
  <c r="G349" i="12"/>
  <c r="F349" i="12"/>
  <c r="AG348" i="12"/>
  <c r="B363" i="12"/>
  <c r="AG363" i="12" s="1"/>
  <c r="B368" i="12"/>
  <c r="G291" i="12"/>
  <c r="F291" i="12"/>
  <c r="B31" i="9"/>
  <c r="AG31" i="9" s="1"/>
  <c r="AG32" i="9"/>
  <c r="D109" i="15"/>
  <c r="F285" i="8"/>
  <c r="G345" i="12"/>
  <c r="G365" i="12" s="1"/>
  <c r="E360" i="12"/>
  <c r="F345" i="12"/>
  <c r="F365" i="12" s="1"/>
  <c r="E344" i="12"/>
  <c r="E365" i="12"/>
  <c r="G87" i="9"/>
  <c r="C84" i="9"/>
  <c r="G84" i="9" s="1"/>
  <c r="C31" i="9"/>
  <c r="G32" i="9"/>
  <c r="G31" i="9" s="1"/>
  <c r="D292" i="8"/>
  <c r="D274" i="8"/>
  <c r="D291" i="8" s="1"/>
  <c r="D300" i="8"/>
  <c r="D362" i="12"/>
  <c r="D367" i="12"/>
  <c r="D349" i="12"/>
  <c r="G355" i="12"/>
  <c r="F355" i="12"/>
  <c r="E354" i="12"/>
  <c r="D291" i="12"/>
  <c r="D355" i="12"/>
  <c r="D354" i="12" s="1"/>
  <c r="AG248" i="12"/>
  <c r="F248" i="12"/>
  <c r="E291" i="8"/>
  <c r="AG144" i="8"/>
  <c r="F144" i="8"/>
  <c r="F348" i="12"/>
  <c r="F368" i="12" s="1"/>
  <c r="G132" i="11"/>
  <c r="B84" i="9"/>
  <c r="F87" i="9"/>
  <c r="AG87" i="9"/>
  <c r="F82" i="9"/>
  <c r="F93" i="9" s="1"/>
  <c r="B93" i="9"/>
  <c r="AG82" i="9"/>
  <c r="B79" i="9"/>
  <c r="F277" i="8"/>
  <c r="F302" i="8" s="1"/>
  <c r="G277" i="8"/>
  <c r="G302" i="8" s="1"/>
  <c r="B344" i="12"/>
  <c r="E290" i="8" l="1"/>
  <c r="G274" i="8"/>
  <c r="F290" i="8"/>
  <c r="I290" i="8"/>
  <c r="C290" i="8" s="1"/>
  <c r="G290" i="8" s="1"/>
  <c r="B89" i="9"/>
  <c r="B90" i="9"/>
  <c r="AG79" i="9"/>
  <c r="F79" i="9"/>
  <c r="F89" i="9" s="1"/>
  <c r="AG84" i="9"/>
  <c r="F84" i="9"/>
  <c r="AG344" i="12"/>
  <c r="B359" i="12"/>
  <c r="AG359" i="12" s="1"/>
  <c r="F354" i="12"/>
  <c r="G354" i="12"/>
  <c r="E359" i="12"/>
  <c r="F344" i="12"/>
  <c r="G344" i="12"/>
  <c r="D359" i="12"/>
  <c r="B298" i="8"/>
  <c r="AG274" i="8"/>
  <c r="B291" i="8"/>
  <c r="AG291" i="8" s="1"/>
  <c r="D360" i="12"/>
  <c r="C89" i="9"/>
  <c r="G79" i="9"/>
  <c r="G89" i="9" s="1"/>
  <c r="I28" i="7" l="1"/>
  <c r="J28" i="7"/>
  <c r="K28" i="7"/>
  <c r="L28" i="7"/>
  <c r="M28" i="7"/>
  <c r="N28" i="7"/>
  <c r="O28" i="7"/>
  <c r="P28" i="7"/>
  <c r="Q28" i="7"/>
  <c r="R28" i="7"/>
  <c r="S28" i="7"/>
  <c r="T28" i="7"/>
  <c r="U28" i="7"/>
  <c r="V28" i="7"/>
  <c r="W28" i="7"/>
  <c r="X28" i="7"/>
  <c r="Y28" i="7"/>
  <c r="Z28" i="7"/>
  <c r="AA28" i="7"/>
  <c r="AB28" i="7"/>
  <c r="AC28" i="7"/>
  <c r="AD28" i="7"/>
  <c r="AE28" i="7"/>
  <c r="H28" i="7"/>
  <c r="I113" i="7"/>
  <c r="J113" i="7"/>
  <c r="K113" i="7"/>
  <c r="L113" i="7"/>
  <c r="M113" i="7"/>
  <c r="N113" i="7"/>
  <c r="O113" i="7"/>
  <c r="P113" i="7"/>
  <c r="Q113" i="7"/>
  <c r="R113" i="7"/>
  <c r="S113" i="7"/>
  <c r="T113" i="7"/>
  <c r="U113" i="7"/>
  <c r="V113" i="7"/>
  <c r="W113" i="7"/>
  <c r="X113" i="7"/>
  <c r="Y113" i="7"/>
  <c r="Z113" i="7"/>
  <c r="AA113" i="7"/>
  <c r="AB113" i="7"/>
  <c r="AC113" i="7"/>
  <c r="AD113" i="7"/>
  <c r="AE113" i="7"/>
  <c r="H113" i="7"/>
  <c r="I107" i="7"/>
  <c r="J107" i="7"/>
  <c r="K107" i="7"/>
  <c r="L107" i="7"/>
  <c r="M107" i="7"/>
  <c r="N107" i="7"/>
  <c r="O107" i="7"/>
  <c r="P107" i="7"/>
  <c r="Q107" i="7"/>
  <c r="R107" i="7"/>
  <c r="S107" i="7"/>
  <c r="T107" i="7"/>
  <c r="U107" i="7"/>
  <c r="V107" i="7"/>
  <c r="W107" i="7"/>
  <c r="X107" i="7"/>
  <c r="Y107" i="7"/>
  <c r="Z107" i="7"/>
  <c r="AA107" i="7"/>
  <c r="AB107" i="7"/>
  <c r="AC107" i="7"/>
  <c r="AD107" i="7"/>
  <c r="AE107" i="7"/>
  <c r="H107" i="7"/>
  <c r="B108" i="7"/>
  <c r="B107" i="7" s="1"/>
  <c r="I93" i="7"/>
  <c r="J93" i="7"/>
  <c r="K93" i="7"/>
  <c r="L93" i="7"/>
  <c r="M93" i="7"/>
  <c r="N93" i="7"/>
  <c r="O93" i="7"/>
  <c r="P93" i="7"/>
  <c r="Q93" i="7"/>
  <c r="R93" i="7"/>
  <c r="S93" i="7"/>
  <c r="T93" i="7"/>
  <c r="U93" i="7"/>
  <c r="V93" i="7"/>
  <c r="W93" i="7"/>
  <c r="X93" i="7"/>
  <c r="Y93" i="7"/>
  <c r="Z93" i="7"/>
  <c r="AA93" i="7"/>
  <c r="AB93" i="7"/>
  <c r="AC93" i="7"/>
  <c r="AD93" i="7"/>
  <c r="AE93" i="7"/>
  <c r="H93" i="7"/>
  <c r="I91" i="7"/>
  <c r="I90" i="7" s="1"/>
  <c r="J91" i="7"/>
  <c r="J90" i="7" s="1"/>
  <c r="K91" i="7"/>
  <c r="K90" i="7" s="1"/>
  <c r="L91" i="7"/>
  <c r="L90" i="7" s="1"/>
  <c r="M91" i="7"/>
  <c r="M90" i="7" s="1"/>
  <c r="N91" i="7"/>
  <c r="N90" i="7" s="1"/>
  <c r="O91" i="7"/>
  <c r="O90" i="7" s="1"/>
  <c r="P91" i="7"/>
  <c r="P90" i="7" s="1"/>
  <c r="Q91" i="7"/>
  <c r="Q90" i="7" s="1"/>
  <c r="R91" i="7"/>
  <c r="R90" i="7" s="1"/>
  <c r="S91" i="7"/>
  <c r="S90" i="7" s="1"/>
  <c r="T91" i="7"/>
  <c r="T90" i="7" s="1"/>
  <c r="U91" i="7"/>
  <c r="U90" i="7" s="1"/>
  <c r="V91" i="7"/>
  <c r="V90" i="7" s="1"/>
  <c r="W91" i="7"/>
  <c r="W90" i="7" s="1"/>
  <c r="X91" i="7"/>
  <c r="X90" i="7" s="1"/>
  <c r="Y91" i="7"/>
  <c r="Y90" i="7" s="1"/>
  <c r="Z91" i="7"/>
  <c r="Z90" i="7" s="1"/>
  <c r="AA91" i="7"/>
  <c r="AA90" i="7" s="1"/>
  <c r="AB91" i="7"/>
  <c r="AB90" i="7" s="1"/>
  <c r="AC91" i="7"/>
  <c r="AC90" i="7" s="1"/>
  <c r="AD91" i="7"/>
  <c r="AD90" i="7" s="1"/>
  <c r="AE91" i="7"/>
  <c r="AE90" i="7" s="1"/>
  <c r="H91" i="7"/>
  <c r="H90" i="7" s="1"/>
  <c r="D91" i="7"/>
  <c r="I87" i="7"/>
  <c r="J87" i="7"/>
  <c r="K87" i="7"/>
  <c r="L87" i="7"/>
  <c r="M87" i="7"/>
  <c r="N87" i="7"/>
  <c r="O87" i="7"/>
  <c r="P87" i="7"/>
  <c r="Q87" i="7"/>
  <c r="R87" i="7"/>
  <c r="S87" i="7"/>
  <c r="T87" i="7"/>
  <c r="U87" i="7"/>
  <c r="V87" i="7"/>
  <c r="W87" i="7"/>
  <c r="X87" i="7"/>
  <c r="Y87" i="7"/>
  <c r="Z87" i="7"/>
  <c r="AA87" i="7"/>
  <c r="AB87" i="7"/>
  <c r="AC87" i="7"/>
  <c r="AD87" i="7"/>
  <c r="AE87" i="7"/>
  <c r="H87" i="7"/>
  <c r="I84" i="7"/>
  <c r="J84" i="7"/>
  <c r="K84" i="7"/>
  <c r="L84" i="7"/>
  <c r="M84" i="7"/>
  <c r="N84" i="7"/>
  <c r="O84" i="7"/>
  <c r="P84" i="7"/>
  <c r="Q84" i="7"/>
  <c r="R84" i="7"/>
  <c r="S84" i="7"/>
  <c r="T84" i="7"/>
  <c r="U84" i="7"/>
  <c r="V84" i="7"/>
  <c r="W84" i="7"/>
  <c r="X84" i="7"/>
  <c r="Y84" i="7"/>
  <c r="Z84" i="7"/>
  <c r="AA84" i="7"/>
  <c r="AB84" i="7"/>
  <c r="AC84" i="7"/>
  <c r="AD84" i="7"/>
  <c r="AE84" i="7"/>
  <c r="H84" i="7"/>
  <c r="I82" i="7"/>
  <c r="I81" i="7" s="1"/>
  <c r="J82" i="7"/>
  <c r="J81" i="7" s="1"/>
  <c r="K82" i="7"/>
  <c r="K81" i="7" s="1"/>
  <c r="L82" i="7"/>
  <c r="L81" i="7" s="1"/>
  <c r="M82" i="7"/>
  <c r="M81" i="7" s="1"/>
  <c r="N82" i="7"/>
  <c r="N81" i="7" s="1"/>
  <c r="O82" i="7"/>
  <c r="O81" i="7" s="1"/>
  <c r="P82" i="7"/>
  <c r="P81" i="7" s="1"/>
  <c r="Q82" i="7"/>
  <c r="Q81" i="7" s="1"/>
  <c r="R82" i="7"/>
  <c r="R81" i="7" s="1"/>
  <c r="S82" i="7"/>
  <c r="S81" i="7" s="1"/>
  <c r="T82" i="7"/>
  <c r="T81" i="7" s="1"/>
  <c r="U82" i="7"/>
  <c r="U81" i="7" s="1"/>
  <c r="V82" i="7"/>
  <c r="V81" i="7" s="1"/>
  <c r="W82" i="7"/>
  <c r="W81" i="7" s="1"/>
  <c r="X82" i="7"/>
  <c r="X81" i="7" s="1"/>
  <c r="Y82" i="7"/>
  <c r="Y81" i="7" s="1"/>
  <c r="Z82" i="7"/>
  <c r="Z81" i="7" s="1"/>
  <c r="AA82" i="7"/>
  <c r="AA81" i="7" s="1"/>
  <c r="AB82" i="7"/>
  <c r="AB81" i="7" s="1"/>
  <c r="AC82" i="7"/>
  <c r="AC81" i="7" s="1"/>
  <c r="AD82" i="7"/>
  <c r="AD81" i="7" s="1"/>
  <c r="AE82" i="7"/>
  <c r="AE81" i="7" s="1"/>
  <c r="H82" i="7"/>
  <c r="H81" i="7" s="1"/>
  <c r="I64" i="7"/>
  <c r="I63" i="7" s="1"/>
  <c r="J64" i="7"/>
  <c r="J63" i="7" s="1"/>
  <c r="K64" i="7"/>
  <c r="K63" i="7" s="1"/>
  <c r="L64" i="7"/>
  <c r="L63" i="7" s="1"/>
  <c r="M64" i="7"/>
  <c r="M63" i="7" s="1"/>
  <c r="N64" i="7"/>
  <c r="N63" i="7" s="1"/>
  <c r="O64" i="7"/>
  <c r="O63" i="7" s="1"/>
  <c r="P64" i="7"/>
  <c r="P63" i="7" s="1"/>
  <c r="Q64" i="7"/>
  <c r="Q63" i="7" s="1"/>
  <c r="R64" i="7"/>
  <c r="R63" i="7" s="1"/>
  <c r="S64" i="7"/>
  <c r="S63" i="7" s="1"/>
  <c r="T64" i="7"/>
  <c r="T63" i="7" s="1"/>
  <c r="U64" i="7"/>
  <c r="U63" i="7" s="1"/>
  <c r="V64" i="7"/>
  <c r="V63" i="7" s="1"/>
  <c r="W64" i="7"/>
  <c r="W63" i="7" s="1"/>
  <c r="X64" i="7"/>
  <c r="X63" i="7" s="1"/>
  <c r="Y64" i="7"/>
  <c r="Y63" i="7" s="1"/>
  <c r="Z64" i="7"/>
  <c r="Z63" i="7" s="1"/>
  <c r="AA64" i="7"/>
  <c r="AA63" i="7" s="1"/>
  <c r="AB64" i="7"/>
  <c r="AB63" i="7" s="1"/>
  <c r="AC64" i="7"/>
  <c r="AC63" i="7" s="1"/>
  <c r="AD64" i="7"/>
  <c r="AD63" i="7" s="1"/>
  <c r="AE64" i="7"/>
  <c r="AE63" i="7" s="1"/>
  <c r="H64" i="7"/>
  <c r="H63" i="7" s="1"/>
  <c r="I52" i="7"/>
  <c r="J52" i="7"/>
  <c r="J57" i="7" s="1"/>
  <c r="K52" i="7"/>
  <c r="L52" i="7"/>
  <c r="L57" i="7" s="1"/>
  <c r="M52" i="7"/>
  <c r="N52" i="7"/>
  <c r="N57" i="7" s="1"/>
  <c r="O52" i="7"/>
  <c r="P52" i="7"/>
  <c r="P57" i="7" s="1"/>
  <c r="Q52" i="7"/>
  <c r="R52" i="7"/>
  <c r="R57" i="7" s="1"/>
  <c r="S52" i="7"/>
  <c r="T52" i="7"/>
  <c r="T57" i="7" s="1"/>
  <c r="U52" i="7"/>
  <c r="V52" i="7"/>
  <c r="V57" i="7" s="1"/>
  <c r="W52" i="7"/>
  <c r="X52" i="7"/>
  <c r="X57" i="7" s="1"/>
  <c r="Y52" i="7"/>
  <c r="Z52" i="7"/>
  <c r="Z57" i="7" s="1"/>
  <c r="AA52" i="7"/>
  <c r="AB52" i="7"/>
  <c r="AB57" i="7" s="1"/>
  <c r="AC52" i="7"/>
  <c r="AD52" i="7"/>
  <c r="AD57" i="7" s="1"/>
  <c r="AE52" i="7"/>
  <c r="I54" i="7"/>
  <c r="I59" i="7" s="1"/>
  <c r="J54" i="7"/>
  <c r="J59" i="7" s="1"/>
  <c r="K54" i="7"/>
  <c r="K59" i="7" s="1"/>
  <c r="L54" i="7"/>
  <c r="L59" i="7" s="1"/>
  <c r="M54" i="7"/>
  <c r="M59" i="7" s="1"/>
  <c r="N54" i="7"/>
  <c r="N59" i="7" s="1"/>
  <c r="O54" i="7"/>
  <c r="O59" i="7" s="1"/>
  <c r="P54" i="7"/>
  <c r="P59" i="7" s="1"/>
  <c r="Q54" i="7"/>
  <c r="Q59" i="7" s="1"/>
  <c r="R54" i="7"/>
  <c r="R59" i="7" s="1"/>
  <c r="S54" i="7"/>
  <c r="S59" i="7" s="1"/>
  <c r="T54" i="7"/>
  <c r="T59" i="7" s="1"/>
  <c r="U54" i="7"/>
  <c r="U59" i="7" s="1"/>
  <c r="V54" i="7"/>
  <c r="V59" i="7" s="1"/>
  <c r="W54" i="7"/>
  <c r="W59" i="7" s="1"/>
  <c r="X54" i="7"/>
  <c r="X59" i="7" s="1"/>
  <c r="Y54" i="7"/>
  <c r="Y59" i="7" s="1"/>
  <c r="Z54" i="7"/>
  <c r="Z59" i="7" s="1"/>
  <c r="AA54" i="7"/>
  <c r="AA59" i="7" s="1"/>
  <c r="AB54" i="7"/>
  <c r="AB59" i="7" s="1"/>
  <c r="AC54" i="7"/>
  <c r="AC59" i="7" s="1"/>
  <c r="AD54" i="7"/>
  <c r="AD59" i="7" s="1"/>
  <c r="AE54" i="7"/>
  <c r="AE59" i="7" s="1"/>
  <c r="H54" i="7"/>
  <c r="H59" i="7" s="1"/>
  <c r="H52" i="7"/>
  <c r="H116" i="7" s="1"/>
  <c r="H120" i="7" s="1"/>
  <c r="C52" i="7"/>
  <c r="C57" i="7" s="1"/>
  <c r="D52" i="7"/>
  <c r="D57" i="7" s="1"/>
  <c r="E52" i="7"/>
  <c r="E57" i="7" s="1"/>
  <c r="D54" i="7"/>
  <c r="D59" i="7" s="1"/>
  <c r="I40" i="7"/>
  <c r="J40" i="7"/>
  <c r="K40" i="7"/>
  <c r="M40" i="7"/>
  <c r="N40" i="7"/>
  <c r="O40" i="7"/>
  <c r="P40" i="7"/>
  <c r="Q40" i="7"/>
  <c r="R40" i="7"/>
  <c r="S40" i="7"/>
  <c r="T40" i="7"/>
  <c r="U40" i="7"/>
  <c r="V40" i="7"/>
  <c r="W40" i="7"/>
  <c r="X40" i="7"/>
  <c r="Y40" i="7"/>
  <c r="Z40" i="7"/>
  <c r="AA40" i="7"/>
  <c r="AB40" i="7"/>
  <c r="AC40" i="7"/>
  <c r="AD40" i="7"/>
  <c r="AE40" i="7"/>
  <c r="H40" i="7"/>
  <c r="B43" i="7"/>
  <c r="B54" i="7" s="1"/>
  <c r="B59" i="7" s="1"/>
  <c r="C32" i="7"/>
  <c r="B32" i="7"/>
  <c r="I26" i="7"/>
  <c r="I25" i="7" s="1"/>
  <c r="J26" i="7"/>
  <c r="J25" i="7" s="1"/>
  <c r="L26" i="7"/>
  <c r="M26" i="7"/>
  <c r="M25" i="7" s="1"/>
  <c r="N26" i="7"/>
  <c r="N25" i="7" s="1"/>
  <c r="O26" i="7"/>
  <c r="O25" i="7" s="1"/>
  <c r="P26" i="7"/>
  <c r="P25" i="7" s="1"/>
  <c r="Q26" i="7"/>
  <c r="Q25" i="7" s="1"/>
  <c r="R26" i="7"/>
  <c r="R25" i="7" s="1"/>
  <c r="S26" i="7"/>
  <c r="S25" i="7" s="1"/>
  <c r="T26" i="7"/>
  <c r="T25" i="7" s="1"/>
  <c r="U26" i="7"/>
  <c r="U25" i="7" s="1"/>
  <c r="V26" i="7"/>
  <c r="V25" i="7" s="1"/>
  <c r="W26" i="7"/>
  <c r="W25" i="7" s="1"/>
  <c r="X26" i="7"/>
  <c r="X25" i="7" s="1"/>
  <c r="Y26" i="7"/>
  <c r="Y25" i="7" s="1"/>
  <c r="Z26" i="7"/>
  <c r="Z25" i="7" s="1"/>
  <c r="AA26" i="7"/>
  <c r="AA25" i="7" s="1"/>
  <c r="AB26" i="7"/>
  <c r="AC26" i="7"/>
  <c r="AC25" i="7" s="1"/>
  <c r="AD26" i="7"/>
  <c r="AD25" i="7" s="1"/>
  <c r="AE26" i="7"/>
  <c r="AE25" i="7" s="1"/>
  <c r="H26" i="7"/>
  <c r="H25" i="7" s="1"/>
  <c r="D26" i="7"/>
  <c r="D25" i="7" s="1"/>
  <c r="C20" i="7"/>
  <c r="C19" i="7" s="1"/>
  <c r="B20" i="7"/>
  <c r="B19" i="7" s="1"/>
  <c r="C17" i="7"/>
  <c r="C16" i="7" s="1"/>
  <c r="D16" i="7"/>
  <c r="C14" i="7"/>
  <c r="B14" i="7"/>
  <c r="E11" i="7"/>
  <c r="E10" i="7" s="1"/>
  <c r="E9" i="7" s="1"/>
  <c r="C11" i="7"/>
  <c r="C10" i="7" s="1"/>
  <c r="B11" i="7"/>
  <c r="B10" i="7" s="1"/>
  <c r="B9" i="7" s="1"/>
  <c r="B41" i="7"/>
  <c r="B52" i="7" s="1"/>
  <c r="B57" i="7" s="1"/>
  <c r="B42" i="7"/>
  <c r="E43" i="7"/>
  <c r="E54" i="7" s="1"/>
  <c r="E59" i="7" s="1"/>
  <c r="C43" i="7"/>
  <c r="C54" i="7" s="1"/>
  <c r="C59" i="7" s="1"/>
  <c r="C46" i="7"/>
  <c r="E88" i="7"/>
  <c r="E87" i="7" s="1"/>
  <c r="C88" i="7"/>
  <c r="C87" i="7" s="1"/>
  <c r="B88" i="7"/>
  <c r="F88" i="7" s="1"/>
  <c r="D87" i="7"/>
  <c r="B85" i="7"/>
  <c r="E79" i="7"/>
  <c r="E78" i="7" s="1"/>
  <c r="C79" i="7"/>
  <c r="C78" i="7" s="1"/>
  <c r="B79" i="7"/>
  <c r="F79" i="7" s="1"/>
  <c r="D78" i="7"/>
  <c r="E76" i="7"/>
  <c r="C76" i="7"/>
  <c r="C75" i="7" s="1"/>
  <c r="B76" i="7"/>
  <c r="F76" i="7" s="1"/>
  <c r="D75" i="7"/>
  <c r="B82" i="7" l="1"/>
  <c r="B78" i="7"/>
  <c r="AB25" i="7"/>
  <c r="AB53" i="7"/>
  <c r="AB117" i="7" s="1"/>
  <c r="AB121" i="7" s="1"/>
  <c r="L25" i="7"/>
  <c r="L53" i="7"/>
  <c r="L117" i="7" s="1"/>
  <c r="L121" i="7" s="1"/>
  <c r="AE57" i="7"/>
  <c r="AE116" i="7"/>
  <c r="AE120" i="7" s="1"/>
  <c r="AC57" i="7"/>
  <c r="AC116" i="7"/>
  <c r="AC120" i="7" s="1"/>
  <c r="AA57" i="7"/>
  <c r="AA116" i="7"/>
  <c r="AA120" i="7" s="1"/>
  <c r="Y57" i="7"/>
  <c r="Y116" i="7"/>
  <c r="Y120" i="7" s="1"/>
  <c r="W57" i="7"/>
  <c r="W116" i="7"/>
  <c r="W120" i="7" s="1"/>
  <c r="U57" i="7"/>
  <c r="U116" i="7"/>
  <c r="U120" i="7" s="1"/>
  <c r="S57" i="7"/>
  <c r="S116" i="7"/>
  <c r="S120" i="7" s="1"/>
  <c r="Q57" i="7"/>
  <c r="Q116" i="7"/>
  <c r="Q120" i="7" s="1"/>
  <c r="O57" i="7"/>
  <c r="O116" i="7"/>
  <c r="O120" i="7" s="1"/>
  <c r="M57" i="7"/>
  <c r="M116" i="7"/>
  <c r="M120" i="7" s="1"/>
  <c r="K57" i="7"/>
  <c r="K116" i="7"/>
  <c r="K120" i="7" s="1"/>
  <c r="I57" i="7"/>
  <c r="I116" i="7"/>
  <c r="I120" i="7" s="1"/>
  <c r="B116" i="7"/>
  <c r="B120" i="7" s="1"/>
  <c r="E116" i="7"/>
  <c r="E120" i="7" s="1"/>
  <c r="C116" i="7"/>
  <c r="C120" i="7" s="1"/>
  <c r="T53" i="7"/>
  <c r="T117" i="7" s="1"/>
  <c r="T121" i="7" s="1"/>
  <c r="D116" i="7"/>
  <c r="D120" i="7" s="1"/>
  <c r="AD116" i="7"/>
  <c r="AD120" i="7" s="1"/>
  <c r="AB116" i="7"/>
  <c r="Z116" i="7"/>
  <c r="Z120" i="7" s="1"/>
  <c r="X116" i="7"/>
  <c r="X120" i="7" s="1"/>
  <c r="V116" i="7"/>
  <c r="V120" i="7" s="1"/>
  <c r="T116" i="7"/>
  <c r="T120" i="7" s="1"/>
  <c r="R116" i="7"/>
  <c r="R120" i="7" s="1"/>
  <c r="P116" i="7"/>
  <c r="P120" i="7" s="1"/>
  <c r="N116" i="7"/>
  <c r="N120" i="7" s="1"/>
  <c r="L116" i="7"/>
  <c r="L120" i="7" s="1"/>
  <c r="J116" i="7"/>
  <c r="J120" i="7" s="1"/>
  <c r="B118" i="7"/>
  <c r="B122" i="7" s="1"/>
  <c r="H57" i="7"/>
  <c r="H53" i="7"/>
  <c r="X53" i="7"/>
  <c r="X51" i="7" s="1"/>
  <c r="P53" i="7"/>
  <c r="P117" i="7" s="1"/>
  <c r="AB51" i="7"/>
  <c r="AB58" i="7"/>
  <c r="AB56" i="7" s="1"/>
  <c r="F59" i="7"/>
  <c r="AD53" i="7"/>
  <c r="AD117" i="7" s="1"/>
  <c r="Z53" i="7"/>
  <c r="Z117" i="7" s="1"/>
  <c r="V53" i="7"/>
  <c r="V117" i="7" s="1"/>
  <c r="R53" i="7"/>
  <c r="R117" i="7" s="1"/>
  <c r="N53" i="7"/>
  <c r="N117" i="7" s="1"/>
  <c r="J53" i="7"/>
  <c r="J117" i="7" s="1"/>
  <c r="B111" i="7"/>
  <c r="AE53" i="7"/>
  <c r="AE117" i="7" s="1"/>
  <c r="AC53" i="7"/>
  <c r="AC117" i="7" s="1"/>
  <c r="AA53" i="7"/>
  <c r="AA117" i="7" s="1"/>
  <c r="Y53" i="7"/>
  <c r="Y117" i="7" s="1"/>
  <c r="W53" i="7"/>
  <c r="W117" i="7" s="1"/>
  <c r="U53" i="7"/>
  <c r="U117" i="7" s="1"/>
  <c r="S53" i="7"/>
  <c r="S117" i="7" s="1"/>
  <c r="Q53" i="7"/>
  <c r="Q117" i="7" s="1"/>
  <c r="O53" i="7"/>
  <c r="O117" i="7" s="1"/>
  <c r="M53" i="7"/>
  <c r="M117" i="7" s="1"/>
  <c r="K53" i="7"/>
  <c r="K117" i="7" s="1"/>
  <c r="I53" i="7"/>
  <c r="I117" i="7" s="1"/>
  <c r="B40" i="7"/>
  <c r="F43" i="7"/>
  <c r="G76" i="7"/>
  <c r="B87" i="7"/>
  <c r="F87" i="7" s="1"/>
  <c r="B75" i="7"/>
  <c r="E75" i="7"/>
  <c r="F75" i="7" s="1"/>
  <c r="F78" i="7"/>
  <c r="G88" i="7"/>
  <c r="G87" i="7"/>
  <c r="E23" i="7"/>
  <c r="C23" i="7"/>
  <c r="C22" i="7" s="1"/>
  <c r="B23" i="7"/>
  <c r="B22" i="7" s="1"/>
  <c r="E108" i="7"/>
  <c r="E111" i="7" s="1"/>
  <c r="D108" i="7"/>
  <c r="C108" i="7"/>
  <c r="E94" i="7"/>
  <c r="E91" i="7" s="1"/>
  <c r="C94" i="7"/>
  <c r="B94" i="7"/>
  <c r="B91" i="7" s="1"/>
  <c r="D93" i="7"/>
  <c r="F85" i="7"/>
  <c r="E85" i="7"/>
  <c r="E82" i="7" s="1"/>
  <c r="C85" i="7"/>
  <c r="C82" i="7" s="1"/>
  <c r="C81" i="7" s="1"/>
  <c r="D84" i="7"/>
  <c r="B84" i="7"/>
  <c r="D82" i="7"/>
  <c r="D81" i="7" s="1"/>
  <c r="B81" i="7"/>
  <c r="E73" i="7"/>
  <c r="C73" i="7"/>
  <c r="C72" i="7" s="1"/>
  <c r="B73" i="7"/>
  <c r="F73" i="7" s="1"/>
  <c r="D72" i="7"/>
  <c r="E70" i="7"/>
  <c r="D70" i="7"/>
  <c r="D64" i="7" s="1"/>
  <c r="D63" i="7" s="1"/>
  <c r="C70" i="7"/>
  <c r="C69" i="7" s="1"/>
  <c r="B70" i="7"/>
  <c r="B69" i="7" s="1"/>
  <c r="E69" i="7"/>
  <c r="E67" i="7"/>
  <c r="C67" i="7"/>
  <c r="B67" i="7"/>
  <c r="D66" i="7"/>
  <c r="AE118" i="7"/>
  <c r="AE122" i="7" s="1"/>
  <c r="AD118" i="7"/>
  <c r="AD122" i="7" s="1"/>
  <c r="AC118" i="7"/>
  <c r="AC122" i="7" s="1"/>
  <c r="AB118" i="7"/>
  <c r="AB122" i="7" s="1"/>
  <c r="AA118" i="7"/>
  <c r="AA122" i="7" s="1"/>
  <c r="Z118" i="7"/>
  <c r="Z122" i="7" s="1"/>
  <c r="Y118" i="7"/>
  <c r="Y122" i="7" s="1"/>
  <c r="X118" i="7"/>
  <c r="X122" i="7" s="1"/>
  <c r="W118" i="7"/>
  <c r="W122" i="7" s="1"/>
  <c r="V118" i="7"/>
  <c r="V122" i="7" s="1"/>
  <c r="U118" i="7"/>
  <c r="U122" i="7" s="1"/>
  <c r="T118" i="7"/>
  <c r="T122" i="7" s="1"/>
  <c r="S118" i="7"/>
  <c r="S122" i="7" s="1"/>
  <c r="R118" i="7"/>
  <c r="R122" i="7" s="1"/>
  <c r="Q118" i="7"/>
  <c r="Q122" i="7" s="1"/>
  <c r="P118" i="7"/>
  <c r="P122" i="7" s="1"/>
  <c r="O118" i="7"/>
  <c r="O122" i="7" s="1"/>
  <c r="N118" i="7"/>
  <c r="N122" i="7" s="1"/>
  <c r="M118" i="7"/>
  <c r="M122" i="7" s="1"/>
  <c r="L118" i="7"/>
  <c r="L122" i="7" s="1"/>
  <c r="K118" i="7"/>
  <c r="K122" i="7" s="1"/>
  <c r="J118" i="7"/>
  <c r="J122" i="7" s="1"/>
  <c r="I118" i="7"/>
  <c r="I122" i="7" s="1"/>
  <c r="H118" i="7"/>
  <c r="H122" i="7" s="1"/>
  <c r="D118" i="7"/>
  <c r="D122" i="7" s="1"/>
  <c r="E49" i="7"/>
  <c r="C49" i="7"/>
  <c r="C48" i="7" s="1"/>
  <c r="B49" i="7"/>
  <c r="B48" i="7" s="1"/>
  <c r="AE48" i="7"/>
  <c r="E46" i="7"/>
  <c r="C45" i="7"/>
  <c r="B46" i="7"/>
  <c r="AE45" i="7"/>
  <c r="D42" i="7"/>
  <c r="D40" i="7" s="1"/>
  <c r="E38" i="7"/>
  <c r="C38" i="7"/>
  <c r="C37" i="7" s="1"/>
  <c r="B38" i="7"/>
  <c r="B37" i="7" s="1"/>
  <c r="D37" i="7"/>
  <c r="E35" i="7"/>
  <c r="C35" i="7"/>
  <c r="C34" i="7" s="1"/>
  <c r="B35" i="7"/>
  <c r="D34" i="7"/>
  <c r="E32" i="7"/>
  <c r="E31" i="7" s="1"/>
  <c r="C31" i="7"/>
  <c r="E29" i="7"/>
  <c r="C29" i="7"/>
  <c r="C28" i="7" s="1"/>
  <c r="B29" i="7"/>
  <c r="E20" i="7"/>
  <c r="E17" i="7"/>
  <c r="B17" i="7"/>
  <c r="B16" i="7" s="1"/>
  <c r="E14" i="7"/>
  <c r="B13" i="7"/>
  <c r="C13" i="7"/>
  <c r="C118" i="7"/>
  <c r="C122" i="7" s="1"/>
  <c r="D9" i="7"/>
  <c r="I56" i="6"/>
  <c r="I139" i="6" s="1"/>
  <c r="I144" i="6" s="1"/>
  <c r="J56" i="6"/>
  <c r="J139" i="6" s="1"/>
  <c r="J144" i="6" s="1"/>
  <c r="K56" i="6"/>
  <c r="K139" i="6" s="1"/>
  <c r="K144" i="6" s="1"/>
  <c r="L56" i="6"/>
  <c r="L139" i="6" s="1"/>
  <c r="L144" i="6" s="1"/>
  <c r="M56" i="6"/>
  <c r="M139" i="6" s="1"/>
  <c r="M144" i="6" s="1"/>
  <c r="N56" i="6"/>
  <c r="N139" i="6" s="1"/>
  <c r="N144" i="6" s="1"/>
  <c r="O56" i="6"/>
  <c r="O139" i="6" s="1"/>
  <c r="O144" i="6" s="1"/>
  <c r="P56" i="6"/>
  <c r="P139" i="6" s="1"/>
  <c r="P144" i="6" s="1"/>
  <c r="Q56" i="6"/>
  <c r="Q139" i="6" s="1"/>
  <c r="Q144" i="6" s="1"/>
  <c r="R56" i="6"/>
  <c r="R139" i="6" s="1"/>
  <c r="R144" i="6" s="1"/>
  <c r="S56" i="6"/>
  <c r="S139" i="6" s="1"/>
  <c r="S144" i="6" s="1"/>
  <c r="T56" i="6"/>
  <c r="T139" i="6" s="1"/>
  <c r="T144" i="6" s="1"/>
  <c r="U56" i="6"/>
  <c r="U139" i="6" s="1"/>
  <c r="U144" i="6" s="1"/>
  <c r="V56" i="6"/>
  <c r="V139" i="6" s="1"/>
  <c r="V144" i="6" s="1"/>
  <c r="W56" i="6"/>
  <c r="W139" i="6" s="1"/>
  <c r="W144" i="6" s="1"/>
  <c r="X56" i="6"/>
  <c r="X139" i="6" s="1"/>
  <c r="X144" i="6" s="1"/>
  <c r="Y56" i="6"/>
  <c r="Y139" i="6" s="1"/>
  <c r="Y144" i="6" s="1"/>
  <c r="Z56" i="6"/>
  <c r="Z139" i="6" s="1"/>
  <c r="Z144" i="6" s="1"/>
  <c r="AA56" i="6"/>
  <c r="AA139" i="6" s="1"/>
  <c r="AA144" i="6" s="1"/>
  <c r="AB56" i="6"/>
  <c r="AB139" i="6" s="1"/>
  <c r="AB144" i="6" s="1"/>
  <c r="AC56" i="6"/>
  <c r="AC139" i="6" s="1"/>
  <c r="AC144" i="6" s="1"/>
  <c r="AD56" i="6"/>
  <c r="AD139" i="6" s="1"/>
  <c r="AD144" i="6" s="1"/>
  <c r="AE56" i="6"/>
  <c r="AE139" i="6" s="1"/>
  <c r="AE144" i="6" s="1"/>
  <c r="H56" i="6"/>
  <c r="H139" i="6" s="1"/>
  <c r="H144" i="6" s="1"/>
  <c r="D56" i="6"/>
  <c r="B13" i="6"/>
  <c r="B56" i="6" s="1"/>
  <c r="B139" i="6" s="1"/>
  <c r="B144" i="6" s="1"/>
  <c r="C13" i="6"/>
  <c r="C56" i="6" s="1"/>
  <c r="C139" i="6" s="1"/>
  <c r="C144" i="6" s="1"/>
  <c r="E13" i="6"/>
  <c r="B12" i="6"/>
  <c r="I53" i="6"/>
  <c r="J53" i="6"/>
  <c r="K53" i="6"/>
  <c r="L53" i="6"/>
  <c r="M53" i="6"/>
  <c r="N53" i="6"/>
  <c r="O53" i="6"/>
  <c r="P53" i="6"/>
  <c r="Q53" i="6"/>
  <c r="R53" i="6"/>
  <c r="S53" i="6"/>
  <c r="T53" i="6"/>
  <c r="U53" i="6"/>
  <c r="V53" i="6"/>
  <c r="W53" i="6"/>
  <c r="X53" i="6"/>
  <c r="Y53" i="6"/>
  <c r="Z53" i="6"/>
  <c r="AA53" i="6"/>
  <c r="AB53" i="6"/>
  <c r="AC53" i="6"/>
  <c r="AD53" i="6"/>
  <c r="AE53" i="6"/>
  <c r="I54" i="6"/>
  <c r="J54" i="6"/>
  <c r="K54" i="6"/>
  <c r="L54" i="6"/>
  <c r="M54" i="6"/>
  <c r="N54" i="6"/>
  <c r="O54" i="6"/>
  <c r="P54" i="6"/>
  <c r="Q54" i="6"/>
  <c r="R54" i="6"/>
  <c r="S54" i="6"/>
  <c r="T54" i="6"/>
  <c r="U54" i="6"/>
  <c r="V54" i="6"/>
  <c r="W54" i="6"/>
  <c r="X54" i="6"/>
  <c r="Y54" i="6"/>
  <c r="Z54" i="6"/>
  <c r="AA54" i="6"/>
  <c r="AB54" i="6"/>
  <c r="AC54" i="6"/>
  <c r="AD54" i="6"/>
  <c r="AE54" i="6"/>
  <c r="H54" i="6"/>
  <c r="H53" i="6"/>
  <c r="E50" i="6"/>
  <c r="E49" i="6" s="1"/>
  <c r="C50" i="6"/>
  <c r="C49" i="6" s="1"/>
  <c r="B50" i="6"/>
  <c r="AE49" i="6"/>
  <c r="AD49" i="6"/>
  <c r="AC49" i="6"/>
  <c r="AB49" i="6"/>
  <c r="AA49" i="6"/>
  <c r="Z49" i="6"/>
  <c r="Y49" i="6"/>
  <c r="X49" i="6"/>
  <c r="W49" i="6"/>
  <c r="V49" i="6"/>
  <c r="U49" i="6"/>
  <c r="T49" i="6"/>
  <c r="S49" i="6"/>
  <c r="R49" i="6"/>
  <c r="Q49" i="6"/>
  <c r="P49" i="6"/>
  <c r="O49" i="6"/>
  <c r="N49" i="6"/>
  <c r="M49" i="6"/>
  <c r="L49" i="6"/>
  <c r="K49" i="6"/>
  <c r="J49" i="6"/>
  <c r="I49" i="6"/>
  <c r="H49" i="6"/>
  <c r="B49" i="6"/>
  <c r="C93" i="6"/>
  <c r="L58" i="7" l="1"/>
  <c r="L56" i="7" s="1"/>
  <c r="T51" i="7"/>
  <c r="G13" i="6"/>
  <c r="L51" i="7"/>
  <c r="E84" i="7"/>
  <c r="F84" i="7" s="1"/>
  <c r="T58" i="7"/>
  <c r="T56" i="7" s="1"/>
  <c r="F50" i="6"/>
  <c r="F32" i="7"/>
  <c r="P51" i="7"/>
  <c r="G50" i="6"/>
  <c r="F13" i="6"/>
  <c r="E56" i="6"/>
  <c r="D139" i="6"/>
  <c r="D144" i="6" s="1"/>
  <c r="F56" i="6"/>
  <c r="I115" i="7"/>
  <c r="I121" i="7"/>
  <c r="K115" i="7"/>
  <c r="K121" i="7"/>
  <c r="M115" i="7"/>
  <c r="M121" i="7"/>
  <c r="M119" i="7" s="1"/>
  <c r="O115" i="7"/>
  <c r="O121" i="7"/>
  <c r="Q115" i="7"/>
  <c r="Q121" i="7"/>
  <c r="Q119" i="7" s="1"/>
  <c r="S115" i="7"/>
  <c r="S121" i="7"/>
  <c r="S119" i="7" s="1"/>
  <c r="U115" i="7"/>
  <c r="U121" i="7"/>
  <c r="U119" i="7" s="1"/>
  <c r="W115" i="7"/>
  <c r="W121" i="7"/>
  <c r="W119" i="7" s="1"/>
  <c r="Y115" i="7"/>
  <c r="Y121" i="7"/>
  <c r="Y119" i="7" s="1"/>
  <c r="AA115" i="7"/>
  <c r="AA121" i="7"/>
  <c r="AC115" i="7"/>
  <c r="AC121" i="7"/>
  <c r="AC119" i="7" s="1"/>
  <c r="AE115" i="7"/>
  <c r="AE121" i="7"/>
  <c r="AE119" i="7" s="1"/>
  <c r="J115" i="7"/>
  <c r="J121" i="7"/>
  <c r="J119" i="7" s="1"/>
  <c r="N115" i="7"/>
  <c r="N121" i="7"/>
  <c r="N119" i="7" s="1"/>
  <c r="R115" i="7"/>
  <c r="R121" i="7"/>
  <c r="R119" i="7" s="1"/>
  <c r="V115" i="7"/>
  <c r="V121" i="7"/>
  <c r="V119" i="7" s="1"/>
  <c r="Z115" i="7"/>
  <c r="Z121" i="7"/>
  <c r="Z119" i="7" s="1"/>
  <c r="AD115" i="7"/>
  <c r="AD121" i="7"/>
  <c r="AD119" i="7" s="1"/>
  <c r="P115" i="7"/>
  <c r="P121" i="7"/>
  <c r="P119" i="7" s="1"/>
  <c r="AB115" i="7"/>
  <c r="AB120" i="7"/>
  <c r="AB119" i="7" s="1"/>
  <c r="T119" i="7"/>
  <c r="I119" i="7"/>
  <c r="K119" i="7"/>
  <c r="O119" i="7"/>
  <c r="AA119" i="7"/>
  <c r="L119" i="7"/>
  <c r="B110" i="7"/>
  <c r="H58" i="7"/>
  <c r="H56" i="7" s="1"/>
  <c r="H117" i="7"/>
  <c r="L115" i="7"/>
  <c r="P58" i="7"/>
  <c r="P56" i="7" s="1"/>
  <c r="X58" i="7"/>
  <c r="X56" i="7" s="1"/>
  <c r="X117" i="7"/>
  <c r="H51" i="7"/>
  <c r="T115" i="7"/>
  <c r="C64" i="7"/>
  <c r="C63" i="7" s="1"/>
  <c r="I51" i="7"/>
  <c r="I58" i="7"/>
  <c r="I56" i="7" s="1"/>
  <c r="M51" i="7"/>
  <c r="M58" i="7"/>
  <c r="M56" i="7" s="1"/>
  <c r="Q51" i="7"/>
  <c r="Q58" i="7"/>
  <c r="Q56" i="7" s="1"/>
  <c r="U51" i="7"/>
  <c r="U58" i="7"/>
  <c r="U56" i="7" s="1"/>
  <c r="Y51" i="7"/>
  <c r="Y58" i="7"/>
  <c r="Y56" i="7" s="1"/>
  <c r="AC51" i="7"/>
  <c r="AC58" i="7"/>
  <c r="AC56" i="7" s="1"/>
  <c r="N51" i="7"/>
  <c r="N58" i="7"/>
  <c r="N56" i="7" s="1"/>
  <c r="V51" i="7"/>
  <c r="V58" i="7"/>
  <c r="V56" i="7" s="1"/>
  <c r="AD51" i="7"/>
  <c r="AD58" i="7"/>
  <c r="AD56" i="7" s="1"/>
  <c r="B66" i="7"/>
  <c r="B64" i="7"/>
  <c r="E64" i="7"/>
  <c r="E63" i="7" s="1"/>
  <c r="C93" i="7"/>
  <c r="C91" i="7"/>
  <c r="C90" i="7" s="1"/>
  <c r="E107" i="7"/>
  <c r="K51" i="7"/>
  <c r="K58" i="7"/>
  <c r="K56" i="7" s="1"/>
  <c r="O51" i="7"/>
  <c r="O58" i="7"/>
  <c r="O56" i="7" s="1"/>
  <c r="S51" i="7"/>
  <c r="S58" i="7"/>
  <c r="S56" i="7" s="1"/>
  <c r="W51" i="7"/>
  <c r="W58" i="7"/>
  <c r="W56" i="7" s="1"/>
  <c r="AA51" i="7"/>
  <c r="AA58" i="7"/>
  <c r="AA56" i="7" s="1"/>
  <c r="AE51" i="7"/>
  <c r="AE58" i="7"/>
  <c r="AE56" i="7" s="1"/>
  <c r="J51" i="7"/>
  <c r="J58" i="7"/>
  <c r="J56" i="7" s="1"/>
  <c r="R51" i="7"/>
  <c r="R58" i="7"/>
  <c r="R56" i="7" s="1"/>
  <c r="Z51" i="7"/>
  <c r="Z58" i="7"/>
  <c r="Z56" i="7" s="1"/>
  <c r="G75" i="7"/>
  <c r="D53" i="7"/>
  <c r="B28" i="7"/>
  <c r="B26" i="7"/>
  <c r="B25" i="7" s="1"/>
  <c r="E28" i="7"/>
  <c r="E26" i="7"/>
  <c r="E25" i="7" s="1"/>
  <c r="C26" i="7"/>
  <c r="C42" i="7"/>
  <c r="C40" i="7" s="1"/>
  <c r="C84" i="7"/>
  <c r="C9" i="7"/>
  <c r="E81" i="7"/>
  <c r="F38" i="7"/>
  <c r="F46" i="7"/>
  <c r="F49" i="7"/>
  <c r="B31" i="7"/>
  <c r="B45" i="7"/>
  <c r="E37" i="7"/>
  <c r="F37" i="7" s="1"/>
  <c r="E42" i="7"/>
  <c r="E40" i="7" s="1"/>
  <c r="E45" i="7"/>
  <c r="E48" i="7"/>
  <c r="F11" i="7"/>
  <c r="B34" i="7"/>
  <c r="F35" i="7"/>
  <c r="F67" i="7"/>
  <c r="E66" i="7"/>
  <c r="F66" i="7" s="1"/>
  <c r="E72" i="7"/>
  <c r="G73" i="7"/>
  <c r="F81" i="7"/>
  <c r="F14" i="7"/>
  <c r="F17" i="7"/>
  <c r="F29" i="7"/>
  <c r="B72" i="7"/>
  <c r="F82" i="7"/>
  <c r="C111" i="7"/>
  <c r="C110" i="7" s="1"/>
  <c r="C107" i="7"/>
  <c r="G23" i="7"/>
  <c r="F23" i="7"/>
  <c r="E22" i="7"/>
  <c r="F22" i="7" s="1"/>
  <c r="G32" i="7"/>
  <c r="G38" i="7"/>
  <c r="G46" i="7"/>
  <c r="G49" i="7"/>
  <c r="F107" i="7"/>
  <c r="E16" i="7"/>
  <c r="F54" i="7"/>
  <c r="E118" i="7"/>
  <c r="E122" i="7" s="1"/>
  <c r="G14" i="7"/>
  <c r="G17" i="7"/>
  <c r="G20" i="7"/>
  <c r="G35" i="7"/>
  <c r="F52" i="7"/>
  <c r="F69" i="7"/>
  <c r="D69" i="7"/>
  <c r="F70" i="7"/>
  <c r="D90" i="7"/>
  <c r="F94" i="7"/>
  <c r="B90" i="7"/>
  <c r="E93" i="7"/>
  <c r="E100" i="7"/>
  <c r="G11" i="7"/>
  <c r="E13" i="7"/>
  <c r="E19" i="7"/>
  <c r="F20" i="7"/>
  <c r="E34" i="7"/>
  <c r="C66" i="7"/>
  <c r="B93" i="7"/>
  <c r="D111" i="7"/>
  <c r="D107" i="7"/>
  <c r="F108" i="7"/>
  <c r="G67" i="7"/>
  <c r="E114" i="7"/>
  <c r="E110" i="7"/>
  <c r="C29" i="6"/>
  <c r="C23" i="6"/>
  <c r="C19" i="6"/>
  <c r="C20" i="6"/>
  <c r="C16" i="6"/>
  <c r="C12" i="6"/>
  <c r="C11" i="6"/>
  <c r="I136" i="6"/>
  <c r="J136" i="6"/>
  <c r="J141" i="6" s="1"/>
  <c r="K136" i="6"/>
  <c r="L136" i="6"/>
  <c r="L141" i="6" s="1"/>
  <c r="M136" i="6"/>
  <c r="N136" i="6"/>
  <c r="N141" i="6" s="1"/>
  <c r="O136" i="6"/>
  <c r="P136" i="6"/>
  <c r="P141" i="6" s="1"/>
  <c r="Q136" i="6"/>
  <c r="R136" i="6"/>
  <c r="R141" i="6" s="1"/>
  <c r="S136" i="6"/>
  <c r="T136" i="6"/>
  <c r="T141" i="6" s="1"/>
  <c r="U136" i="6"/>
  <c r="V136" i="6"/>
  <c r="V141" i="6" s="1"/>
  <c r="W136" i="6"/>
  <c r="X136" i="6"/>
  <c r="X141" i="6" s="1"/>
  <c r="Y136" i="6"/>
  <c r="Z136" i="6"/>
  <c r="Z141" i="6" s="1"/>
  <c r="AA136" i="6"/>
  <c r="AB136" i="6"/>
  <c r="AB141" i="6" s="1"/>
  <c r="AC136" i="6"/>
  <c r="AD136" i="6"/>
  <c r="AD141" i="6" s="1"/>
  <c r="AE136" i="6"/>
  <c r="I137" i="6"/>
  <c r="I142" i="6" s="1"/>
  <c r="J137" i="6"/>
  <c r="K137" i="6"/>
  <c r="K142" i="6" s="1"/>
  <c r="L137" i="6"/>
  <c r="M137" i="6"/>
  <c r="M142" i="6" s="1"/>
  <c r="N137" i="6"/>
  <c r="O137" i="6"/>
  <c r="O142" i="6" s="1"/>
  <c r="P137" i="6"/>
  <c r="P142" i="6" s="1"/>
  <c r="Q137" i="6"/>
  <c r="Q142" i="6" s="1"/>
  <c r="R137" i="6"/>
  <c r="S137" i="6"/>
  <c r="S142" i="6" s="1"/>
  <c r="T137" i="6"/>
  <c r="T142" i="6" s="1"/>
  <c r="U137" i="6"/>
  <c r="U142" i="6" s="1"/>
  <c r="V137" i="6"/>
  <c r="W137" i="6"/>
  <c r="W142" i="6" s="1"/>
  <c r="X137" i="6"/>
  <c r="X142" i="6" s="1"/>
  <c r="Y137" i="6"/>
  <c r="Y142" i="6" s="1"/>
  <c r="Z137" i="6"/>
  <c r="AA137" i="6"/>
  <c r="AA142" i="6" s="1"/>
  <c r="AB137" i="6"/>
  <c r="AB142" i="6" s="1"/>
  <c r="AC137" i="6"/>
  <c r="AC142" i="6" s="1"/>
  <c r="AD137" i="6"/>
  <c r="AE137" i="6"/>
  <c r="AE142" i="6" s="1"/>
  <c r="H137" i="6"/>
  <c r="H142" i="6" s="1"/>
  <c r="H136" i="6"/>
  <c r="H141" i="6" s="1"/>
  <c r="C136" i="6"/>
  <c r="D136" i="6"/>
  <c r="D141" i="6" s="1"/>
  <c r="D137" i="6"/>
  <c r="I129" i="6"/>
  <c r="J129" i="6"/>
  <c r="J133" i="6" s="1"/>
  <c r="K129" i="6"/>
  <c r="L129" i="6"/>
  <c r="L133" i="6" s="1"/>
  <c r="M129" i="6"/>
  <c r="N129" i="6"/>
  <c r="N133" i="6" s="1"/>
  <c r="O129" i="6"/>
  <c r="P129" i="6"/>
  <c r="P133" i="6" s="1"/>
  <c r="Q129" i="6"/>
  <c r="R129" i="6"/>
  <c r="R133" i="6" s="1"/>
  <c r="S129" i="6"/>
  <c r="T129" i="6"/>
  <c r="T133" i="6" s="1"/>
  <c r="U129" i="6"/>
  <c r="V129" i="6"/>
  <c r="V133" i="6" s="1"/>
  <c r="W129" i="6"/>
  <c r="X129" i="6"/>
  <c r="X133" i="6" s="1"/>
  <c r="Y129" i="6"/>
  <c r="Z129" i="6"/>
  <c r="Z133" i="6" s="1"/>
  <c r="AA129" i="6"/>
  <c r="AB129" i="6"/>
  <c r="AB133" i="6" s="1"/>
  <c r="AC129" i="6"/>
  <c r="AD129" i="6"/>
  <c r="AD133" i="6" s="1"/>
  <c r="AE129" i="6"/>
  <c r="I130" i="6"/>
  <c r="I134" i="6" s="1"/>
  <c r="J130" i="6"/>
  <c r="K130" i="6"/>
  <c r="K134" i="6" s="1"/>
  <c r="L130" i="6"/>
  <c r="L128" i="6" s="1"/>
  <c r="M130" i="6"/>
  <c r="M134" i="6" s="1"/>
  <c r="N130" i="6"/>
  <c r="O130" i="6"/>
  <c r="O134" i="6" s="1"/>
  <c r="P130" i="6"/>
  <c r="P128" i="6" s="1"/>
  <c r="Q130" i="6"/>
  <c r="Q134" i="6" s="1"/>
  <c r="R130" i="6"/>
  <c r="S130" i="6"/>
  <c r="S134" i="6" s="1"/>
  <c r="T130" i="6"/>
  <c r="T128" i="6" s="1"/>
  <c r="U130" i="6"/>
  <c r="U134" i="6" s="1"/>
  <c r="V130" i="6"/>
  <c r="W130" i="6"/>
  <c r="W134" i="6" s="1"/>
  <c r="X130" i="6"/>
  <c r="X128" i="6" s="1"/>
  <c r="Y130" i="6"/>
  <c r="Y134" i="6" s="1"/>
  <c r="Z130" i="6"/>
  <c r="AA130" i="6"/>
  <c r="AA134" i="6" s="1"/>
  <c r="AB130" i="6"/>
  <c r="AB128" i="6" s="1"/>
  <c r="AC130" i="6"/>
  <c r="AC134" i="6" s="1"/>
  <c r="AD130" i="6"/>
  <c r="AD134" i="6" s="1"/>
  <c r="AE130" i="6"/>
  <c r="AE134" i="6" s="1"/>
  <c r="H130" i="6"/>
  <c r="H134" i="6" s="1"/>
  <c r="H129" i="6"/>
  <c r="H125" i="6"/>
  <c r="B126" i="6"/>
  <c r="B125" i="6" s="1"/>
  <c r="D129" i="6"/>
  <c r="D133" i="6" s="1"/>
  <c r="D130" i="6"/>
  <c r="D134" i="6" s="1"/>
  <c r="B113" i="6"/>
  <c r="B116" i="6" s="1"/>
  <c r="B115" i="6" s="1"/>
  <c r="C102" i="6"/>
  <c r="C99" i="6"/>
  <c r="C96" i="6"/>
  <c r="C90" i="6"/>
  <c r="C87" i="6"/>
  <c r="D84" i="6"/>
  <c r="D83" i="6" s="1"/>
  <c r="C81" i="6"/>
  <c r="C78" i="6" s="1"/>
  <c r="C77" i="6" s="1"/>
  <c r="D78" i="6"/>
  <c r="C72" i="6"/>
  <c r="B72" i="6"/>
  <c r="C69" i="6"/>
  <c r="B69" i="6"/>
  <c r="E69" i="6"/>
  <c r="D68" i="6"/>
  <c r="H68" i="6"/>
  <c r="C44" i="6"/>
  <c r="C43" i="6" s="1"/>
  <c r="C35" i="6"/>
  <c r="C32" i="6"/>
  <c r="H60" i="6"/>
  <c r="E38" i="6"/>
  <c r="C38" i="6"/>
  <c r="C37" i="6" s="1"/>
  <c r="C47" i="6"/>
  <c r="G22" i="7" l="1"/>
  <c r="B66" i="6"/>
  <c r="D132" i="6"/>
  <c r="C84" i="6"/>
  <c r="C83" i="6" s="1"/>
  <c r="C41" i="6"/>
  <c r="Z128" i="6"/>
  <c r="Z134" i="6"/>
  <c r="Z132" i="6" s="1"/>
  <c r="V128" i="6"/>
  <c r="V134" i="6"/>
  <c r="V132" i="6" s="1"/>
  <c r="R128" i="6"/>
  <c r="R134" i="6"/>
  <c r="R132" i="6" s="1"/>
  <c r="N128" i="6"/>
  <c r="N134" i="6"/>
  <c r="N132" i="6" s="1"/>
  <c r="J128" i="6"/>
  <c r="J134" i="6"/>
  <c r="J132" i="6" s="1"/>
  <c r="AE128" i="6"/>
  <c r="F28" i="7"/>
  <c r="X115" i="7"/>
  <c r="X121" i="7"/>
  <c r="X119" i="7" s="1"/>
  <c r="H115" i="7"/>
  <c r="H121" i="7"/>
  <c r="H119" i="7" s="1"/>
  <c r="E139" i="6"/>
  <c r="G56" i="6"/>
  <c r="D51" i="7"/>
  <c r="D58" i="7"/>
  <c r="D56" i="7" s="1"/>
  <c r="B100" i="7"/>
  <c r="B63" i="7"/>
  <c r="F63" i="7" s="1"/>
  <c r="B53" i="7"/>
  <c r="F53" i="7" s="1"/>
  <c r="C53" i="7"/>
  <c r="E53" i="7"/>
  <c r="F45" i="7"/>
  <c r="G45" i="7"/>
  <c r="C114" i="7"/>
  <c r="C113" i="7" s="1"/>
  <c r="G37" i="7"/>
  <c r="F42" i="7"/>
  <c r="G66" i="7"/>
  <c r="F64" i="7"/>
  <c r="F16" i="7"/>
  <c r="F40" i="7"/>
  <c r="G16" i="7"/>
  <c r="F26" i="7"/>
  <c r="G72" i="7"/>
  <c r="F72" i="7"/>
  <c r="E113" i="7"/>
  <c r="D114" i="7"/>
  <c r="D113" i="7" s="1"/>
  <c r="D110" i="7"/>
  <c r="E103" i="7"/>
  <c r="E99" i="7"/>
  <c r="G34" i="7"/>
  <c r="F34" i="7"/>
  <c r="G19" i="7"/>
  <c r="F19" i="7"/>
  <c r="E90" i="7"/>
  <c r="F118" i="7"/>
  <c r="F110" i="7"/>
  <c r="B114" i="7"/>
  <c r="B113" i="7" s="1"/>
  <c r="F111" i="7"/>
  <c r="C100" i="7"/>
  <c r="G13" i="7"/>
  <c r="F13" i="7"/>
  <c r="G10" i="7"/>
  <c r="F10" i="7"/>
  <c r="F93" i="7"/>
  <c r="F91" i="7"/>
  <c r="D100" i="7"/>
  <c r="D117" i="7" s="1"/>
  <c r="D121" i="7" s="1"/>
  <c r="D119" i="7" s="1"/>
  <c r="C66" i="6"/>
  <c r="C68" i="6"/>
  <c r="D77" i="6"/>
  <c r="B119" i="6"/>
  <c r="B118" i="6" s="1"/>
  <c r="AC128" i="6"/>
  <c r="AC133" i="6"/>
  <c r="AC132" i="6" s="1"/>
  <c r="AA128" i="6"/>
  <c r="AA133" i="6"/>
  <c r="AA132" i="6" s="1"/>
  <c r="Y128" i="6"/>
  <c r="Y133" i="6"/>
  <c r="Y132" i="6" s="1"/>
  <c r="W128" i="6"/>
  <c r="W133" i="6"/>
  <c r="W132" i="6" s="1"/>
  <c r="U128" i="6"/>
  <c r="U133" i="6"/>
  <c r="U132" i="6" s="1"/>
  <c r="S128" i="6"/>
  <c r="S133" i="6"/>
  <c r="S132" i="6" s="1"/>
  <c r="Q128" i="6"/>
  <c r="Q133" i="6"/>
  <c r="Q132" i="6" s="1"/>
  <c r="O128" i="6"/>
  <c r="O133" i="6"/>
  <c r="O132" i="6" s="1"/>
  <c r="M128" i="6"/>
  <c r="M133" i="6"/>
  <c r="M132" i="6" s="1"/>
  <c r="K128" i="6"/>
  <c r="K133" i="6"/>
  <c r="K132" i="6" s="1"/>
  <c r="I128" i="6"/>
  <c r="I133" i="6"/>
  <c r="I132" i="6" s="1"/>
  <c r="AB134" i="6"/>
  <c r="AB132" i="6" s="1"/>
  <c r="X134" i="6"/>
  <c r="X132" i="6" s="1"/>
  <c r="T134" i="6"/>
  <c r="T132" i="6" s="1"/>
  <c r="P134" i="6"/>
  <c r="P132" i="6" s="1"/>
  <c r="L134" i="6"/>
  <c r="L132" i="6" s="1"/>
  <c r="AE133" i="6"/>
  <c r="AE132" i="6" s="1"/>
  <c r="Z142" i="6"/>
  <c r="V142" i="6"/>
  <c r="R142" i="6"/>
  <c r="N142" i="6"/>
  <c r="L142" i="6"/>
  <c r="J142" i="6"/>
  <c r="AE141" i="6"/>
  <c r="AC141" i="6"/>
  <c r="AA141" i="6"/>
  <c r="Y141" i="6"/>
  <c r="W141" i="6"/>
  <c r="U141" i="6"/>
  <c r="S141" i="6"/>
  <c r="Q141" i="6"/>
  <c r="O141" i="6"/>
  <c r="M141" i="6"/>
  <c r="K141" i="6"/>
  <c r="I141" i="6"/>
  <c r="D128" i="6"/>
  <c r="H128" i="6"/>
  <c r="H133" i="6"/>
  <c r="H132" i="6" s="1"/>
  <c r="C141" i="6"/>
  <c r="AD132" i="6"/>
  <c r="B129" i="6"/>
  <c r="B133" i="6" s="1"/>
  <c r="AD128" i="6"/>
  <c r="AD142" i="6"/>
  <c r="D142" i="6"/>
  <c r="J59" i="6"/>
  <c r="L59" i="6"/>
  <c r="N59" i="6"/>
  <c r="P59" i="6"/>
  <c r="R59" i="6"/>
  <c r="T59" i="6"/>
  <c r="V59" i="6"/>
  <c r="X59" i="6"/>
  <c r="Z59" i="6"/>
  <c r="AB59" i="6"/>
  <c r="AD59" i="6"/>
  <c r="I60" i="6"/>
  <c r="K60" i="6"/>
  <c r="M60" i="6"/>
  <c r="O60" i="6"/>
  <c r="Q60" i="6"/>
  <c r="S60" i="6"/>
  <c r="U60" i="6"/>
  <c r="W60" i="6"/>
  <c r="Y60" i="6"/>
  <c r="AA60" i="6"/>
  <c r="AC60" i="6"/>
  <c r="AE60" i="6"/>
  <c r="V60" i="6"/>
  <c r="X60" i="6"/>
  <c r="AB60" i="6"/>
  <c r="AD60" i="6"/>
  <c r="C53" i="6"/>
  <c r="C59" i="6" s="1"/>
  <c r="D53" i="6"/>
  <c r="D59" i="6" s="1"/>
  <c r="C54" i="6"/>
  <c r="C60" i="6" s="1"/>
  <c r="D54" i="6"/>
  <c r="D60" i="6" s="1"/>
  <c r="I18" i="6"/>
  <c r="J18" i="6"/>
  <c r="K18" i="6"/>
  <c r="L18" i="6"/>
  <c r="M18" i="6"/>
  <c r="N18" i="6"/>
  <c r="O18" i="6"/>
  <c r="P18" i="6"/>
  <c r="Q18" i="6"/>
  <c r="R18" i="6"/>
  <c r="S18" i="6"/>
  <c r="T18" i="6"/>
  <c r="U18" i="6"/>
  <c r="V18" i="6"/>
  <c r="W18" i="6"/>
  <c r="X18" i="6"/>
  <c r="Y18" i="6"/>
  <c r="Z18" i="6"/>
  <c r="AA18" i="6"/>
  <c r="AB18" i="6"/>
  <c r="AC18" i="6"/>
  <c r="AD18" i="6"/>
  <c r="AE18" i="6"/>
  <c r="H18" i="6"/>
  <c r="C18" i="6"/>
  <c r="D18" i="6"/>
  <c r="I41" i="6"/>
  <c r="I40" i="6" s="1"/>
  <c r="J41" i="6"/>
  <c r="J40" i="6" s="1"/>
  <c r="K41" i="6"/>
  <c r="K40" i="6" s="1"/>
  <c r="L41" i="6"/>
  <c r="L40" i="6" s="1"/>
  <c r="M41" i="6"/>
  <c r="M40" i="6" s="1"/>
  <c r="N41" i="6"/>
  <c r="N40" i="6" s="1"/>
  <c r="O41" i="6"/>
  <c r="O40" i="6" s="1"/>
  <c r="P41" i="6"/>
  <c r="P40" i="6" s="1"/>
  <c r="Q41" i="6"/>
  <c r="Q40" i="6" s="1"/>
  <c r="R41" i="6"/>
  <c r="R40" i="6" s="1"/>
  <c r="S41" i="6"/>
  <c r="S40" i="6" s="1"/>
  <c r="T41" i="6"/>
  <c r="T40" i="6" s="1"/>
  <c r="U41" i="6"/>
  <c r="U40" i="6" s="1"/>
  <c r="V41" i="6"/>
  <c r="V40" i="6" s="1"/>
  <c r="W41" i="6"/>
  <c r="W40" i="6" s="1"/>
  <c r="X41" i="6"/>
  <c r="X40" i="6" s="1"/>
  <c r="Y41" i="6"/>
  <c r="Y40" i="6" s="1"/>
  <c r="Z41" i="6"/>
  <c r="Z40" i="6" s="1"/>
  <c r="AA41" i="6"/>
  <c r="AA40" i="6" s="1"/>
  <c r="AB41" i="6"/>
  <c r="AB40" i="6" s="1"/>
  <c r="AC41" i="6"/>
  <c r="AC40" i="6" s="1"/>
  <c r="AD41" i="6"/>
  <c r="AD40" i="6" s="1"/>
  <c r="AE41" i="6"/>
  <c r="AE40" i="6" s="1"/>
  <c r="H41" i="6"/>
  <c r="H40" i="6" s="1"/>
  <c r="E35" i="6"/>
  <c r="E34" i="6" s="1"/>
  <c r="C34" i="6"/>
  <c r="B35" i="6"/>
  <c r="B34" i="6" s="1"/>
  <c r="D34" i="6"/>
  <c r="I26" i="6"/>
  <c r="I55" i="6" s="1"/>
  <c r="J26" i="6"/>
  <c r="J55" i="6" s="1"/>
  <c r="J52" i="6" s="1"/>
  <c r="K26" i="6"/>
  <c r="K55" i="6" s="1"/>
  <c r="L26" i="6"/>
  <c r="L55" i="6" s="1"/>
  <c r="L52" i="6" s="1"/>
  <c r="M26" i="6"/>
  <c r="M55" i="6" s="1"/>
  <c r="N26" i="6"/>
  <c r="N55" i="6" s="1"/>
  <c r="N52" i="6" s="1"/>
  <c r="O26" i="6"/>
  <c r="O55" i="6" s="1"/>
  <c r="P26" i="6"/>
  <c r="P55" i="6" s="1"/>
  <c r="P52" i="6" s="1"/>
  <c r="Q26" i="6"/>
  <c r="Q55" i="6" s="1"/>
  <c r="R26" i="6"/>
  <c r="R55" i="6" s="1"/>
  <c r="R52" i="6" s="1"/>
  <c r="S26" i="6"/>
  <c r="S55" i="6" s="1"/>
  <c r="T26" i="6"/>
  <c r="T55" i="6" s="1"/>
  <c r="T52" i="6" s="1"/>
  <c r="U26" i="6"/>
  <c r="U55" i="6" s="1"/>
  <c r="V26" i="6"/>
  <c r="V55" i="6" s="1"/>
  <c r="V52" i="6" s="1"/>
  <c r="W26" i="6"/>
  <c r="W55" i="6" s="1"/>
  <c r="X26" i="6"/>
  <c r="X55" i="6" s="1"/>
  <c r="X52" i="6" s="1"/>
  <c r="Y26" i="6"/>
  <c r="Y55" i="6" s="1"/>
  <c r="Z26" i="6"/>
  <c r="Z55" i="6" s="1"/>
  <c r="Z52" i="6" s="1"/>
  <c r="AA26" i="6"/>
  <c r="AA55" i="6" s="1"/>
  <c r="AB26" i="6"/>
  <c r="AB55" i="6" s="1"/>
  <c r="AB52" i="6" s="1"/>
  <c r="AC26" i="6"/>
  <c r="AC55" i="6" s="1"/>
  <c r="AD26" i="6"/>
  <c r="AD55" i="6" s="1"/>
  <c r="AD52" i="6" s="1"/>
  <c r="AE26" i="6"/>
  <c r="AE55" i="6" s="1"/>
  <c r="H26" i="6"/>
  <c r="H55" i="6" s="1"/>
  <c r="H52" i="6" s="1"/>
  <c r="D26" i="6"/>
  <c r="B11" i="6"/>
  <c r="D41" i="6"/>
  <c r="D40" i="6" s="1"/>
  <c r="I125" i="6"/>
  <c r="J125" i="6"/>
  <c r="K125" i="6"/>
  <c r="L125" i="6"/>
  <c r="M125" i="6"/>
  <c r="N125" i="6"/>
  <c r="O125" i="6"/>
  <c r="P125" i="6"/>
  <c r="Q125" i="6"/>
  <c r="R125" i="6"/>
  <c r="S125" i="6"/>
  <c r="T125" i="6"/>
  <c r="U125" i="6"/>
  <c r="V125" i="6"/>
  <c r="W125" i="6"/>
  <c r="X125" i="6"/>
  <c r="Y125" i="6"/>
  <c r="Z125" i="6"/>
  <c r="AA125" i="6"/>
  <c r="AB125" i="6"/>
  <c r="AC125" i="6"/>
  <c r="AD125" i="6"/>
  <c r="AE125" i="6"/>
  <c r="I122" i="6"/>
  <c r="J122" i="6"/>
  <c r="K122" i="6"/>
  <c r="L122" i="6"/>
  <c r="M122" i="6"/>
  <c r="N122" i="6"/>
  <c r="O122" i="6"/>
  <c r="P122" i="6"/>
  <c r="Q122" i="6"/>
  <c r="R122" i="6"/>
  <c r="S122" i="6"/>
  <c r="T122" i="6"/>
  <c r="U122" i="6"/>
  <c r="V122" i="6"/>
  <c r="W122" i="6"/>
  <c r="X122" i="6"/>
  <c r="Y122" i="6"/>
  <c r="Z122" i="6"/>
  <c r="AA122" i="6"/>
  <c r="AB122" i="6"/>
  <c r="AC122" i="6"/>
  <c r="AD122" i="6"/>
  <c r="AE122" i="6"/>
  <c r="H122" i="6"/>
  <c r="I101" i="6"/>
  <c r="J101" i="6"/>
  <c r="K101" i="6"/>
  <c r="L101" i="6"/>
  <c r="M101" i="6"/>
  <c r="N101" i="6"/>
  <c r="O101" i="6"/>
  <c r="P101" i="6"/>
  <c r="Q101" i="6"/>
  <c r="R101" i="6"/>
  <c r="S101" i="6"/>
  <c r="T101" i="6"/>
  <c r="U101" i="6"/>
  <c r="V101" i="6"/>
  <c r="W101" i="6"/>
  <c r="X101" i="6"/>
  <c r="Y101" i="6"/>
  <c r="Z101" i="6"/>
  <c r="AA101" i="6"/>
  <c r="AB101" i="6"/>
  <c r="AC101" i="6"/>
  <c r="AD101" i="6"/>
  <c r="AE101" i="6"/>
  <c r="H101" i="6"/>
  <c r="I98" i="6"/>
  <c r="J98" i="6"/>
  <c r="K98" i="6"/>
  <c r="L98" i="6"/>
  <c r="M98" i="6"/>
  <c r="N98" i="6"/>
  <c r="O98" i="6"/>
  <c r="P98" i="6"/>
  <c r="Q98" i="6"/>
  <c r="R98" i="6"/>
  <c r="S98" i="6"/>
  <c r="T98" i="6"/>
  <c r="U98" i="6"/>
  <c r="V98" i="6"/>
  <c r="W98" i="6"/>
  <c r="X98" i="6"/>
  <c r="Y98" i="6"/>
  <c r="Z98" i="6"/>
  <c r="AA98" i="6"/>
  <c r="AB98" i="6"/>
  <c r="AC98" i="6"/>
  <c r="AD98" i="6"/>
  <c r="AE98" i="6"/>
  <c r="H98" i="6"/>
  <c r="I95" i="6"/>
  <c r="J95" i="6"/>
  <c r="K95" i="6"/>
  <c r="L95" i="6"/>
  <c r="M95" i="6"/>
  <c r="N95" i="6"/>
  <c r="O95" i="6"/>
  <c r="P95" i="6"/>
  <c r="Q95" i="6"/>
  <c r="R95" i="6"/>
  <c r="S95" i="6"/>
  <c r="T95" i="6"/>
  <c r="U95" i="6"/>
  <c r="V95" i="6"/>
  <c r="W95" i="6"/>
  <c r="X95" i="6"/>
  <c r="Y95" i="6"/>
  <c r="Z95" i="6"/>
  <c r="AA95" i="6"/>
  <c r="AB95" i="6"/>
  <c r="AC95" i="6"/>
  <c r="AD95" i="6"/>
  <c r="AE95" i="6"/>
  <c r="H95" i="6"/>
  <c r="I89" i="6"/>
  <c r="J89" i="6"/>
  <c r="K89" i="6"/>
  <c r="L89" i="6"/>
  <c r="M89" i="6"/>
  <c r="N89" i="6"/>
  <c r="O89" i="6"/>
  <c r="P89" i="6"/>
  <c r="Q89" i="6"/>
  <c r="R89" i="6"/>
  <c r="S89" i="6"/>
  <c r="T89" i="6"/>
  <c r="U89" i="6"/>
  <c r="V89" i="6"/>
  <c r="W89" i="6"/>
  <c r="X89" i="6"/>
  <c r="Y89" i="6"/>
  <c r="Z89" i="6"/>
  <c r="AA89" i="6"/>
  <c r="AB89" i="6"/>
  <c r="AC89" i="6"/>
  <c r="AD89" i="6"/>
  <c r="AE89" i="6"/>
  <c r="H89" i="6"/>
  <c r="I86" i="6"/>
  <c r="J86" i="6"/>
  <c r="K86" i="6"/>
  <c r="L86" i="6"/>
  <c r="M86" i="6"/>
  <c r="N86" i="6"/>
  <c r="O86" i="6"/>
  <c r="P86" i="6"/>
  <c r="Q86" i="6"/>
  <c r="R86" i="6"/>
  <c r="S86" i="6"/>
  <c r="T86" i="6"/>
  <c r="U86" i="6"/>
  <c r="V86" i="6"/>
  <c r="W86" i="6"/>
  <c r="X86" i="6"/>
  <c r="Y86" i="6"/>
  <c r="Z86" i="6"/>
  <c r="AA86" i="6"/>
  <c r="AB86" i="6"/>
  <c r="AC86" i="6"/>
  <c r="AD86" i="6"/>
  <c r="AE86" i="6"/>
  <c r="H86" i="6"/>
  <c r="B87" i="6"/>
  <c r="I80" i="6"/>
  <c r="J80" i="6"/>
  <c r="K80" i="6"/>
  <c r="L80" i="6"/>
  <c r="M80" i="6"/>
  <c r="N80" i="6"/>
  <c r="O80" i="6"/>
  <c r="P80" i="6"/>
  <c r="Q80" i="6"/>
  <c r="R80" i="6"/>
  <c r="S80" i="6"/>
  <c r="T80" i="6"/>
  <c r="U80" i="6"/>
  <c r="V80" i="6"/>
  <c r="W80" i="6"/>
  <c r="X80" i="6"/>
  <c r="Y80" i="6"/>
  <c r="Z80" i="6"/>
  <c r="AA80" i="6"/>
  <c r="AB80" i="6"/>
  <c r="AC80" i="6"/>
  <c r="AD80" i="6"/>
  <c r="AE80" i="6"/>
  <c r="H80" i="6"/>
  <c r="I68" i="6"/>
  <c r="J68" i="6"/>
  <c r="K68" i="6"/>
  <c r="L68" i="6"/>
  <c r="M68" i="6"/>
  <c r="N68" i="6"/>
  <c r="O68" i="6"/>
  <c r="P68" i="6"/>
  <c r="Q68" i="6"/>
  <c r="R68" i="6"/>
  <c r="S68" i="6"/>
  <c r="T68" i="6"/>
  <c r="U68" i="6"/>
  <c r="V68" i="6"/>
  <c r="W68" i="6"/>
  <c r="X68" i="6"/>
  <c r="Y68" i="6"/>
  <c r="Z68" i="6"/>
  <c r="AA68" i="6"/>
  <c r="AB68" i="6"/>
  <c r="AC68" i="6"/>
  <c r="AD68" i="6"/>
  <c r="AE68" i="6"/>
  <c r="I46" i="6"/>
  <c r="J46" i="6"/>
  <c r="K46" i="6"/>
  <c r="L46" i="6"/>
  <c r="M46" i="6"/>
  <c r="N46" i="6"/>
  <c r="O46" i="6"/>
  <c r="P46" i="6"/>
  <c r="Q46" i="6"/>
  <c r="R46" i="6"/>
  <c r="S46" i="6"/>
  <c r="T46" i="6"/>
  <c r="U46" i="6"/>
  <c r="V46" i="6"/>
  <c r="W46" i="6"/>
  <c r="X46" i="6"/>
  <c r="Y46" i="6"/>
  <c r="Z46" i="6"/>
  <c r="AA46" i="6"/>
  <c r="AB46" i="6"/>
  <c r="AC46" i="6"/>
  <c r="AD46" i="6"/>
  <c r="AE46" i="6"/>
  <c r="H46" i="6"/>
  <c r="E47" i="6"/>
  <c r="B47" i="6"/>
  <c r="B46" i="6" s="1"/>
  <c r="C46" i="6"/>
  <c r="I43" i="6"/>
  <c r="J43" i="6"/>
  <c r="K43" i="6"/>
  <c r="L43" i="6"/>
  <c r="M43" i="6"/>
  <c r="N43" i="6"/>
  <c r="O43" i="6"/>
  <c r="P43" i="6"/>
  <c r="Q43" i="6"/>
  <c r="R43" i="6"/>
  <c r="S43" i="6"/>
  <c r="T43" i="6"/>
  <c r="U43" i="6"/>
  <c r="V43" i="6"/>
  <c r="W43" i="6"/>
  <c r="X43" i="6"/>
  <c r="Y43" i="6"/>
  <c r="Z43" i="6"/>
  <c r="AA43" i="6"/>
  <c r="AB43" i="6"/>
  <c r="AC43" i="6"/>
  <c r="AD43" i="6"/>
  <c r="AE43" i="6"/>
  <c r="H43" i="6"/>
  <c r="D37" i="6"/>
  <c r="E44" i="6"/>
  <c r="B44" i="6"/>
  <c r="F44" i="6" s="1"/>
  <c r="I37" i="6"/>
  <c r="J37" i="6"/>
  <c r="K37" i="6"/>
  <c r="L37" i="6"/>
  <c r="M37" i="6"/>
  <c r="N37" i="6"/>
  <c r="O37" i="6"/>
  <c r="P37" i="6"/>
  <c r="Q37" i="6"/>
  <c r="R37" i="6"/>
  <c r="S37" i="6"/>
  <c r="T37" i="6"/>
  <c r="U37" i="6"/>
  <c r="V37" i="6"/>
  <c r="W37" i="6"/>
  <c r="X37" i="6"/>
  <c r="Y37" i="6"/>
  <c r="Z37" i="6"/>
  <c r="AA37" i="6"/>
  <c r="AB37" i="6"/>
  <c r="AC37" i="6"/>
  <c r="AD37" i="6"/>
  <c r="AE37" i="6"/>
  <c r="H37" i="6"/>
  <c r="B38" i="6"/>
  <c r="F38" i="6" s="1"/>
  <c r="E37" i="6"/>
  <c r="I31" i="6"/>
  <c r="J31" i="6"/>
  <c r="K31" i="6"/>
  <c r="L31" i="6"/>
  <c r="M31" i="6"/>
  <c r="N31" i="6"/>
  <c r="O31" i="6"/>
  <c r="P31" i="6"/>
  <c r="Q31" i="6"/>
  <c r="R31" i="6"/>
  <c r="S31" i="6"/>
  <c r="T31" i="6"/>
  <c r="U31" i="6"/>
  <c r="V31" i="6"/>
  <c r="W31" i="6"/>
  <c r="X31" i="6"/>
  <c r="Y31" i="6"/>
  <c r="Z31" i="6"/>
  <c r="AA31" i="6"/>
  <c r="AB31" i="6"/>
  <c r="AC31" i="6"/>
  <c r="AD31" i="6"/>
  <c r="AE31" i="6"/>
  <c r="H31" i="6"/>
  <c r="E32" i="6"/>
  <c r="E31" i="6" s="1"/>
  <c r="C31" i="6"/>
  <c r="B32" i="6"/>
  <c r="B31" i="6" s="1"/>
  <c r="C28" i="6"/>
  <c r="B29" i="6"/>
  <c r="B28" i="6" s="1"/>
  <c r="E29" i="6"/>
  <c r="G29" i="6" s="1"/>
  <c r="H28" i="6"/>
  <c r="I28" i="6"/>
  <c r="J28" i="6"/>
  <c r="K28" i="6"/>
  <c r="L28" i="6"/>
  <c r="M28" i="6"/>
  <c r="N28" i="6"/>
  <c r="O28" i="6"/>
  <c r="P28" i="6"/>
  <c r="Q28" i="6"/>
  <c r="R28" i="6"/>
  <c r="S28" i="6"/>
  <c r="T28" i="6"/>
  <c r="U28" i="6"/>
  <c r="V28" i="6"/>
  <c r="W28" i="6"/>
  <c r="X28" i="6"/>
  <c r="Y28" i="6"/>
  <c r="Z28" i="6"/>
  <c r="AA28" i="6"/>
  <c r="AB28" i="6"/>
  <c r="AC28" i="6"/>
  <c r="AD28" i="6"/>
  <c r="I22" i="6"/>
  <c r="J22" i="6"/>
  <c r="K22" i="6"/>
  <c r="L22" i="6"/>
  <c r="M22" i="6"/>
  <c r="N22" i="6"/>
  <c r="O22" i="6"/>
  <c r="P22" i="6"/>
  <c r="Q22" i="6"/>
  <c r="R22" i="6"/>
  <c r="S22" i="6"/>
  <c r="T22" i="6"/>
  <c r="U22" i="6"/>
  <c r="V22" i="6"/>
  <c r="W22" i="6"/>
  <c r="X22" i="6"/>
  <c r="Y22" i="6"/>
  <c r="Z22" i="6"/>
  <c r="AA22" i="6"/>
  <c r="AB22" i="6"/>
  <c r="AC22" i="6"/>
  <c r="AD22" i="6"/>
  <c r="AE22" i="6"/>
  <c r="H22" i="6"/>
  <c r="E23" i="6"/>
  <c r="C22" i="6"/>
  <c r="B23" i="6"/>
  <c r="B19" i="6"/>
  <c r="E19" i="6"/>
  <c r="E20" i="6"/>
  <c r="B20" i="6"/>
  <c r="I10" i="6"/>
  <c r="J10" i="6"/>
  <c r="K10" i="6"/>
  <c r="L10" i="6"/>
  <c r="M10" i="6"/>
  <c r="N10" i="6"/>
  <c r="O10" i="6"/>
  <c r="P10" i="6"/>
  <c r="Q10" i="6"/>
  <c r="R10" i="6"/>
  <c r="S10" i="6"/>
  <c r="T10" i="6"/>
  <c r="U10" i="6"/>
  <c r="V10" i="6"/>
  <c r="W10" i="6"/>
  <c r="X10" i="6"/>
  <c r="Y10" i="6"/>
  <c r="Z10" i="6"/>
  <c r="AA10" i="6"/>
  <c r="AB10" i="6"/>
  <c r="AC10" i="6"/>
  <c r="AD10" i="6"/>
  <c r="AE10" i="6"/>
  <c r="H10" i="6"/>
  <c r="I15" i="6"/>
  <c r="J15" i="6"/>
  <c r="K15" i="6"/>
  <c r="L15" i="6"/>
  <c r="M15" i="6"/>
  <c r="N15" i="6"/>
  <c r="O15" i="6"/>
  <c r="P15" i="6"/>
  <c r="Q15" i="6"/>
  <c r="R15" i="6"/>
  <c r="S15" i="6"/>
  <c r="T15" i="6"/>
  <c r="U15" i="6"/>
  <c r="V15" i="6"/>
  <c r="W15" i="6"/>
  <c r="X15" i="6"/>
  <c r="Y15" i="6"/>
  <c r="Z15" i="6"/>
  <c r="AA15" i="6"/>
  <c r="AB15" i="6"/>
  <c r="AC15" i="6"/>
  <c r="AD15" i="6"/>
  <c r="AE15" i="6"/>
  <c r="H15" i="6"/>
  <c r="E16" i="6"/>
  <c r="C15" i="6"/>
  <c r="B16" i="6"/>
  <c r="E11" i="6"/>
  <c r="E126" i="6"/>
  <c r="E129" i="6" s="1"/>
  <c r="C126" i="6"/>
  <c r="C137" i="6" s="1"/>
  <c r="C142" i="6" s="1"/>
  <c r="D125" i="6"/>
  <c r="E102" i="6"/>
  <c r="C101" i="6"/>
  <c r="B102" i="6"/>
  <c r="F102" i="6" s="1"/>
  <c r="D101" i="6"/>
  <c r="E99" i="6"/>
  <c r="E98" i="6" s="1"/>
  <c r="C98" i="6"/>
  <c r="B99" i="6"/>
  <c r="F99" i="6" s="1"/>
  <c r="D98" i="6"/>
  <c r="E96" i="6"/>
  <c r="E95" i="6" s="1"/>
  <c r="B96" i="6"/>
  <c r="F96" i="6" s="1"/>
  <c r="D95" i="6"/>
  <c r="C95" i="6"/>
  <c r="E93" i="6"/>
  <c r="B93" i="6"/>
  <c r="E92" i="6"/>
  <c r="D92" i="6"/>
  <c r="C92" i="6"/>
  <c r="B92" i="6"/>
  <c r="E90" i="6"/>
  <c r="E89" i="6" s="1"/>
  <c r="B90" i="6"/>
  <c r="F90" i="6" s="1"/>
  <c r="D89" i="6"/>
  <c r="C89" i="6"/>
  <c r="F87" i="6"/>
  <c r="E87" i="6"/>
  <c r="E86" i="6" s="1"/>
  <c r="C86" i="6"/>
  <c r="D86" i="6"/>
  <c r="B86" i="6"/>
  <c r="R36" i="5"/>
  <c r="I69" i="5"/>
  <c r="J69" i="5"/>
  <c r="K69" i="5"/>
  <c r="L69" i="5"/>
  <c r="M69" i="5"/>
  <c r="N69" i="5"/>
  <c r="O69" i="5"/>
  <c r="P69" i="5"/>
  <c r="Q69" i="5"/>
  <c r="R69" i="5"/>
  <c r="S69" i="5"/>
  <c r="T69" i="5"/>
  <c r="U69" i="5"/>
  <c r="V69" i="5"/>
  <c r="W69" i="5"/>
  <c r="X69" i="5"/>
  <c r="Y69" i="5"/>
  <c r="Z69" i="5"/>
  <c r="AA69" i="5"/>
  <c r="AB69" i="5"/>
  <c r="AC69" i="5"/>
  <c r="AD69" i="5"/>
  <c r="AE69" i="5"/>
  <c r="H69" i="5"/>
  <c r="H71" i="5" s="1"/>
  <c r="H70" i="5" s="1"/>
  <c r="I64" i="5"/>
  <c r="J64" i="5"/>
  <c r="K64" i="5"/>
  <c r="L64" i="5"/>
  <c r="M64" i="5"/>
  <c r="N64" i="5"/>
  <c r="O64" i="5"/>
  <c r="P64" i="5"/>
  <c r="Q64" i="5"/>
  <c r="R64" i="5"/>
  <c r="S64" i="5"/>
  <c r="T64" i="5"/>
  <c r="U64" i="5"/>
  <c r="V64" i="5"/>
  <c r="W64" i="5"/>
  <c r="X64" i="5"/>
  <c r="Y64" i="5"/>
  <c r="Z64" i="5"/>
  <c r="AA64" i="5"/>
  <c r="AB64" i="5"/>
  <c r="AC64" i="5"/>
  <c r="AD64" i="5"/>
  <c r="AE64" i="5"/>
  <c r="H64" i="5"/>
  <c r="H67" i="5" s="1"/>
  <c r="H66" i="5" s="1"/>
  <c r="H63" i="5"/>
  <c r="I60" i="5"/>
  <c r="J60" i="5"/>
  <c r="K60" i="5"/>
  <c r="L60" i="5"/>
  <c r="M60" i="5"/>
  <c r="N60" i="5"/>
  <c r="O60" i="5"/>
  <c r="P60" i="5"/>
  <c r="Q60" i="5"/>
  <c r="R60" i="5"/>
  <c r="S60" i="5"/>
  <c r="T60" i="5"/>
  <c r="U60" i="5"/>
  <c r="V60" i="5"/>
  <c r="W60" i="5"/>
  <c r="X60" i="5"/>
  <c r="Y60" i="5"/>
  <c r="Z60" i="5"/>
  <c r="AA60" i="5"/>
  <c r="AB60" i="5"/>
  <c r="AC60" i="5"/>
  <c r="AD60" i="5"/>
  <c r="AE60" i="5"/>
  <c r="H60" i="5"/>
  <c r="B61" i="5"/>
  <c r="H57" i="5"/>
  <c r="H56" i="5" s="1"/>
  <c r="I50" i="5"/>
  <c r="J50" i="5"/>
  <c r="K50" i="5"/>
  <c r="L50" i="5"/>
  <c r="M50" i="5"/>
  <c r="N50" i="5"/>
  <c r="O50" i="5"/>
  <c r="P50" i="5"/>
  <c r="Q50" i="5"/>
  <c r="R50" i="5"/>
  <c r="S50" i="5"/>
  <c r="T50" i="5"/>
  <c r="U50" i="5"/>
  <c r="V50" i="5"/>
  <c r="W50" i="5"/>
  <c r="X50" i="5"/>
  <c r="Y50" i="5"/>
  <c r="Z50" i="5"/>
  <c r="AA50" i="5"/>
  <c r="AB50" i="5"/>
  <c r="AC50" i="5"/>
  <c r="AD50" i="5"/>
  <c r="AE50" i="5"/>
  <c r="H50" i="5"/>
  <c r="B51" i="5"/>
  <c r="I39" i="5"/>
  <c r="J39" i="5"/>
  <c r="K39" i="5"/>
  <c r="L39" i="5"/>
  <c r="M39" i="5"/>
  <c r="N39" i="5"/>
  <c r="O39" i="5"/>
  <c r="P39" i="5"/>
  <c r="Q39" i="5"/>
  <c r="R39" i="5"/>
  <c r="S39" i="5"/>
  <c r="T39" i="5"/>
  <c r="U39" i="5"/>
  <c r="V39" i="5"/>
  <c r="W39" i="5"/>
  <c r="X39" i="5"/>
  <c r="Y39" i="5"/>
  <c r="Z39" i="5"/>
  <c r="AA39" i="5"/>
  <c r="AB39" i="5"/>
  <c r="AC39" i="5"/>
  <c r="AD39" i="5"/>
  <c r="AE39" i="5"/>
  <c r="H39" i="5"/>
  <c r="I36" i="5"/>
  <c r="J36" i="5"/>
  <c r="K36" i="5"/>
  <c r="L36" i="5"/>
  <c r="M36" i="5"/>
  <c r="N36" i="5"/>
  <c r="O36" i="5"/>
  <c r="P36" i="5"/>
  <c r="Q36" i="5"/>
  <c r="S36" i="5"/>
  <c r="T36" i="5"/>
  <c r="U36" i="5"/>
  <c r="V36" i="5"/>
  <c r="W36" i="5"/>
  <c r="X36" i="5"/>
  <c r="Y36" i="5"/>
  <c r="Z36" i="5"/>
  <c r="AA36" i="5"/>
  <c r="AB36" i="5"/>
  <c r="AC36" i="5"/>
  <c r="AD36" i="5"/>
  <c r="AE36" i="5"/>
  <c r="H36" i="5"/>
  <c r="I30" i="5"/>
  <c r="J30" i="5"/>
  <c r="K30" i="5"/>
  <c r="L30" i="5"/>
  <c r="M30" i="5"/>
  <c r="N30" i="5"/>
  <c r="O30" i="5"/>
  <c r="P30" i="5"/>
  <c r="Q30" i="5"/>
  <c r="R30" i="5"/>
  <c r="S30" i="5"/>
  <c r="T30" i="5"/>
  <c r="U30" i="5"/>
  <c r="V30" i="5"/>
  <c r="W30" i="5"/>
  <c r="X30" i="5"/>
  <c r="Y30" i="5"/>
  <c r="Z30" i="5"/>
  <c r="AA30" i="5"/>
  <c r="AB30" i="5"/>
  <c r="AC30" i="5"/>
  <c r="AD30" i="5"/>
  <c r="AE30" i="5"/>
  <c r="H30" i="5"/>
  <c r="B31" i="5"/>
  <c r="B30" i="5" s="1"/>
  <c r="J28" i="5"/>
  <c r="K28" i="5"/>
  <c r="L28" i="5"/>
  <c r="M28" i="5"/>
  <c r="N28" i="5"/>
  <c r="O28" i="5"/>
  <c r="P28" i="5"/>
  <c r="Q28" i="5"/>
  <c r="R28" i="5"/>
  <c r="S28" i="5"/>
  <c r="T28" i="5"/>
  <c r="U28" i="5"/>
  <c r="V28" i="5"/>
  <c r="W28" i="5"/>
  <c r="X28" i="5"/>
  <c r="Y28" i="5"/>
  <c r="Z28" i="5"/>
  <c r="AA28" i="5"/>
  <c r="AB28" i="5"/>
  <c r="AC28" i="5"/>
  <c r="AD28" i="5"/>
  <c r="AE28" i="5"/>
  <c r="H28" i="5"/>
  <c r="H22" i="5" s="1"/>
  <c r="D28" i="5"/>
  <c r="D27" i="5" s="1"/>
  <c r="I14" i="5"/>
  <c r="J14" i="5"/>
  <c r="K14" i="5"/>
  <c r="L14" i="5"/>
  <c r="M14" i="5"/>
  <c r="N14" i="5"/>
  <c r="O14" i="5"/>
  <c r="P14" i="5"/>
  <c r="Q14" i="5"/>
  <c r="R14" i="5"/>
  <c r="S14" i="5"/>
  <c r="T14" i="5"/>
  <c r="U14" i="5"/>
  <c r="V14" i="5"/>
  <c r="W14" i="5"/>
  <c r="X14" i="5"/>
  <c r="Y14" i="5"/>
  <c r="Z14" i="5"/>
  <c r="AA14" i="5"/>
  <c r="AB14" i="5"/>
  <c r="AC14" i="5"/>
  <c r="AD14" i="5"/>
  <c r="AE14" i="5"/>
  <c r="H14" i="5"/>
  <c r="H17" i="5" s="1"/>
  <c r="H16" i="5" s="1"/>
  <c r="E34" i="5"/>
  <c r="E33" i="5" s="1"/>
  <c r="C34" i="5"/>
  <c r="C33" i="5" s="1"/>
  <c r="B34" i="5"/>
  <c r="B33" i="5" s="1"/>
  <c r="D33" i="5"/>
  <c r="E12" i="6"/>
  <c r="E123" i="6"/>
  <c r="C123" i="6"/>
  <c r="B123" i="6"/>
  <c r="B130" i="6" s="1"/>
  <c r="B134" i="6" s="1"/>
  <c r="B132" i="6" s="1"/>
  <c r="D122" i="6"/>
  <c r="E113" i="6"/>
  <c r="E116" i="6" s="1"/>
  <c r="D113" i="6"/>
  <c r="D116" i="6" s="1"/>
  <c r="C113" i="6"/>
  <c r="C116" i="6" s="1"/>
  <c r="B112" i="6"/>
  <c r="E112" i="6"/>
  <c r="E81" i="6"/>
  <c r="C80" i="6"/>
  <c r="B81" i="6"/>
  <c r="B80" i="6" s="1"/>
  <c r="D80" i="6"/>
  <c r="E75" i="6"/>
  <c r="C75" i="6"/>
  <c r="C74" i="6" s="1"/>
  <c r="B75" i="6"/>
  <c r="F75" i="6" s="1"/>
  <c r="D74" i="6"/>
  <c r="E72" i="6"/>
  <c r="E66" i="6" s="1"/>
  <c r="D72" i="6"/>
  <c r="D66" i="6" s="1"/>
  <c r="C71" i="6"/>
  <c r="B71" i="6"/>
  <c r="E68" i="6"/>
  <c r="B68" i="6"/>
  <c r="B65" i="6"/>
  <c r="B74" i="6" l="1"/>
  <c r="D71" i="6"/>
  <c r="H27" i="5"/>
  <c r="H13" i="5"/>
  <c r="B98" i="6"/>
  <c r="F20" i="6"/>
  <c r="H53" i="5"/>
  <c r="B95" i="6"/>
  <c r="E71" i="6"/>
  <c r="F33" i="5"/>
  <c r="B28" i="5"/>
  <c r="F34" i="5"/>
  <c r="G34" i="5"/>
  <c r="AE13" i="5"/>
  <c r="AE17" i="5"/>
  <c r="AE16" i="5" s="1"/>
  <c r="AD13" i="5"/>
  <c r="AD17" i="5"/>
  <c r="AD16" i="5" s="1"/>
  <c r="AC13" i="5"/>
  <c r="AC17" i="5"/>
  <c r="AC16" i="5" s="1"/>
  <c r="AB13" i="5"/>
  <c r="AB17" i="5"/>
  <c r="AB16" i="5" s="1"/>
  <c r="AA13" i="5"/>
  <c r="AA17" i="5"/>
  <c r="AA16" i="5" s="1"/>
  <c r="Z13" i="5"/>
  <c r="Z17" i="5"/>
  <c r="Z16" i="5" s="1"/>
  <c r="Y13" i="5"/>
  <c r="Y17" i="5"/>
  <c r="Y16" i="5" s="1"/>
  <c r="X13" i="5"/>
  <c r="X17" i="5"/>
  <c r="X16" i="5" s="1"/>
  <c r="W13" i="5"/>
  <c r="W17" i="5"/>
  <c r="W16" i="5" s="1"/>
  <c r="V13" i="5"/>
  <c r="V17" i="5"/>
  <c r="V16" i="5" s="1"/>
  <c r="U13" i="5"/>
  <c r="U17" i="5"/>
  <c r="U16" i="5" s="1"/>
  <c r="T13" i="5"/>
  <c r="T17" i="5"/>
  <c r="T16" i="5" s="1"/>
  <c r="S13" i="5"/>
  <c r="S17" i="5"/>
  <c r="S16" i="5" s="1"/>
  <c r="R13" i="5"/>
  <c r="R17" i="5"/>
  <c r="R16" i="5" s="1"/>
  <c r="Q13" i="5"/>
  <c r="Q17" i="5"/>
  <c r="Q16" i="5" s="1"/>
  <c r="P13" i="5"/>
  <c r="P17" i="5"/>
  <c r="P16" i="5" s="1"/>
  <c r="O13" i="5"/>
  <c r="O17" i="5"/>
  <c r="O16" i="5" s="1"/>
  <c r="N13" i="5"/>
  <c r="N17" i="5"/>
  <c r="N16" i="5" s="1"/>
  <c r="M13" i="5"/>
  <c r="M17" i="5"/>
  <c r="M16" i="5" s="1"/>
  <c r="L13" i="5"/>
  <c r="L17" i="5"/>
  <c r="L16" i="5" s="1"/>
  <c r="K13" i="5"/>
  <c r="K17" i="5"/>
  <c r="K16" i="5" s="1"/>
  <c r="J13" i="5"/>
  <c r="J17" i="5"/>
  <c r="J16" i="5" s="1"/>
  <c r="I13" i="5"/>
  <c r="I17" i="5"/>
  <c r="I16" i="5" s="1"/>
  <c r="H21" i="5"/>
  <c r="AE27" i="5"/>
  <c r="AE22" i="5"/>
  <c r="AD27" i="5"/>
  <c r="AD22" i="5"/>
  <c r="AC27" i="5"/>
  <c r="AC22" i="5"/>
  <c r="AB27" i="5"/>
  <c r="AB22" i="5"/>
  <c r="AA27" i="5"/>
  <c r="AA22" i="5"/>
  <c r="Z27" i="5"/>
  <c r="Z22" i="5"/>
  <c r="Y27" i="5"/>
  <c r="Y22" i="5"/>
  <c r="X27" i="5"/>
  <c r="X22" i="5"/>
  <c r="W27" i="5"/>
  <c r="W22" i="5"/>
  <c r="V27" i="5"/>
  <c r="V22" i="5"/>
  <c r="U27" i="5"/>
  <c r="U22" i="5"/>
  <c r="T27" i="5"/>
  <c r="T22" i="5"/>
  <c r="T21" i="5" s="1"/>
  <c r="S27" i="5"/>
  <c r="S22" i="5"/>
  <c r="R27" i="5"/>
  <c r="R22" i="5"/>
  <c r="R21" i="5" s="1"/>
  <c r="Q27" i="5"/>
  <c r="Q22" i="5"/>
  <c r="P27" i="5"/>
  <c r="P22" i="5"/>
  <c r="O27" i="5"/>
  <c r="O22" i="5"/>
  <c r="N27" i="5"/>
  <c r="N22" i="5"/>
  <c r="M27" i="5"/>
  <c r="M22" i="5"/>
  <c r="L27" i="5"/>
  <c r="L22" i="5"/>
  <c r="K27" i="5"/>
  <c r="K22" i="5"/>
  <c r="J27" i="5"/>
  <c r="J22" i="5"/>
  <c r="I27" i="5"/>
  <c r="B50" i="5"/>
  <c r="B54" i="5"/>
  <c r="B53" i="5" s="1"/>
  <c r="AE53" i="5"/>
  <c r="AE57" i="5"/>
  <c r="AE56" i="5" s="1"/>
  <c r="AD57" i="5"/>
  <c r="AD56" i="5" s="1"/>
  <c r="AD53" i="5"/>
  <c r="AC53" i="5"/>
  <c r="AC57" i="5"/>
  <c r="AC56" i="5" s="1"/>
  <c r="AB57" i="5"/>
  <c r="AB56" i="5" s="1"/>
  <c r="AB53" i="5"/>
  <c r="AA53" i="5"/>
  <c r="AA57" i="5"/>
  <c r="AA56" i="5" s="1"/>
  <c r="Z57" i="5"/>
  <c r="Z56" i="5" s="1"/>
  <c r="Z53" i="5"/>
  <c r="Y53" i="5"/>
  <c r="Y57" i="5"/>
  <c r="Y56" i="5" s="1"/>
  <c r="X57" i="5"/>
  <c r="X56" i="5" s="1"/>
  <c r="X53" i="5"/>
  <c r="W53" i="5"/>
  <c r="W57" i="5"/>
  <c r="W56" i="5" s="1"/>
  <c r="V57" i="5"/>
  <c r="V56" i="5" s="1"/>
  <c r="V53" i="5"/>
  <c r="U53" i="5"/>
  <c r="U57" i="5"/>
  <c r="U56" i="5" s="1"/>
  <c r="T57" i="5"/>
  <c r="T56" i="5" s="1"/>
  <c r="T53" i="5"/>
  <c r="S53" i="5"/>
  <c r="S57" i="5"/>
  <c r="S56" i="5" s="1"/>
  <c r="R57" i="5"/>
  <c r="R56" i="5" s="1"/>
  <c r="R53" i="5"/>
  <c r="Q53" i="5"/>
  <c r="Q57" i="5"/>
  <c r="Q56" i="5" s="1"/>
  <c r="P57" i="5"/>
  <c r="P56" i="5" s="1"/>
  <c r="P53" i="5"/>
  <c r="O53" i="5"/>
  <c r="O57" i="5"/>
  <c r="O56" i="5" s="1"/>
  <c r="N57" i="5"/>
  <c r="N56" i="5" s="1"/>
  <c r="N53" i="5"/>
  <c r="M53" i="5"/>
  <c r="M57" i="5"/>
  <c r="M56" i="5" s="1"/>
  <c r="L57" i="5"/>
  <c r="L56" i="5" s="1"/>
  <c r="L53" i="5"/>
  <c r="K53" i="5"/>
  <c r="K57" i="5"/>
  <c r="K56" i="5" s="1"/>
  <c r="J57" i="5"/>
  <c r="J56" i="5" s="1"/>
  <c r="J53" i="5"/>
  <c r="I53" i="5"/>
  <c r="I57" i="5"/>
  <c r="I56" i="5" s="1"/>
  <c r="B64" i="5"/>
  <c r="B63" i="5" s="1"/>
  <c r="B60" i="5"/>
  <c r="AE63" i="5"/>
  <c r="AE67" i="5"/>
  <c r="AE66" i="5" s="1"/>
  <c r="AD67" i="5"/>
  <c r="AD66" i="5" s="1"/>
  <c r="AD63" i="5"/>
  <c r="AC63" i="5"/>
  <c r="AC67" i="5"/>
  <c r="AC66" i="5" s="1"/>
  <c r="AB67" i="5"/>
  <c r="AB66" i="5" s="1"/>
  <c r="AB63" i="5"/>
  <c r="AA63" i="5"/>
  <c r="AA67" i="5"/>
  <c r="AA66" i="5" s="1"/>
  <c r="Z67" i="5"/>
  <c r="Z66" i="5" s="1"/>
  <c r="Z63" i="5"/>
  <c r="Y63" i="5"/>
  <c r="Y67" i="5"/>
  <c r="Y66" i="5" s="1"/>
  <c r="X67" i="5"/>
  <c r="X66" i="5" s="1"/>
  <c r="X63" i="5"/>
  <c r="W63" i="5"/>
  <c r="W67" i="5"/>
  <c r="W66" i="5" s="1"/>
  <c r="V67" i="5"/>
  <c r="V66" i="5" s="1"/>
  <c r="V63" i="5"/>
  <c r="U63" i="5"/>
  <c r="U67" i="5"/>
  <c r="U66" i="5" s="1"/>
  <c r="T67" i="5"/>
  <c r="T66" i="5" s="1"/>
  <c r="T63" i="5"/>
  <c r="S63" i="5"/>
  <c r="S67" i="5"/>
  <c r="S66" i="5" s="1"/>
  <c r="R67" i="5"/>
  <c r="R66" i="5" s="1"/>
  <c r="R63" i="5"/>
  <c r="Q63" i="5"/>
  <c r="Q67" i="5"/>
  <c r="Q66" i="5" s="1"/>
  <c r="P67" i="5"/>
  <c r="P66" i="5" s="1"/>
  <c r="P63" i="5"/>
  <c r="O63" i="5"/>
  <c r="O67" i="5"/>
  <c r="O66" i="5" s="1"/>
  <c r="N67" i="5"/>
  <c r="N66" i="5" s="1"/>
  <c r="N63" i="5"/>
  <c r="M63" i="5"/>
  <c r="M67" i="5"/>
  <c r="M66" i="5" s="1"/>
  <c r="L67" i="5"/>
  <c r="L66" i="5" s="1"/>
  <c r="L63" i="5"/>
  <c r="K63" i="5"/>
  <c r="K67" i="5"/>
  <c r="K66" i="5" s="1"/>
  <c r="J67" i="5"/>
  <c r="J66" i="5" s="1"/>
  <c r="J63" i="5"/>
  <c r="I63" i="5"/>
  <c r="I67" i="5"/>
  <c r="I66" i="5" s="1"/>
  <c r="AE68" i="5"/>
  <c r="AE71" i="5"/>
  <c r="AE70" i="5" s="1"/>
  <c r="AD71" i="5"/>
  <c r="AD70" i="5" s="1"/>
  <c r="AD68" i="5"/>
  <c r="AC68" i="5"/>
  <c r="AC71" i="5"/>
  <c r="AC70" i="5" s="1"/>
  <c r="AB71" i="5"/>
  <c r="AB70" i="5" s="1"/>
  <c r="AB68" i="5"/>
  <c r="AA68" i="5"/>
  <c r="AA71" i="5"/>
  <c r="AA70" i="5" s="1"/>
  <c r="Z71" i="5"/>
  <c r="Z70" i="5" s="1"/>
  <c r="Z68" i="5"/>
  <c r="Y68" i="5"/>
  <c r="Y71" i="5"/>
  <c r="Y70" i="5" s="1"/>
  <c r="X71" i="5"/>
  <c r="X70" i="5" s="1"/>
  <c r="X68" i="5"/>
  <c r="W68" i="5"/>
  <c r="W71" i="5"/>
  <c r="W70" i="5" s="1"/>
  <c r="V71" i="5"/>
  <c r="V70" i="5" s="1"/>
  <c r="V68" i="5"/>
  <c r="U68" i="5"/>
  <c r="U71" i="5"/>
  <c r="U70" i="5" s="1"/>
  <c r="T71" i="5"/>
  <c r="T70" i="5" s="1"/>
  <c r="T68" i="5"/>
  <c r="S68" i="5"/>
  <c r="S71" i="5"/>
  <c r="S70" i="5" s="1"/>
  <c r="R71" i="5"/>
  <c r="R70" i="5" s="1"/>
  <c r="R68" i="5"/>
  <c r="Q68" i="5"/>
  <c r="Q71" i="5"/>
  <c r="Q70" i="5" s="1"/>
  <c r="P71" i="5"/>
  <c r="P70" i="5" s="1"/>
  <c r="P68" i="5"/>
  <c r="O68" i="5"/>
  <c r="O71" i="5"/>
  <c r="O70" i="5" s="1"/>
  <c r="N71" i="5"/>
  <c r="N70" i="5" s="1"/>
  <c r="N68" i="5"/>
  <c r="M68" i="5"/>
  <c r="M71" i="5"/>
  <c r="M70" i="5" s="1"/>
  <c r="L71" i="5"/>
  <c r="L70" i="5" s="1"/>
  <c r="L68" i="5"/>
  <c r="K68" i="5"/>
  <c r="K71" i="5"/>
  <c r="K70" i="5" s="1"/>
  <c r="J71" i="5"/>
  <c r="J70" i="5" s="1"/>
  <c r="J68" i="5"/>
  <c r="I68" i="5"/>
  <c r="I71" i="5"/>
  <c r="I70" i="5" s="1"/>
  <c r="E18" i="6"/>
  <c r="AE52" i="6"/>
  <c r="AE61" i="6"/>
  <c r="AC52" i="6"/>
  <c r="AC61" i="6"/>
  <c r="AA52" i="6"/>
  <c r="AA61" i="6"/>
  <c r="Y52" i="6"/>
  <c r="Y61" i="6"/>
  <c r="W52" i="6"/>
  <c r="W61" i="6"/>
  <c r="U52" i="6"/>
  <c r="U61" i="6"/>
  <c r="S52" i="6"/>
  <c r="S61" i="6"/>
  <c r="Q52" i="6"/>
  <c r="Q61" i="6"/>
  <c r="O52" i="6"/>
  <c r="O61" i="6"/>
  <c r="M52" i="6"/>
  <c r="M61" i="6"/>
  <c r="K52" i="6"/>
  <c r="K61" i="6"/>
  <c r="I52" i="6"/>
  <c r="I61" i="6"/>
  <c r="E144" i="6"/>
  <c r="F139" i="6"/>
  <c r="G139" i="6"/>
  <c r="B103" i="7"/>
  <c r="B102" i="7" s="1"/>
  <c r="B117" i="7"/>
  <c r="E117" i="7"/>
  <c r="D115" i="7"/>
  <c r="C117" i="7"/>
  <c r="C51" i="7"/>
  <c r="C58" i="7"/>
  <c r="C56" i="7" s="1"/>
  <c r="E51" i="7"/>
  <c r="E58" i="7"/>
  <c r="E56" i="7" s="1"/>
  <c r="B58" i="7"/>
  <c r="B56" i="7" s="1"/>
  <c r="B51" i="7"/>
  <c r="F51" i="7" s="1"/>
  <c r="F25" i="7"/>
  <c r="B99" i="7"/>
  <c r="D103" i="7"/>
  <c r="D102" i="7" s="1"/>
  <c r="F100" i="7"/>
  <c r="D99" i="7"/>
  <c r="E102" i="7"/>
  <c r="F113" i="7"/>
  <c r="F57" i="7"/>
  <c r="C103" i="7"/>
  <c r="C102" i="7" s="1"/>
  <c r="C99" i="7"/>
  <c r="F122" i="7"/>
  <c r="F90" i="7"/>
  <c r="F114" i="7"/>
  <c r="B54" i="6"/>
  <c r="B137" i="6" s="1"/>
  <c r="E65" i="6"/>
  <c r="E80" i="6"/>
  <c r="E78" i="6"/>
  <c r="G23" i="6"/>
  <c r="E136" i="6"/>
  <c r="B37" i="6"/>
  <c r="H25" i="6"/>
  <c r="H138" i="6"/>
  <c r="C26" i="6"/>
  <c r="C138" i="6" s="1"/>
  <c r="C143" i="6" s="1"/>
  <c r="AD25" i="6"/>
  <c r="AD138" i="6"/>
  <c r="AB25" i="6"/>
  <c r="AB138" i="6"/>
  <c r="Z25" i="6"/>
  <c r="Z138" i="6"/>
  <c r="X25" i="6"/>
  <c r="X138" i="6"/>
  <c r="V25" i="6"/>
  <c r="V138" i="6"/>
  <c r="T25" i="6"/>
  <c r="T138" i="6"/>
  <c r="R25" i="6"/>
  <c r="R138" i="6"/>
  <c r="P25" i="6"/>
  <c r="P138" i="6"/>
  <c r="N25" i="6"/>
  <c r="N138" i="6"/>
  <c r="L25" i="6"/>
  <c r="L138" i="6"/>
  <c r="J25" i="6"/>
  <c r="J138" i="6"/>
  <c r="F81" i="6"/>
  <c r="B78" i="6"/>
  <c r="D119" i="6"/>
  <c r="D118" i="6" s="1"/>
  <c r="D115" i="6"/>
  <c r="B122" i="6"/>
  <c r="E122" i="6"/>
  <c r="E130" i="6"/>
  <c r="E134" i="6" s="1"/>
  <c r="E133" i="6"/>
  <c r="E132" i="6" s="1"/>
  <c r="F23" i="6"/>
  <c r="B18" i="6"/>
  <c r="B53" i="6"/>
  <c r="B59" i="6" s="1"/>
  <c r="B136" i="6" s="1"/>
  <c r="E54" i="6"/>
  <c r="E60" i="6" s="1"/>
  <c r="H59" i="6"/>
  <c r="B142" i="6"/>
  <c r="C140" i="6"/>
  <c r="C65" i="6"/>
  <c r="C105" i="6"/>
  <c r="D105" i="6"/>
  <c r="D65" i="6"/>
  <c r="C115" i="6"/>
  <c r="C119" i="6"/>
  <c r="C118" i="6" s="1"/>
  <c r="E115" i="6"/>
  <c r="E119" i="6"/>
  <c r="E118" i="6" s="1"/>
  <c r="C122" i="6"/>
  <c r="C130" i="6"/>
  <c r="C134" i="6" s="1"/>
  <c r="E84" i="6"/>
  <c r="E83" i="6" s="1"/>
  <c r="F11" i="6"/>
  <c r="E137" i="6"/>
  <c r="E142" i="6" s="1"/>
  <c r="F37" i="6"/>
  <c r="B43" i="6"/>
  <c r="B84" i="6"/>
  <c r="F84" i="6" s="1"/>
  <c r="D25" i="6"/>
  <c r="D138" i="6"/>
  <c r="AE25" i="6"/>
  <c r="AE138" i="6"/>
  <c r="AC25" i="6"/>
  <c r="AC138" i="6"/>
  <c r="AA25" i="6"/>
  <c r="AA138" i="6"/>
  <c r="Y25" i="6"/>
  <c r="Y138" i="6"/>
  <c r="W25" i="6"/>
  <c r="W138" i="6"/>
  <c r="U25" i="6"/>
  <c r="U138" i="6"/>
  <c r="S25" i="6"/>
  <c r="S138" i="6"/>
  <c r="Q25" i="6"/>
  <c r="Q138" i="6"/>
  <c r="O25" i="6"/>
  <c r="O138" i="6"/>
  <c r="M25" i="6"/>
  <c r="M138" i="6"/>
  <c r="K25" i="6"/>
  <c r="K138" i="6"/>
  <c r="I25" i="6"/>
  <c r="I138" i="6"/>
  <c r="E53" i="6"/>
  <c r="H61" i="6"/>
  <c r="H58" i="6" s="1"/>
  <c r="AD61" i="6"/>
  <c r="AB61" i="6"/>
  <c r="AB58" i="6" s="1"/>
  <c r="Z61" i="6"/>
  <c r="X61" i="6"/>
  <c r="X58" i="6" s="1"/>
  <c r="V61" i="6"/>
  <c r="T61" i="6"/>
  <c r="R61" i="6"/>
  <c r="P61" i="6"/>
  <c r="N61" i="6"/>
  <c r="L61" i="6"/>
  <c r="L58" i="6" s="1"/>
  <c r="J61" i="6"/>
  <c r="Z60" i="6"/>
  <c r="Z58" i="6" s="1"/>
  <c r="T60" i="6"/>
  <c r="R60" i="6"/>
  <c r="R58" i="6" s="1"/>
  <c r="P60" i="6"/>
  <c r="N60" i="6"/>
  <c r="N58" i="6" s="1"/>
  <c r="L60" i="6"/>
  <c r="J60" i="6"/>
  <c r="AE59" i="6"/>
  <c r="AE58" i="6" s="1"/>
  <c r="AC59" i="6"/>
  <c r="AC58" i="6" s="1"/>
  <c r="AA59" i="6"/>
  <c r="AA58" i="6" s="1"/>
  <c r="Y59" i="6"/>
  <c r="Y58" i="6" s="1"/>
  <c r="W59" i="6"/>
  <c r="W58" i="6" s="1"/>
  <c r="U59" i="6"/>
  <c r="U58" i="6" s="1"/>
  <c r="S59" i="6"/>
  <c r="S58" i="6" s="1"/>
  <c r="Q59" i="6"/>
  <c r="Q58" i="6" s="1"/>
  <c r="O59" i="6"/>
  <c r="O58" i="6" s="1"/>
  <c r="M59" i="6"/>
  <c r="M58" i="6" s="1"/>
  <c r="K59" i="6"/>
  <c r="K58" i="6" s="1"/>
  <c r="I59" i="6"/>
  <c r="I58" i="6" s="1"/>
  <c r="C135" i="6"/>
  <c r="F93" i="6"/>
  <c r="F92" i="6"/>
  <c r="AD58" i="6"/>
  <c r="V58" i="6"/>
  <c r="B15" i="6"/>
  <c r="C129" i="6"/>
  <c r="C125" i="6"/>
  <c r="F126" i="6"/>
  <c r="B128" i="6"/>
  <c r="G54" i="6"/>
  <c r="D55" i="6"/>
  <c r="E10" i="6"/>
  <c r="E9" i="6" s="1"/>
  <c r="G16" i="6"/>
  <c r="F29" i="6"/>
  <c r="G44" i="6"/>
  <c r="F86" i="6"/>
  <c r="B89" i="6"/>
  <c r="G20" i="6"/>
  <c r="G18" i="6"/>
  <c r="E43" i="6"/>
  <c r="G47" i="6"/>
  <c r="G34" i="6"/>
  <c r="F34" i="6"/>
  <c r="E15" i="6"/>
  <c r="F18" i="6"/>
  <c r="B26" i="6"/>
  <c r="E41" i="6"/>
  <c r="G37" i="6"/>
  <c r="C10" i="6"/>
  <c r="C9" i="6" s="1"/>
  <c r="G102" i="6"/>
  <c r="G11" i="6"/>
  <c r="G19" i="6"/>
  <c r="E22" i="6"/>
  <c r="G22" i="6" s="1"/>
  <c r="E28" i="6"/>
  <c r="G32" i="6"/>
  <c r="E46" i="6"/>
  <c r="E26" i="6"/>
  <c r="E138" i="6" s="1"/>
  <c r="E143" i="6" s="1"/>
  <c r="F35" i="6"/>
  <c r="G35" i="6"/>
  <c r="B41" i="6"/>
  <c r="B40" i="6" s="1"/>
  <c r="C25" i="6"/>
  <c r="G126" i="6"/>
  <c r="F98" i="6"/>
  <c r="F95" i="6"/>
  <c r="F89" i="6"/>
  <c r="F47" i="6"/>
  <c r="G38" i="6"/>
  <c r="F32" i="6"/>
  <c r="B22" i="6"/>
  <c r="F22" i="6" s="1"/>
  <c r="F19" i="6"/>
  <c r="F16" i="6"/>
  <c r="B10" i="6"/>
  <c r="B9" i="6" s="1"/>
  <c r="G99" i="6"/>
  <c r="B101" i="6"/>
  <c r="D9" i="6"/>
  <c r="G98" i="6"/>
  <c r="F65" i="6"/>
  <c r="F66" i="6"/>
  <c r="G87" i="6"/>
  <c r="G90" i="6"/>
  <c r="G93" i="6"/>
  <c r="G96" i="6"/>
  <c r="E101" i="6"/>
  <c r="E125" i="6"/>
  <c r="F125" i="6" s="1"/>
  <c r="G95" i="6"/>
  <c r="G92" i="6"/>
  <c r="G89" i="6"/>
  <c r="G86" i="6"/>
  <c r="G69" i="6"/>
  <c r="F71" i="6"/>
  <c r="F72" i="6"/>
  <c r="G75" i="6"/>
  <c r="B83" i="6"/>
  <c r="F83" i="6" s="1"/>
  <c r="G130" i="6"/>
  <c r="T43" i="5"/>
  <c r="R43" i="5"/>
  <c r="G33" i="5"/>
  <c r="G123" i="6"/>
  <c r="G83" i="6"/>
  <c r="G66" i="6"/>
  <c r="F68" i="6"/>
  <c r="F69" i="6"/>
  <c r="G72" i="6"/>
  <c r="E74" i="6"/>
  <c r="F74" i="6" s="1"/>
  <c r="G80" i="6"/>
  <c r="C112" i="6"/>
  <c r="G112" i="6" s="1"/>
  <c r="F112" i="6"/>
  <c r="G122" i="6"/>
  <c r="G12" i="6"/>
  <c r="F113" i="6"/>
  <c r="F12" i="6"/>
  <c r="G65" i="6"/>
  <c r="G68" i="6"/>
  <c r="G71" i="6"/>
  <c r="F80" i="6"/>
  <c r="G81" i="6"/>
  <c r="G84" i="6"/>
  <c r="D112" i="6"/>
  <c r="G116" i="6"/>
  <c r="F123" i="6"/>
  <c r="G134" i="6"/>
  <c r="G113" i="6"/>
  <c r="D66" i="5"/>
  <c r="E64" i="5"/>
  <c r="E63" i="5" s="1"/>
  <c r="C64" i="5"/>
  <c r="C63" i="5" s="1"/>
  <c r="D63" i="5"/>
  <c r="B40" i="5"/>
  <c r="F40" i="5" s="1"/>
  <c r="D60" i="5"/>
  <c r="E40" i="5"/>
  <c r="E39" i="5" s="1"/>
  <c r="C40" i="5"/>
  <c r="C39" i="5" s="1"/>
  <c r="D39" i="5"/>
  <c r="B37" i="5"/>
  <c r="B36" i="5" s="1"/>
  <c r="E37" i="5"/>
  <c r="E36" i="5" s="1"/>
  <c r="C37" i="5"/>
  <c r="C36" i="5" s="1"/>
  <c r="D36" i="5"/>
  <c r="D30" i="5"/>
  <c r="F31" i="5"/>
  <c r="E31" i="5"/>
  <c r="C31" i="5"/>
  <c r="B11" i="5"/>
  <c r="B14" i="5" s="1"/>
  <c r="G63" i="5" l="1"/>
  <c r="E128" i="6"/>
  <c r="G74" i="6"/>
  <c r="F101" i="6"/>
  <c r="F37" i="5"/>
  <c r="T58" i="6"/>
  <c r="F53" i="6"/>
  <c r="F54" i="6"/>
  <c r="B60" i="6"/>
  <c r="P58" i="6"/>
  <c r="C28" i="5"/>
  <c r="C27" i="5" s="1"/>
  <c r="C30" i="5"/>
  <c r="E28" i="5"/>
  <c r="E27" i="5" s="1"/>
  <c r="E30" i="5"/>
  <c r="G31" i="5"/>
  <c r="G37" i="5"/>
  <c r="G64" i="5"/>
  <c r="B25" i="6"/>
  <c r="B55" i="6"/>
  <c r="B141" i="6"/>
  <c r="E105" i="6"/>
  <c r="C115" i="7"/>
  <c r="C121" i="7"/>
  <c r="C119" i="7" s="1"/>
  <c r="E115" i="7"/>
  <c r="E121" i="7"/>
  <c r="E119" i="7" s="1"/>
  <c r="F144" i="6"/>
  <c r="G144" i="6"/>
  <c r="I21" i="5"/>
  <c r="J43" i="5"/>
  <c r="J21" i="5"/>
  <c r="K43" i="5"/>
  <c r="K21" i="5"/>
  <c r="L43" i="5"/>
  <c r="L21" i="5"/>
  <c r="M43" i="5"/>
  <c r="M21" i="5"/>
  <c r="N43" i="5"/>
  <c r="N21" i="5"/>
  <c r="O43" i="5"/>
  <c r="O21" i="5"/>
  <c r="P43" i="5"/>
  <c r="P21" i="5"/>
  <c r="Q43" i="5"/>
  <c r="Q21" i="5"/>
  <c r="S43" i="5"/>
  <c r="S21" i="5"/>
  <c r="U43" i="5"/>
  <c r="U21" i="5"/>
  <c r="V43" i="5"/>
  <c r="V21" i="5"/>
  <c r="W43" i="5"/>
  <c r="W21" i="5"/>
  <c r="X43" i="5"/>
  <c r="X21" i="5"/>
  <c r="Y43" i="5"/>
  <c r="Y21" i="5"/>
  <c r="Z43" i="5"/>
  <c r="Z21" i="5"/>
  <c r="AA43" i="5"/>
  <c r="AA21" i="5"/>
  <c r="AB43" i="5"/>
  <c r="AB21" i="5"/>
  <c r="AC43" i="5"/>
  <c r="AC21" i="5"/>
  <c r="AD43" i="5"/>
  <c r="AD21" i="5"/>
  <c r="AE43" i="5"/>
  <c r="AE21" i="5"/>
  <c r="H46" i="5"/>
  <c r="H45" i="5" s="1"/>
  <c r="H42" i="5"/>
  <c r="B115" i="7"/>
  <c r="B121" i="7"/>
  <c r="B119" i="7" s="1"/>
  <c r="F99" i="7"/>
  <c r="F58" i="7"/>
  <c r="F103" i="7"/>
  <c r="F56" i="7"/>
  <c r="F117" i="7"/>
  <c r="F102" i="7"/>
  <c r="J58" i="6"/>
  <c r="E104" i="6"/>
  <c r="E108" i="6"/>
  <c r="G105" i="6"/>
  <c r="C128" i="6"/>
  <c r="G128" i="6" s="1"/>
  <c r="C133" i="6"/>
  <c r="C132" i="6" s="1"/>
  <c r="G132" i="6" s="1"/>
  <c r="I143" i="6"/>
  <c r="I140" i="6" s="1"/>
  <c r="I135" i="6"/>
  <c r="K143" i="6"/>
  <c r="K140" i="6" s="1"/>
  <c r="K135" i="6"/>
  <c r="M143" i="6"/>
  <c r="M140" i="6" s="1"/>
  <c r="M135" i="6"/>
  <c r="O143" i="6"/>
  <c r="O140" i="6" s="1"/>
  <c r="O135" i="6"/>
  <c r="Q143" i="6"/>
  <c r="Q140" i="6" s="1"/>
  <c r="Q135" i="6"/>
  <c r="S143" i="6"/>
  <c r="S140" i="6" s="1"/>
  <c r="S135" i="6"/>
  <c r="U143" i="6"/>
  <c r="U140" i="6" s="1"/>
  <c r="U135" i="6"/>
  <c r="W143" i="6"/>
  <c r="W140" i="6" s="1"/>
  <c r="W135" i="6"/>
  <c r="Y143" i="6"/>
  <c r="Y140" i="6" s="1"/>
  <c r="Y135" i="6"/>
  <c r="AA143" i="6"/>
  <c r="AA140" i="6" s="1"/>
  <c r="AA135" i="6"/>
  <c r="AC143" i="6"/>
  <c r="AC140" i="6" s="1"/>
  <c r="AC135" i="6"/>
  <c r="AE143" i="6"/>
  <c r="AE140" i="6" s="1"/>
  <c r="AE135" i="6"/>
  <c r="D143" i="6"/>
  <c r="D140" i="6" s="1"/>
  <c r="D135" i="6"/>
  <c r="E55" i="6"/>
  <c r="D108" i="6"/>
  <c r="D107" i="6" s="1"/>
  <c r="D104" i="6"/>
  <c r="F122" i="6"/>
  <c r="H143" i="6"/>
  <c r="H140" i="6" s="1"/>
  <c r="H135" i="6"/>
  <c r="E59" i="6"/>
  <c r="G53" i="6"/>
  <c r="C104" i="6"/>
  <c r="C108" i="6"/>
  <c r="C107" i="6" s="1"/>
  <c r="F60" i="6"/>
  <c r="G60" i="6"/>
  <c r="B77" i="6"/>
  <c r="F77" i="6" s="1"/>
  <c r="B105" i="6"/>
  <c r="F78" i="6"/>
  <c r="J143" i="6"/>
  <c r="J140" i="6" s="1"/>
  <c r="J135" i="6"/>
  <c r="L143" i="6"/>
  <c r="L140" i="6" s="1"/>
  <c r="L135" i="6"/>
  <c r="N143" i="6"/>
  <c r="N140" i="6" s="1"/>
  <c r="N135" i="6"/>
  <c r="P143" i="6"/>
  <c r="P140" i="6" s="1"/>
  <c r="P135" i="6"/>
  <c r="R143" i="6"/>
  <c r="R140" i="6" s="1"/>
  <c r="R135" i="6"/>
  <c r="T143" i="6"/>
  <c r="T140" i="6" s="1"/>
  <c r="T135" i="6"/>
  <c r="V143" i="6"/>
  <c r="V140" i="6" s="1"/>
  <c r="V135" i="6"/>
  <c r="X143" i="6"/>
  <c r="X140" i="6" s="1"/>
  <c r="X135" i="6"/>
  <c r="Z143" i="6"/>
  <c r="Z140" i="6" s="1"/>
  <c r="Z135" i="6"/>
  <c r="AB143" i="6"/>
  <c r="AB140" i="6" s="1"/>
  <c r="AB135" i="6"/>
  <c r="AD143" i="6"/>
  <c r="AD140" i="6" s="1"/>
  <c r="AD135" i="6"/>
  <c r="E135" i="6"/>
  <c r="E141" i="6"/>
  <c r="E140" i="6" s="1"/>
  <c r="E77" i="6"/>
  <c r="G77" i="6" s="1"/>
  <c r="G78" i="6"/>
  <c r="G10" i="6"/>
  <c r="G26" i="6"/>
  <c r="D61" i="6"/>
  <c r="D58" i="6" s="1"/>
  <c r="F55" i="6"/>
  <c r="D52" i="6"/>
  <c r="C40" i="6"/>
  <c r="C55" i="6"/>
  <c r="G125" i="6"/>
  <c r="E25" i="6"/>
  <c r="F25" i="6" s="1"/>
  <c r="F26" i="6"/>
  <c r="F15" i="6"/>
  <c r="G15" i="6"/>
  <c r="E40" i="6"/>
  <c r="G41" i="6"/>
  <c r="F41" i="6"/>
  <c r="G101" i="6"/>
  <c r="T46" i="5"/>
  <c r="T45" i="5" s="1"/>
  <c r="T42" i="5"/>
  <c r="R46" i="5"/>
  <c r="R45" i="5" s="1"/>
  <c r="R42" i="5"/>
  <c r="F10" i="6"/>
  <c r="G115" i="6"/>
  <c r="G119" i="6"/>
  <c r="F115" i="6"/>
  <c r="F116" i="6"/>
  <c r="G138" i="6"/>
  <c r="F128" i="6"/>
  <c r="F130" i="6"/>
  <c r="G40" i="5"/>
  <c r="B39" i="5"/>
  <c r="F39" i="5" s="1"/>
  <c r="G39" i="5"/>
  <c r="F36" i="5"/>
  <c r="G36" i="5"/>
  <c r="E51" i="5"/>
  <c r="D51" i="5"/>
  <c r="D54" i="5" s="1"/>
  <c r="C51" i="5"/>
  <c r="C54" i="5" s="1"/>
  <c r="C53" i="5" s="1"/>
  <c r="B27" i="5"/>
  <c r="E25" i="5"/>
  <c r="E22" i="5" s="1"/>
  <c r="D25" i="5"/>
  <c r="D22" i="5" s="1"/>
  <c r="C25" i="5"/>
  <c r="C22" i="5" s="1"/>
  <c r="B25" i="5"/>
  <c r="B22" i="5" s="1"/>
  <c r="E24" i="5"/>
  <c r="E11" i="5"/>
  <c r="D11" i="5"/>
  <c r="I56" i="4"/>
  <c r="J56" i="4"/>
  <c r="J59" i="4" s="1"/>
  <c r="J58" i="4" s="1"/>
  <c r="K56" i="4"/>
  <c r="K55" i="4" s="1"/>
  <c r="L56" i="4"/>
  <c r="M56" i="4"/>
  <c r="N56" i="4"/>
  <c r="N59" i="4" s="1"/>
  <c r="N58" i="4" s="1"/>
  <c r="O56" i="4"/>
  <c r="O55" i="4" s="1"/>
  <c r="P56" i="4"/>
  <c r="Q56" i="4"/>
  <c r="R56" i="4"/>
  <c r="R59" i="4" s="1"/>
  <c r="R58" i="4" s="1"/>
  <c r="S56" i="4"/>
  <c r="S55" i="4" s="1"/>
  <c r="T56" i="4"/>
  <c r="U56" i="4"/>
  <c r="V56" i="4"/>
  <c r="V59" i="4" s="1"/>
  <c r="V58" i="4" s="1"/>
  <c r="W56" i="4"/>
  <c r="W55" i="4" s="1"/>
  <c r="X56" i="4"/>
  <c r="Y56" i="4"/>
  <c r="Z56" i="4"/>
  <c r="Z59" i="4" s="1"/>
  <c r="Z58" i="4" s="1"/>
  <c r="AA56" i="4"/>
  <c r="AA55" i="4" s="1"/>
  <c r="AB56" i="4"/>
  <c r="AC56" i="4"/>
  <c r="AD56" i="4"/>
  <c r="AD59" i="4" s="1"/>
  <c r="AD58" i="4" s="1"/>
  <c r="AE56" i="4"/>
  <c r="AE55" i="4" s="1"/>
  <c r="H56" i="4"/>
  <c r="H59" i="4" s="1"/>
  <c r="H58" i="4" s="1"/>
  <c r="I52" i="4"/>
  <c r="J52" i="4"/>
  <c r="K52" i="4"/>
  <c r="L52" i="4"/>
  <c r="M52" i="4"/>
  <c r="N52" i="4"/>
  <c r="O52" i="4"/>
  <c r="P52" i="4"/>
  <c r="Q52" i="4"/>
  <c r="R52" i="4"/>
  <c r="S52" i="4"/>
  <c r="T52" i="4"/>
  <c r="U52" i="4"/>
  <c r="V52" i="4"/>
  <c r="W52" i="4"/>
  <c r="X52" i="4"/>
  <c r="Y52" i="4"/>
  <c r="Z52" i="4"/>
  <c r="AA52" i="4"/>
  <c r="AB52" i="4"/>
  <c r="AC52" i="4"/>
  <c r="AD52" i="4"/>
  <c r="AE52" i="4"/>
  <c r="H52" i="4"/>
  <c r="I49" i="4"/>
  <c r="J49" i="4"/>
  <c r="K49" i="4"/>
  <c r="L49" i="4"/>
  <c r="M49" i="4"/>
  <c r="N49" i="4"/>
  <c r="O49" i="4"/>
  <c r="P49" i="4"/>
  <c r="Q49" i="4"/>
  <c r="R49" i="4"/>
  <c r="S49" i="4"/>
  <c r="T49" i="4"/>
  <c r="U49" i="4"/>
  <c r="V49" i="4"/>
  <c r="W49" i="4"/>
  <c r="X49" i="4"/>
  <c r="Y49" i="4"/>
  <c r="Z49" i="4"/>
  <c r="AA49" i="4"/>
  <c r="AB49" i="4"/>
  <c r="AC49" i="4"/>
  <c r="AD49" i="4"/>
  <c r="AE49" i="4"/>
  <c r="H49" i="4"/>
  <c r="K40" i="4"/>
  <c r="L40" i="4"/>
  <c r="L44" i="4" s="1"/>
  <c r="M40" i="4"/>
  <c r="N40" i="4"/>
  <c r="N44" i="4" s="1"/>
  <c r="O40" i="4"/>
  <c r="P40" i="4"/>
  <c r="P44" i="4" s="1"/>
  <c r="Q40" i="4"/>
  <c r="R40" i="4"/>
  <c r="R44" i="4" s="1"/>
  <c r="S40" i="4"/>
  <c r="T40" i="4"/>
  <c r="T44" i="4" s="1"/>
  <c r="U40" i="4"/>
  <c r="V40" i="4"/>
  <c r="V44" i="4" s="1"/>
  <c r="W40" i="4"/>
  <c r="X40" i="4"/>
  <c r="X44" i="4" s="1"/>
  <c r="Y40" i="4"/>
  <c r="Z40" i="4"/>
  <c r="Z44" i="4" s="1"/>
  <c r="AA40" i="4"/>
  <c r="AB40" i="4"/>
  <c r="AB44" i="4" s="1"/>
  <c r="AC40" i="4"/>
  <c r="AD40" i="4"/>
  <c r="AD44" i="4" s="1"/>
  <c r="AE40" i="4"/>
  <c r="K41" i="4"/>
  <c r="L41" i="4"/>
  <c r="L62" i="4" s="1"/>
  <c r="L65" i="4" s="1"/>
  <c r="M41" i="4"/>
  <c r="N41" i="4"/>
  <c r="N62" i="4" s="1"/>
  <c r="N65" i="4" s="1"/>
  <c r="O41" i="4"/>
  <c r="P41" i="4"/>
  <c r="P62" i="4" s="1"/>
  <c r="P65" i="4" s="1"/>
  <c r="Q41" i="4"/>
  <c r="R41" i="4"/>
  <c r="R62" i="4" s="1"/>
  <c r="R65" i="4" s="1"/>
  <c r="S41" i="4"/>
  <c r="T41" i="4"/>
  <c r="T62" i="4" s="1"/>
  <c r="T65" i="4" s="1"/>
  <c r="U41" i="4"/>
  <c r="V41" i="4"/>
  <c r="V62" i="4" s="1"/>
  <c r="V65" i="4" s="1"/>
  <c r="W41" i="4"/>
  <c r="X41" i="4"/>
  <c r="X62" i="4" s="1"/>
  <c r="X65" i="4" s="1"/>
  <c r="Y41" i="4"/>
  <c r="Z41" i="4"/>
  <c r="Z62" i="4" s="1"/>
  <c r="Z65" i="4" s="1"/>
  <c r="AA41" i="4"/>
  <c r="AB41" i="4"/>
  <c r="AB62" i="4" s="1"/>
  <c r="AB65" i="4" s="1"/>
  <c r="AC41" i="4"/>
  <c r="AD41" i="4"/>
  <c r="AD62" i="4" s="1"/>
  <c r="AE41" i="4"/>
  <c r="I40" i="4"/>
  <c r="J40" i="4"/>
  <c r="I41" i="4"/>
  <c r="J41" i="4"/>
  <c r="H41" i="4"/>
  <c r="H40" i="4"/>
  <c r="I36" i="4"/>
  <c r="J36" i="4"/>
  <c r="K36" i="4"/>
  <c r="L36" i="4"/>
  <c r="M36" i="4"/>
  <c r="N36" i="4"/>
  <c r="O36" i="4"/>
  <c r="P36" i="4"/>
  <c r="Q36" i="4"/>
  <c r="R36" i="4"/>
  <c r="S36" i="4"/>
  <c r="T36" i="4"/>
  <c r="U36" i="4"/>
  <c r="V36" i="4"/>
  <c r="W36" i="4"/>
  <c r="X36" i="4"/>
  <c r="Y36" i="4"/>
  <c r="Z36" i="4"/>
  <c r="AA36" i="4"/>
  <c r="AB36" i="4"/>
  <c r="AC36" i="4"/>
  <c r="AD36" i="4"/>
  <c r="AE36" i="4"/>
  <c r="H36" i="4"/>
  <c r="I23" i="3"/>
  <c r="J23" i="3"/>
  <c r="K23" i="3"/>
  <c r="L23" i="3"/>
  <c r="M23" i="3"/>
  <c r="N23" i="3"/>
  <c r="O23" i="3"/>
  <c r="P23" i="3"/>
  <c r="Q23" i="3"/>
  <c r="R23" i="3"/>
  <c r="S23" i="3"/>
  <c r="T23" i="3"/>
  <c r="U23" i="3"/>
  <c r="V23" i="3"/>
  <c r="W23" i="3"/>
  <c r="X23" i="3"/>
  <c r="Y23" i="3"/>
  <c r="Z23" i="3"/>
  <c r="AA23" i="3"/>
  <c r="AB23" i="3"/>
  <c r="AC23" i="3"/>
  <c r="AD23" i="3"/>
  <c r="AE23" i="3"/>
  <c r="H23" i="3"/>
  <c r="D23" i="3"/>
  <c r="I20" i="3"/>
  <c r="J20" i="3"/>
  <c r="K20" i="3"/>
  <c r="L20" i="3"/>
  <c r="M20" i="3"/>
  <c r="N20" i="3"/>
  <c r="O20" i="3"/>
  <c r="P20" i="3"/>
  <c r="Q20" i="3"/>
  <c r="R20" i="3"/>
  <c r="S20" i="3"/>
  <c r="T20" i="3"/>
  <c r="U20" i="3"/>
  <c r="V20" i="3"/>
  <c r="W20" i="3"/>
  <c r="X20" i="3"/>
  <c r="Y20" i="3"/>
  <c r="Z20" i="3"/>
  <c r="AA20" i="3"/>
  <c r="AB20" i="3"/>
  <c r="AC20" i="3"/>
  <c r="AD20" i="3"/>
  <c r="AE20" i="3"/>
  <c r="H20" i="3"/>
  <c r="D20" i="3"/>
  <c r="I17" i="3"/>
  <c r="J17" i="3"/>
  <c r="K17" i="3"/>
  <c r="L17" i="3"/>
  <c r="M17" i="3"/>
  <c r="N17" i="3"/>
  <c r="O17" i="3"/>
  <c r="P17" i="3"/>
  <c r="Q17" i="3"/>
  <c r="R17" i="3"/>
  <c r="S17" i="3"/>
  <c r="T17" i="3"/>
  <c r="U17" i="3"/>
  <c r="V17" i="3"/>
  <c r="W17" i="3"/>
  <c r="X17" i="3"/>
  <c r="Y17" i="3"/>
  <c r="Z17" i="3"/>
  <c r="AA17" i="3"/>
  <c r="AB17" i="3"/>
  <c r="AC17" i="3"/>
  <c r="AD17" i="3"/>
  <c r="AE17" i="3"/>
  <c r="H17" i="3"/>
  <c r="D17" i="3"/>
  <c r="I14" i="3"/>
  <c r="J14" i="3"/>
  <c r="K14" i="3"/>
  <c r="L14" i="3"/>
  <c r="M14" i="3"/>
  <c r="N14" i="3"/>
  <c r="O14" i="3"/>
  <c r="P14" i="3"/>
  <c r="Q14" i="3"/>
  <c r="R14" i="3"/>
  <c r="S14" i="3"/>
  <c r="T14" i="3"/>
  <c r="U14" i="3"/>
  <c r="V14" i="3"/>
  <c r="W14" i="3"/>
  <c r="X14" i="3"/>
  <c r="Y14" i="3"/>
  <c r="Z14" i="3"/>
  <c r="AA14" i="3"/>
  <c r="AB14" i="3"/>
  <c r="AC14" i="3"/>
  <c r="AD14" i="3"/>
  <c r="AE14" i="3"/>
  <c r="H14" i="3"/>
  <c r="I50" i="2"/>
  <c r="J50" i="2"/>
  <c r="K50" i="2"/>
  <c r="L50" i="2"/>
  <c r="M50" i="2"/>
  <c r="N50" i="2"/>
  <c r="O50" i="2"/>
  <c r="P50" i="2"/>
  <c r="Q50" i="2"/>
  <c r="R50" i="2"/>
  <c r="S50" i="2"/>
  <c r="T50" i="2"/>
  <c r="U50" i="2"/>
  <c r="V50" i="2"/>
  <c r="W50" i="2"/>
  <c r="X50" i="2"/>
  <c r="Y50" i="2"/>
  <c r="Z50" i="2"/>
  <c r="AA50" i="2"/>
  <c r="AB50" i="2"/>
  <c r="AC50" i="2"/>
  <c r="AD50" i="2"/>
  <c r="AE50" i="2"/>
  <c r="H50" i="2"/>
  <c r="D50" i="2"/>
  <c r="E50" i="2"/>
  <c r="I47" i="2"/>
  <c r="J47" i="2"/>
  <c r="K47" i="2"/>
  <c r="L47" i="2"/>
  <c r="M47" i="2"/>
  <c r="N47" i="2"/>
  <c r="O47" i="2"/>
  <c r="P47" i="2"/>
  <c r="Q47" i="2"/>
  <c r="R47" i="2"/>
  <c r="S47" i="2"/>
  <c r="T47" i="2"/>
  <c r="U47" i="2"/>
  <c r="V47" i="2"/>
  <c r="W47" i="2"/>
  <c r="X47" i="2"/>
  <c r="Y47" i="2"/>
  <c r="Z47" i="2"/>
  <c r="AA47" i="2"/>
  <c r="AB47" i="2"/>
  <c r="AC47" i="2"/>
  <c r="AD47" i="2"/>
  <c r="AE47" i="2"/>
  <c r="H47" i="2"/>
  <c r="D47" i="2"/>
  <c r="I33" i="2"/>
  <c r="J33" i="2"/>
  <c r="K33" i="2"/>
  <c r="L33" i="2"/>
  <c r="M33" i="2"/>
  <c r="N33" i="2"/>
  <c r="O33" i="2"/>
  <c r="P33" i="2"/>
  <c r="Q33" i="2"/>
  <c r="R33" i="2"/>
  <c r="S33" i="2"/>
  <c r="T33" i="2"/>
  <c r="U33" i="2"/>
  <c r="V33" i="2"/>
  <c r="W33" i="2"/>
  <c r="X33" i="2"/>
  <c r="Y33" i="2"/>
  <c r="Z33" i="2"/>
  <c r="AA33" i="2"/>
  <c r="AB33" i="2"/>
  <c r="AC33" i="2"/>
  <c r="AD33" i="2"/>
  <c r="AE33" i="2"/>
  <c r="H33" i="2"/>
  <c r="D33" i="2"/>
  <c r="I30" i="2"/>
  <c r="J30" i="2"/>
  <c r="K30" i="2"/>
  <c r="L30" i="2"/>
  <c r="M30" i="2"/>
  <c r="N30" i="2"/>
  <c r="O30" i="2"/>
  <c r="P30" i="2"/>
  <c r="Q30" i="2"/>
  <c r="R30" i="2"/>
  <c r="S30" i="2"/>
  <c r="T30" i="2"/>
  <c r="U30" i="2"/>
  <c r="V30" i="2"/>
  <c r="W30" i="2"/>
  <c r="X30" i="2"/>
  <c r="Y30" i="2"/>
  <c r="Z30" i="2"/>
  <c r="AA30" i="2"/>
  <c r="AB30" i="2"/>
  <c r="AC30" i="2"/>
  <c r="AD30" i="2"/>
  <c r="AE30" i="2"/>
  <c r="H30" i="2"/>
  <c r="I26" i="2"/>
  <c r="J26" i="2"/>
  <c r="K26" i="2"/>
  <c r="L26" i="2"/>
  <c r="M26" i="2"/>
  <c r="N26" i="2"/>
  <c r="O26" i="2"/>
  <c r="P26" i="2"/>
  <c r="Q26" i="2"/>
  <c r="R26" i="2"/>
  <c r="S26" i="2"/>
  <c r="T26" i="2"/>
  <c r="U26" i="2"/>
  <c r="V26" i="2"/>
  <c r="W26" i="2"/>
  <c r="X26" i="2"/>
  <c r="Y26" i="2"/>
  <c r="Z26" i="2"/>
  <c r="AA26" i="2"/>
  <c r="AB26" i="2"/>
  <c r="AC26" i="2"/>
  <c r="AD26" i="2"/>
  <c r="AE26" i="2"/>
  <c r="H26" i="2"/>
  <c r="D26" i="2"/>
  <c r="I22" i="2"/>
  <c r="J22" i="2"/>
  <c r="K22" i="2"/>
  <c r="L22" i="2"/>
  <c r="M22" i="2"/>
  <c r="N22" i="2"/>
  <c r="O22" i="2"/>
  <c r="P22" i="2"/>
  <c r="Q22" i="2"/>
  <c r="R22" i="2"/>
  <c r="S22" i="2"/>
  <c r="T22" i="2"/>
  <c r="U22" i="2"/>
  <c r="V22" i="2"/>
  <c r="W22" i="2"/>
  <c r="X22" i="2"/>
  <c r="Y22" i="2"/>
  <c r="Z22" i="2"/>
  <c r="AA22" i="2"/>
  <c r="AB22" i="2"/>
  <c r="AC22" i="2"/>
  <c r="AD22" i="2"/>
  <c r="AE22" i="2"/>
  <c r="H22" i="2"/>
  <c r="D22" i="2"/>
  <c r="I14" i="2"/>
  <c r="J14" i="2"/>
  <c r="K14" i="2"/>
  <c r="L14" i="2"/>
  <c r="M14" i="2"/>
  <c r="N14" i="2"/>
  <c r="O14" i="2"/>
  <c r="P14" i="2"/>
  <c r="Q14" i="2"/>
  <c r="R14" i="2"/>
  <c r="S14" i="2"/>
  <c r="T14" i="2"/>
  <c r="U14" i="2"/>
  <c r="V14" i="2"/>
  <c r="W14" i="2"/>
  <c r="X14" i="2"/>
  <c r="Y14" i="2"/>
  <c r="Z14" i="2"/>
  <c r="AA14" i="2"/>
  <c r="AB14" i="2"/>
  <c r="AC14" i="2"/>
  <c r="AD14" i="2"/>
  <c r="AE14" i="2"/>
  <c r="H14" i="2"/>
  <c r="AD23" i="4"/>
  <c r="I19" i="4"/>
  <c r="I18" i="4" s="1"/>
  <c r="J19" i="4"/>
  <c r="J18" i="4" s="1"/>
  <c r="K19" i="4"/>
  <c r="K18" i="4" s="1"/>
  <c r="L19" i="4"/>
  <c r="L18" i="4" s="1"/>
  <c r="M19" i="4"/>
  <c r="M18" i="4" s="1"/>
  <c r="N19" i="4"/>
  <c r="N18" i="4" s="1"/>
  <c r="O19" i="4"/>
  <c r="O18" i="4" s="1"/>
  <c r="P19" i="4"/>
  <c r="P18" i="4" s="1"/>
  <c r="Q19" i="4"/>
  <c r="Q18" i="4" s="1"/>
  <c r="R19" i="4"/>
  <c r="R18" i="4" s="1"/>
  <c r="S19" i="4"/>
  <c r="S18" i="4" s="1"/>
  <c r="T19" i="4"/>
  <c r="T18" i="4" s="1"/>
  <c r="U19" i="4"/>
  <c r="U18" i="4" s="1"/>
  <c r="V19" i="4"/>
  <c r="V18" i="4" s="1"/>
  <c r="W19" i="4"/>
  <c r="W18" i="4" s="1"/>
  <c r="X19" i="4"/>
  <c r="X18" i="4" s="1"/>
  <c r="Y19" i="4"/>
  <c r="Y18" i="4" s="1"/>
  <c r="Z19" i="4"/>
  <c r="Z18" i="4" s="1"/>
  <c r="AA19" i="4"/>
  <c r="AA18" i="4" s="1"/>
  <c r="AB19" i="4"/>
  <c r="AB18" i="4" s="1"/>
  <c r="AC19" i="4"/>
  <c r="AC18" i="4" s="1"/>
  <c r="AD19" i="4"/>
  <c r="AD18" i="4" s="1"/>
  <c r="AE19" i="4"/>
  <c r="AE18" i="4" s="1"/>
  <c r="H19" i="4"/>
  <c r="H18" i="4" s="1"/>
  <c r="AD16" i="4"/>
  <c r="AD15" i="4" s="1"/>
  <c r="I13" i="4"/>
  <c r="I12" i="4" s="1"/>
  <c r="J13" i="4"/>
  <c r="J12" i="4" s="1"/>
  <c r="K13" i="4"/>
  <c r="K12" i="4" s="1"/>
  <c r="L13" i="4"/>
  <c r="L12" i="4" s="1"/>
  <c r="M13" i="4"/>
  <c r="M12" i="4" s="1"/>
  <c r="N13" i="4"/>
  <c r="N12" i="4" s="1"/>
  <c r="O13" i="4"/>
  <c r="O12" i="4" s="1"/>
  <c r="P13" i="4"/>
  <c r="P12" i="4" s="1"/>
  <c r="Q13" i="4"/>
  <c r="Q12" i="4" s="1"/>
  <c r="R13" i="4"/>
  <c r="R12" i="4" s="1"/>
  <c r="S13" i="4"/>
  <c r="S12" i="4" s="1"/>
  <c r="T13" i="4"/>
  <c r="T12" i="4" s="1"/>
  <c r="U13" i="4"/>
  <c r="U12" i="4" s="1"/>
  <c r="V13" i="4"/>
  <c r="V12" i="4" s="1"/>
  <c r="W13" i="4"/>
  <c r="W12" i="4" s="1"/>
  <c r="X13" i="4"/>
  <c r="X12" i="4" s="1"/>
  <c r="Y13" i="4"/>
  <c r="Y12" i="4" s="1"/>
  <c r="Z13" i="4"/>
  <c r="Z12" i="4" s="1"/>
  <c r="AA13" i="4"/>
  <c r="AA12" i="4" s="1"/>
  <c r="AB13" i="4"/>
  <c r="AB12" i="4" s="1"/>
  <c r="AC13" i="4"/>
  <c r="AC12" i="4" s="1"/>
  <c r="AD13" i="4"/>
  <c r="AD12" i="4" s="1"/>
  <c r="AE13" i="4"/>
  <c r="AE12" i="4" s="1"/>
  <c r="H13" i="4"/>
  <c r="H12" i="4" s="1"/>
  <c r="AB10" i="4"/>
  <c r="AC10" i="4"/>
  <c r="AC9" i="4" s="1"/>
  <c r="AD10" i="4"/>
  <c r="AD9" i="4" s="1"/>
  <c r="AE10" i="4"/>
  <c r="AE9" i="4" s="1"/>
  <c r="I10" i="4"/>
  <c r="J10" i="4"/>
  <c r="K10" i="4"/>
  <c r="L10" i="4"/>
  <c r="M10" i="4"/>
  <c r="N10" i="4"/>
  <c r="O10" i="4"/>
  <c r="P10" i="4"/>
  <c r="Q10" i="4"/>
  <c r="R10" i="4"/>
  <c r="S10" i="4"/>
  <c r="T10" i="4"/>
  <c r="U10" i="4"/>
  <c r="V10" i="4"/>
  <c r="W10" i="4"/>
  <c r="X10" i="4"/>
  <c r="Y10" i="4"/>
  <c r="Z10" i="4"/>
  <c r="AA10" i="4"/>
  <c r="H10" i="4"/>
  <c r="H9" i="4" s="1"/>
  <c r="I9" i="4"/>
  <c r="J9" i="4"/>
  <c r="K9" i="4"/>
  <c r="L9" i="4"/>
  <c r="M9" i="4"/>
  <c r="N9" i="4"/>
  <c r="O9" i="4"/>
  <c r="P9" i="4"/>
  <c r="Q9" i="4"/>
  <c r="R9" i="4"/>
  <c r="S9" i="4"/>
  <c r="T9" i="4"/>
  <c r="U9" i="4"/>
  <c r="V9" i="4"/>
  <c r="W9" i="4"/>
  <c r="X9" i="4"/>
  <c r="Y9" i="4"/>
  <c r="Z9" i="4"/>
  <c r="AA9" i="4"/>
  <c r="AB9" i="4"/>
  <c r="B15" i="3"/>
  <c r="B14" i="3" s="1"/>
  <c r="I11" i="3"/>
  <c r="J11" i="3"/>
  <c r="K11" i="3"/>
  <c r="L11" i="3"/>
  <c r="M11" i="3"/>
  <c r="N11" i="3"/>
  <c r="O11" i="3"/>
  <c r="P11" i="3"/>
  <c r="Q11" i="3"/>
  <c r="R11" i="3"/>
  <c r="S11" i="3"/>
  <c r="T11" i="3"/>
  <c r="U11" i="3"/>
  <c r="V11" i="3"/>
  <c r="W11" i="3"/>
  <c r="X11" i="3"/>
  <c r="Y11" i="3"/>
  <c r="Z11" i="3"/>
  <c r="AA11" i="3"/>
  <c r="AB11" i="3"/>
  <c r="AC11" i="3"/>
  <c r="AD11" i="3"/>
  <c r="AE11" i="3"/>
  <c r="H11" i="3"/>
  <c r="B53" i="4"/>
  <c r="B52" i="4" s="1"/>
  <c r="B50" i="4"/>
  <c r="B49" i="4" s="1"/>
  <c r="E34" i="4"/>
  <c r="D34" i="4"/>
  <c r="C34" i="4"/>
  <c r="B34" i="4"/>
  <c r="E33" i="4"/>
  <c r="D33" i="4"/>
  <c r="C33" i="4"/>
  <c r="B33" i="4"/>
  <c r="E31" i="4"/>
  <c r="E40" i="4" s="1"/>
  <c r="D31" i="4"/>
  <c r="D40" i="4" s="1"/>
  <c r="D44" i="4" s="1"/>
  <c r="C31" i="4"/>
  <c r="C40" i="4" s="1"/>
  <c r="B31" i="4"/>
  <c r="E30" i="4"/>
  <c r="B30" i="4"/>
  <c r="E20" i="4"/>
  <c r="D20" i="4"/>
  <c r="C20" i="4"/>
  <c r="B20" i="4"/>
  <c r="E19" i="4"/>
  <c r="E18" i="4" s="1"/>
  <c r="D19" i="4"/>
  <c r="D18" i="4" s="1"/>
  <c r="C19" i="4"/>
  <c r="C18" i="4" s="1"/>
  <c r="B19" i="4"/>
  <c r="E14" i="4"/>
  <c r="D14" i="4"/>
  <c r="D13" i="4" s="1"/>
  <c r="D12" i="4" s="1"/>
  <c r="C14" i="4"/>
  <c r="C13" i="4" s="1"/>
  <c r="C12" i="4" s="1"/>
  <c r="B14" i="4"/>
  <c r="B13" i="4" s="1"/>
  <c r="B12" i="4" s="1"/>
  <c r="D11" i="4"/>
  <c r="D10" i="4" s="1"/>
  <c r="D9" i="4" s="1"/>
  <c r="B11" i="4"/>
  <c r="B10" i="4" s="1"/>
  <c r="B9" i="4" s="1"/>
  <c r="E50" i="4"/>
  <c r="E49" i="4" s="1"/>
  <c r="D50" i="4"/>
  <c r="C50" i="4"/>
  <c r="C49" i="4" s="1"/>
  <c r="E53" i="4"/>
  <c r="E52" i="4" s="1"/>
  <c r="D53" i="4"/>
  <c r="D52" i="4" s="1"/>
  <c r="C53" i="4"/>
  <c r="C52" i="4" s="1"/>
  <c r="E37" i="4"/>
  <c r="E36" i="4" s="1"/>
  <c r="D37" i="4"/>
  <c r="C37" i="4"/>
  <c r="C36" i="4" s="1"/>
  <c r="B37" i="4"/>
  <c r="F115" i="7" l="1"/>
  <c r="C24" i="5"/>
  <c r="C30" i="4"/>
  <c r="D30" i="4"/>
  <c r="F50" i="2"/>
  <c r="B24" i="5"/>
  <c r="C50" i="5"/>
  <c r="E54" i="5"/>
  <c r="E53" i="5" s="1"/>
  <c r="G51" i="5"/>
  <c r="D50" i="5"/>
  <c r="D53" i="5"/>
  <c r="D57" i="5"/>
  <c r="D24" i="5"/>
  <c r="H39" i="4"/>
  <c r="H55" i="4"/>
  <c r="E50" i="5"/>
  <c r="B41" i="4"/>
  <c r="B36" i="4"/>
  <c r="D41" i="4"/>
  <c r="D62" i="4" s="1"/>
  <c r="D65" i="4" s="1"/>
  <c r="D36" i="4"/>
  <c r="G20" i="4"/>
  <c r="F52" i="4"/>
  <c r="AD26" i="4"/>
  <c r="AD25" i="4" s="1"/>
  <c r="AD61" i="4"/>
  <c r="AD64" i="4" s="1"/>
  <c r="AD22" i="4"/>
  <c r="H45" i="4"/>
  <c r="H62" i="4"/>
  <c r="H65" i="4" s="1"/>
  <c r="J45" i="4"/>
  <c r="J62" i="4"/>
  <c r="J65" i="4" s="1"/>
  <c r="I62" i="4"/>
  <c r="I65" i="4" s="1"/>
  <c r="I45" i="4"/>
  <c r="AE45" i="4"/>
  <c r="AE62" i="4"/>
  <c r="AE65" i="4" s="1"/>
  <c r="AD60" i="4"/>
  <c r="AD65" i="4"/>
  <c r="AD63" i="4" s="1"/>
  <c r="AC45" i="4"/>
  <c r="AC62" i="4"/>
  <c r="AC65" i="4" s="1"/>
  <c r="AA45" i="4"/>
  <c r="AA62" i="4"/>
  <c r="AA65" i="4" s="1"/>
  <c r="Y45" i="4"/>
  <c r="Y62" i="4"/>
  <c r="Y65" i="4" s="1"/>
  <c r="W45" i="4"/>
  <c r="W62" i="4"/>
  <c r="W65" i="4" s="1"/>
  <c r="U45" i="4"/>
  <c r="U62" i="4"/>
  <c r="U65" i="4" s="1"/>
  <c r="S45" i="4"/>
  <c r="S62" i="4"/>
  <c r="S65" i="4" s="1"/>
  <c r="Q45" i="4"/>
  <c r="Q62" i="4"/>
  <c r="Q65" i="4" s="1"/>
  <c r="O45" i="4"/>
  <c r="O62" i="4"/>
  <c r="O65" i="4" s="1"/>
  <c r="M45" i="4"/>
  <c r="M62" i="4"/>
  <c r="M65" i="4" s="1"/>
  <c r="K45" i="4"/>
  <c r="K62" i="4"/>
  <c r="K65" i="4" s="1"/>
  <c r="AC55" i="4"/>
  <c r="AC59" i="4"/>
  <c r="AC58" i="4" s="1"/>
  <c r="AB59" i="4"/>
  <c r="AB58" i="4" s="1"/>
  <c r="AB55" i="4"/>
  <c r="Y55" i="4"/>
  <c r="Y59" i="4"/>
  <c r="Y58" i="4" s="1"/>
  <c r="X59" i="4"/>
  <c r="X58" i="4" s="1"/>
  <c r="X55" i="4"/>
  <c r="U55" i="4"/>
  <c r="U59" i="4"/>
  <c r="U58" i="4" s="1"/>
  <c r="T59" i="4"/>
  <c r="T58" i="4" s="1"/>
  <c r="T55" i="4"/>
  <c r="Q55" i="4"/>
  <c r="Q59" i="4"/>
  <c r="Q58" i="4" s="1"/>
  <c r="P59" i="4"/>
  <c r="P58" i="4" s="1"/>
  <c r="P55" i="4"/>
  <c r="M55" i="4"/>
  <c r="M59" i="4"/>
  <c r="M58" i="4" s="1"/>
  <c r="L59" i="4"/>
  <c r="L58" i="4" s="1"/>
  <c r="L55" i="4"/>
  <c r="I55" i="4"/>
  <c r="I59" i="4"/>
  <c r="I58" i="4" s="1"/>
  <c r="C10" i="5"/>
  <c r="C9" i="5" s="1"/>
  <c r="C14" i="5"/>
  <c r="C13" i="5" s="1"/>
  <c r="D69" i="5"/>
  <c r="D14" i="5"/>
  <c r="D13" i="5" s="1"/>
  <c r="E10" i="5"/>
  <c r="E9" i="5" s="1"/>
  <c r="E14" i="5"/>
  <c r="E13" i="5" s="1"/>
  <c r="B43" i="5"/>
  <c r="B21" i="5"/>
  <c r="F21" i="5" s="1"/>
  <c r="B69" i="5"/>
  <c r="B71" i="5" s="1"/>
  <c r="C21" i="5"/>
  <c r="G21" i="5" s="1"/>
  <c r="C43" i="5"/>
  <c r="D43" i="5"/>
  <c r="D21" i="5"/>
  <c r="E21" i="5"/>
  <c r="E43" i="5"/>
  <c r="AE42" i="5"/>
  <c r="AE46" i="5"/>
  <c r="AE45" i="5" s="1"/>
  <c r="AD46" i="5"/>
  <c r="AD45" i="5" s="1"/>
  <c r="AD42" i="5"/>
  <c r="AC42" i="5"/>
  <c r="AC46" i="5"/>
  <c r="AC45" i="5" s="1"/>
  <c r="AB46" i="5"/>
  <c r="AB45" i="5" s="1"/>
  <c r="AB42" i="5"/>
  <c r="AA42" i="5"/>
  <c r="AA46" i="5"/>
  <c r="AA45" i="5" s="1"/>
  <c r="Z46" i="5"/>
  <c r="Z45" i="5" s="1"/>
  <c r="Z42" i="5"/>
  <c r="Y42" i="5"/>
  <c r="Y46" i="5"/>
  <c r="Y45" i="5" s="1"/>
  <c r="X46" i="5"/>
  <c r="X45" i="5" s="1"/>
  <c r="X42" i="5"/>
  <c r="W42" i="5"/>
  <c r="W46" i="5"/>
  <c r="W45" i="5" s="1"/>
  <c r="V46" i="5"/>
  <c r="V45" i="5" s="1"/>
  <c r="V42" i="5"/>
  <c r="U42" i="5"/>
  <c r="U46" i="5"/>
  <c r="U45" i="5" s="1"/>
  <c r="S42" i="5"/>
  <c r="S46" i="5"/>
  <c r="S45" i="5" s="1"/>
  <c r="Q42" i="5"/>
  <c r="Q46" i="5"/>
  <c r="Q45" i="5" s="1"/>
  <c r="P46" i="5"/>
  <c r="P45" i="5" s="1"/>
  <c r="P42" i="5"/>
  <c r="O42" i="5"/>
  <c r="O46" i="5"/>
  <c r="O45" i="5" s="1"/>
  <c r="N46" i="5"/>
  <c r="N45" i="5" s="1"/>
  <c r="N42" i="5"/>
  <c r="M42" i="5"/>
  <c r="M46" i="5"/>
  <c r="M45" i="5" s="1"/>
  <c r="L46" i="5"/>
  <c r="L45" i="5" s="1"/>
  <c r="L42" i="5"/>
  <c r="K42" i="5"/>
  <c r="K46" i="5"/>
  <c r="K45" i="5" s="1"/>
  <c r="J46" i="5"/>
  <c r="J45" i="5" s="1"/>
  <c r="J42" i="5"/>
  <c r="I42" i="5"/>
  <c r="B138" i="6"/>
  <c r="F138" i="6" s="1"/>
  <c r="G30" i="5"/>
  <c r="F30" i="5"/>
  <c r="F119" i="7"/>
  <c r="F121" i="7"/>
  <c r="G25" i="6"/>
  <c r="B104" i="6"/>
  <c r="F104" i="6" s="1"/>
  <c r="F105" i="6"/>
  <c r="B108" i="6"/>
  <c r="B61" i="6"/>
  <c r="B58" i="6" s="1"/>
  <c r="B52" i="6"/>
  <c r="F52" i="6" s="1"/>
  <c r="F59" i="6"/>
  <c r="G59" i="6"/>
  <c r="E107" i="6"/>
  <c r="G107" i="6" s="1"/>
  <c r="G108" i="6"/>
  <c r="E61" i="6"/>
  <c r="E52" i="6"/>
  <c r="G104" i="6"/>
  <c r="C61" i="6"/>
  <c r="G55" i="6"/>
  <c r="C52" i="6"/>
  <c r="G52" i="6" s="1"/>
  <c r="F40" i="6"/>
  <c r="G40" i="6"/>
  <c r="B70" i="5"/>
  <c r="B46" i="5"/>
  <c r="B45" i="5" s="1"/>
  <c r="F43" i="5"/>
  <c r="B42" i="5"/>
  <c r="G143" i="6"/>
  <c r="G118" i="6"/>
  <c r="F118" i="6"/>
  <c r="F134" i="6"/>
  <c r="F132" i="6"/>
  <c r="G135" i="6"/>
  <c r="F119" i="6"/>
  <c r="F28" i="5"/>
  <c r="G25" i="5"/>
  <c r="F22" i="5"/>
  <c r="D56" i="5"/>
  <c r="G11" i="5"/>
  <c r="G22" i="5"/>
  <c r="F25" i="5"/>
  <c r="G28" i="5"/>
  <c r="F50" i="5"/>
  <c r="F51" i="5"/>
  <c r="F11" i="5"/>
  <c r="F27" i="5"/>
  <c r="G27" i="5"/>
  <c r="B10" i="5"/>
  <c r="B9" i="5" s="1"/>
  <c r="D10" i="5"/>
  <c r="D9" i="5" s="1"/>
  <c r="F24" i="5"/>
  <c r="G24" i="5"/>
  <c r="G50" i="5"/>
  <c r="D39" i="4"/>
  <c r="D45" i="4"/>
  <c r="D43" i="4" s="1"/>
  <c r="G36" i="4"/>
  <c r="F36" i="4"/>
  <c r="C44" i="4"/>
  <c r="E44" i="4"/>
  <c r="G40" i="4"/>
  <c r="G49" i="4"/>
  <c r="F37" i="4"/>
  <c r="E41" i="4"/>
  <c r="E62" i="4" s="1"/>
  <c r="C41" i="4"/>
  <c r="J39" i="4"/>
  <c r="H44" i="4"/>
  <c r="H43" i="4" s="1"/>
  <c r="F49" i="4"/>
  <c r="B56" i="4"/>
  <c r="C56" i="4"/>
  <c r="G52" i="4"/>
  <c r="D56" i="4"/>
  <c r="F19" i="4"/>
  <c r="F20" i="4"/>
  <c r="F30" i="4"/>
  <c r="F31" i="4"/>
  <c r="B40" i="4"/>
  <c r="I39" i="4"/>
  <c r="I44" i="4"/>
  <c r="I43" i="4" s="1"/>
  <c r="AD39" i="4"/>
  <c r="AD45" i="4"/>
  <c r="AD43" i="4" s="1"/>
  <c r="AB39" i="4"/>
  <c r="AB45" i="4"/>
  <c r="AB43" i="4" s="1"/>
  <c r="Z39" i="4"/>
  <c r="Z45" i="4"/>
  <c r="Z43" i="4" s="1"/>
  <c r="X39" i="4"/>
  <c r="X45" i="4"/>
  <c r="X43" i="4" s="1"/>
  <c r="V39" i="4"/>
  <c r="V45" i="4"/>
  <c r="V43" i="4" s="1"/>
  <c r="T39" i="4"/>
  <c r="T45" i="4"/>
  <c r="T43" i="4" s="1"/>
  <c r="R39" i="4"/>
  <c r="R45" i="4"/>
  <c r="R43" i="4" s="1"/>
  <c r="P39" i="4"/>
  <c r="P45" i="4"/>
  <c r="P43" i="4" s="1"/>
  <c r="J44" i="4"/>
  <c r="J43" i="4" s="1"/>
  <c r="D49" i="4"/>
  <c r="E56" i="4"/>
  <c r="AE59" i="4"/>
  <c r="AE58" i="4" s="1"/>
  <c r="AA59" i="4"/>
  <c r="AA58" i="4" s="1"/>
  <c r="W59" i="4"/>
  <c r="W58" i="4" s="1"/>
  <c r="S59" i="4"/>
  <c r="S58" i="4" s="1"/>
  <c r="O59" i="4"/>
  <c r="O58" i="4" s="1"/>
  <c r="K59" i="4"/>
  <c r="K58" i="4" s="1"/>
  <c r="N39" i="4"/>
  <c r="L39" i="4"/>
  <c r="AE39" i="4"/>
  <c r="AC39" i="4"/>
  <c r="AA39" i="4"/>
  <c r="Y39" i="4"/>
  <c r="W39" i="4"/>
  <c r="U39" i="4"/>
  <c r="S39" i="4"/>
  <c r="Q39" i="4"/>
  <c r="O39" i="4"/>
  <c r="M39" i="4"/>
  <c r="K39" i="4"/>
  <c r="N45" i="4"/>
  <c r="N43" i="4" s="1"/>
  <c r="L45" i="4"/>
  <c r="L43" i="4" s="1"/>
  <c r="AE44" i="4"/>
  <c r="AE43" i="4" s="1"/>
  <c r="AC44" i="4"/>
  <c r="AC43" i="4" s="1"/>
  <c r="AA44" i="4"/>
  <c r="AA43" i="4" s="1"/>
  <c r="Y44" i="4"/>
  <c r="Y43" i="4" s="1"/>
  <c r="W44" i="4"/>
  <c r="W43" i="4" s="1"/>
  <c r="U44" i="4"/>
  <c r="U43" i="4" s="1"/>
  <c r="S44" i="4"/>
  <c r="S43" i="4" s="1"/>
  <c r="Q44" i="4"/>
  <c r="Q43" i="4" s="1"/>
  <c r="O44" i="4"/>
  <c r="O43" i="4" s="1"/>
  <c r="M44" i="4"/>
  <c r="M43" i="4" s="1"/>
  <c r="K44" i="4"/>
  <c r="K43" i="4" s="1"/>
  <c r="AD55" i="4"/>
  <c r="Z55" i="4"/>
  <c r="V55" i="4"/>
  <c r="R55" i="4"/>
  <c r="N55" i="4"/>
  <c r="J55" i="4"/>
  <c r="B18" i="4"/>
  <c r="G33" i="4"/>
  <c r="G34" i="4"/>
  <c r="F33" i="4"/>
  <c r="F34" i="4"/>
  <c r="G30" i="4"/>
  <c r="G31" i="4"/>
  <c r="G19" i="4"/>
  <c r="F14" i="4"/>
  <c r="E13" i="4"/>
  <c r="G50" i="4"/>
  <c r="F53" i="4"/>
  <c r="F50" i="4"/>
  <c r="G53" i="4"/>
  <c r="G37" i="4"/>
  <c r="K54" i="2"/>
  <c r="K58" i="2" s="1"/>
  <c r="L54" i="2"/>
  <c r="L58" i="2" s="1"/>
  <c r="M54" i="2"/>
  <c r="M58" i="2" s="1"/>
  <c r="N54" i="2"/>
  <c r="O54" i="2"/>
  <c r="P54" i="2"/>
  <c r="P58" i="2" s="1"/>
  <c r="Q54" i="2"/>
  <c r="Q58" i="2" s="1"/>
  <c r="R54" i="2"/>
  <c r="S54" i="2"/>
  <c r="S58" i="2" s="1"/>
  <c r="T54" i="2"/>
  <c r="T58" i="2" s="1"/>
  <c r="U54" i="2"/>
  <c r="U58" i="2" s="1"/>
  <c r="V54" i="2"/>
  <c r="W54" i="2"/>
  <c r="X54" i="2"/>
  <c r="X58" i="2" s="1"/>
  <c r="Y54" i="2"/>
  <c r="Y58" i="2" s="1"/>
  <c r="Z54" i="2"/>
  <c r="AA54" i="2"/>
  <c r="AA58" i="2" s="1"/>
  <c r="AB54" i="2"/>
  <c r="AB58" i="2" s="1"/>
  <c r="AC54" i="2"/>
  <c r="AC58" i="2" s="1"/>
  <c r="AD54" i="2"/>
  <c r="AD58" i="2" s="1"/>
  <c r="AE54" i="2"/>
  <c r="AE58" i="2" s="1"/>
  <c r="K55" i="2"/>
  <c r="K59" i="2" s="1"/>
  <c r="L55" i="2"/>
  <c r="L59" i="2" s="1"/>
  <c r="M55" i="2"/>
  <c r="N55" i="2"/>
  <c r="N59" i="2" s="1"/>
  <c r="O55" i="2"/>
  <c r="O59" i="2" s="1"/>
  <c r="P55" i="2"/>
  <c r="P59" i="2" s="1"/>
  <c r="Q55" i="2"/>
  <c r="R55" i="2"/>
  <c r="R59" i="2" s="1"/>
  <c r="S55" i="2"/>
  <c r="S59" i="2" s="1"/>
  <c r="T55" i="2"/>
  <c r="T59" i="2" s="1"/>
  <c r="U55" i="2"/>
  <c r="U59" i="2" s="1"/>
  <c r="V55" i="2"/>
  <c r="V59" i="2" s="1"/>
  <c r="W55" i="2"/>
  <c r="W59" i="2" s="1"/>
  <c r="X55" i="2"/>
  <c r="X59" i="2" s="1"/>
  <c r="Y55" i="2"/>
  <c r="Y59" i="2" s="1"/>
  <c r="Z55" i="2"/>
  <c r="Z59" i="2" s="1"/>
  <c r="AA55" i="2"/>
  <c r="AA59" i="2" s="1"/>
  <c r="AB55" i="2"/>
  <c r="AB59" i="2" s="1"/>
  <c r="AC55" i="2"/>
  <c r="AD55" i="2"/>
  <c r="AE55" i="2"/>
  <c r="AE59" i="2" s="1"/>
  <c r="I54" i="2"/>
  <c r="J54" i="2"/>
  <c r="I59" i="2"/>
  <c r="J55" i="2"/>
  <c r="J59" i="2" s="1"/>
  <c r="H55" i="2"/>
  <c r="H53" i="2" s="1"/>
  <c r="J58" i="2"/>
  <c r="N58" i="2"/>
  <c r="O58" i="2"/>
  <c r="R58" i="2"/>
  <c r="V58" i="2"/>
  <c r="W58" i="2"/>
  <c r="Z58" i="2"/>
  <c r="M59" i="2"/>
  <c r="Q59" i="2"/>
  <c r="AC59" i="2"/>
  <c r="AD59" i="2"/>
  <c r="D59" i="2"/>
  <c r="E59" i="2"/>
  <c r="F29" i="3"/>
  <c r="G29" i="3"/>
  <c r="F33" i="3"/>
  <c r="G33" i="3"/>
  <c r="F37" i="3"/>
  <c r="G37" i="3"/>
  <c r="Q27" i="3"/>
  <c r="Q35" i="3" s="1"/>
  <c r="Q39" i="3" s="1"/>
  <c r="R27" i="3"/>
  <c r="R31" i="3" s="1"/>
  <c r="S27" i="3"/>
  <c r="S35" i="3" s="1"/>
  <c r="S39" i="3" s="1"/>
  <c r="T27" i="3"/>
  <c r="T31" i="3" s="1"/>
  <c r="U27" i="3"/>
  <c r="U35" i="3" s="1"/>
  <c r="U39" i="3" s="1"/>
  <c r="V27" i="3"/>
  <c r="V31" i="3" s="1"/>
  <c r="W27" i="3"/>
  <c r="X27" i="3"/>
  <c r="X31" i="3" s="1"/>
  <c r="Y27" i="3"/>
  <c r="Z27" i="3"/>
  <c r="Z31" i="3" s="1"/>
  <c r="AA27" i="3"/>
  <c r="AA35" i="3" s="1"/>
  <c r="AA39" i="3" s="1"/>
  <c r="AB27" i="3"/>
  <c r="AB31" i="3" s="1"/>
  <c r="AC27" i="3"/>
  <c r="AC35" i="3" s="1"/>
  <c r="AC39" i="3" s="1"/>
  <c r="AD27" i="3"/>
  <c r="AD31" i="3" s="1"/>
  <c r="AE27" i="3"/>
  <c r="AE35" i="3" s="1"/>
  <c r="AE39" i="3" s="1"/>
  <c r="Q28" i="3"/>
  <c r="Q32" i="3" s="1"/>
  <c r="R28" i="3"/>
  <c r="S28" i="3"/>
  <c r="S32" i="3" s="1"/>
  <c r="T28" i="3"/>
  <c r="U28" i="3"/>
  <c r="U32" i="3" s="1"/>
  <c r="V28" i="3"/>
  <c r="W28" i="3"/>
  <c r="W32" i="3" s="1"/>
  <c r="X28" i="3"/>
  <c r="Y28" i="3"/>
  <c r="Y32" i="3" s="1"/>
  <c r="Z28" i="3"/>
  <c r="Z36" i="3" s="1"/>
  <c r="Z40" i="3" s="1"/>
  <c r="AA28" i="3"/>
  <c r="AA32" i="3" s="1"/>
  <c r="AB28" i="3"/>
  <c r="AB36" i="3" s="1"/>
  <c r="AB40" i="3" s="1"/>
  <c r="AC28" i="3"/>
  <c r="AC32" i="3" s="1"/>
  <c r="AD28" i="3"/>
  <c r="AD36" i="3" s="1"/>
  <c r="AD40" i="3" s="1"/>
  <c r="AE28" i="3"/>
  <c r="AE32" i="3" s="1"/>
  <c r="I27" i="3"/>
  <c r="J27" i="3"/>
  <c r="K27" i="3"/>
  <c r="K35" i="3" s="1"/>
  <c r="K39" i="3" s="1"/>
  <c r="L27" i="3"/>
  <c r="M27" i="3"/>
  <c r="M35" i="3" s="1"/>
  <c r="M39" i="3" s="1"/>
  <c r="N27" i="3"/>
  <c r="O27" i="3"/>
  <c r="O35" i="3" s="1"/>
  <c r="O39" i="3" s="1"/>
  <c r="P27" i="3"/>
  <c r="I28" i="3"/>
  <c r="I32" i="3" s="1"/>
  <c r="J28" i="3"/>
  <c r="K28" i="3"/>
  <c r="K32" i="3" s="1"/>
  <c r="L28" i="3"/>
  <c r="M28" i="3"/>
  <c r="M32" i="3" s="1"/>
  <c r="N28" i="3"/>
  <c r="O28" i="3"/>
  <c r="O32" i="3" s="1"/>
  <c r="P28" i="3"/>
  <c r="H28" i="3"/>
  <c r="H32" i="3" s="1"/>
  <c r="H27" i="3"/>
  <c r="H35" i="3" s="1"/>
  <c r="H39" i="3" s="1"/>
  <c r="Y35" i="3"/>
  <c r="Y39" i="3" s="1"/>
  <c r="Z35" i="3"/>
  <c r="Z39" i="3" s="1"/>
  <c r="I35" i="3"/>
  <c r="I39" i="3" s="1"/>
  <c r="W35" i="3"/>
  <c r="W39" i="3" s="1"/>
  <c r="X35" i="3"/>
  <c r="X39" i="3" s="1"/>
  <c r="I36" i="3"/>
  <c r="I40" i="3" s="1"/>
  <c r="M36" i="3"/>
  <c r="M40" i="3" s="1"/>
  <c r="G14" i="4"/>
  <c r="E11" i="4"/>
  <c r="E10" i="4" s="1"/>
  <c r="E9" i="4" s="1"/>
  <c r="C11" i="4"/>
  <c r="C10" i="4" s="1"/>
  <c r="C9" i="4" s="1"/>
  <c r="D28" i="3"/>
  <c r="E18" i="3"/>
  <c r="E17" i="3" s="1"/>
  <c r="E12" i="3"/>
  <c r="E24" i="3"/>
  <c r="C24" i="3"/>
  <c r="E15" i="3"/>
  <c r="E14" i="3" s="1"/>
  <c r="C15" i="3"/>
  <c r="C14" i="3" s="1"/>
  <c r="B24" i="3"/>
  <c r="E21" i="3"/>
  <c r="E20" i="3" s="1"/>
  <c r="C21" i="3"/>
  <c r="C20" i="3" s="1"/>
  <c r="B21" i="3"/>
  <c r="B20" i="3" s="1"/>
  <c r="C18" i="3"/>
  <c r="C17" i="3" s="1"/>
  <c r="B18" i="3"/>
  <c r="B17" i="3" s="1"/>
  <c r="D12" i="3"/>
  <c r="D11" i="3" s="1"/>
  <c r="C55" i="2"/>
  <c r="B28" i="2"/>
  <c r="F28" i="2" s="1"/>
  <c r="F59" i="2" l="1"/>
  <c r="AG55" i="2"/>
  <c r="G55" i="2"/>
  <c r="C47" i="2"/>
  <c r="C54" i="2"/>
  <c r="H59" i="2"/>
  <c r="C59" i="2"/>
  <c r="I58" i="2"/>
  <c r="I53" i="2"/>
  <c r="G10" i="5"/>
  <c r="P57" i="2"/>
  <c r="N57" i="2"/>
  <c r="H36" i="3"/>
  <c r="H40" i="3" s="1"/>
  <c r="AD35" i="3"/>
  <c r="AD39" i="3" s="1"/>
  <c r="W36" i="3"/>
  <c r="W40" i="3" s="1"/>
  <c r="U36" i="3"/>
  <c r="U40" i="3" s="1"/>
  <c r="AB35" i="3"/>
  <c r="AB39" i="3" s="1"/>
  <c r="O36" i="3"/>
  <c r="O40" i="3" s="1"/>
  <c r="AB57" i="2"/>
  <c r="Z57" i="2"/>
  <c r="D57" i="2"/>
  <c r="L57" i="2"/>
  <c r="T57" i="2"/>
  <c r="AD57" i="2"/>
  <c r="R57" i="2"/>
  <c r="X57" i="2"/>
  <c r="V57" i="2"/>
  <c r="AE36" i="3"/>
  <c r="AE40" i="3" s="1"/>
  <c r="AC36" i="3"/>
  <c r="AC40" i="3" s="1"/>
  <c r="T35" i="3"/>
  <c r="T39" i="3" s="1"/>
  <c r="AA36" i="3"/>
  <c r="AA40" i="3" s="1"/>
  <c r="K36" i="3"/>
  <c r="K40" i="3" s="1"/>
  <c r="S36" i="3"/>
  <c r="S40" i="3" s="1"/>
  <c r="R35" i="3"/>
  <c r="R39" i="3" s="1"/>
  <c r="Y36" i="3"/>
  <c r="Y40" i="3" s="1"/>
  <c r="V35" i="3"/>
  <c r="V39" i="3" s="1"/>
  <c r="Q36" i="3"/>
  <c r="Q40" i="3" s="1"/>
  <c r="C50" i="2"/>
  <c r="F20" i="3"/>
  <c r="G20" i="3"/>
  <c r="B23" i="3"/>
  <c r="B28" i="3"/>
  <c r="F14" i="3"/>
  <c r="G14" i="3"/>
  <c r="C28" i="3"/>
  <c r="C23" i="3"/>
  <c r="E28" i="3"/>
  <c r="E23" i="3"/>
  <c r="E27" i="3"/>
  <c r="E11" i="3"/>
  <c r="F17" i="3"/>
  <c r="G17" i="3"/>
  <c r="D36" i="3"/>
  <c r="D40" i="3" s="1"/>
  <c r="D32" i="3"/>
  <c r="H26" i="3"/>
  <c r="H34" i="3" s="1"/>
  <c r="H38" i="3" s="1"/>
  <c r="H31" i="3"/>
  <c r="H30" i="3" s="1"/>
  <c r="P36" i="3"/>
  <c r="P40" i="3" s="1"/>
  <c r="P32" i="3"/>
  <c r="N36" i="3"/>
  <c r="N40" i="3" s="1"/>
  <c r="N32" i="3"/>
  <c r="L36" i="3"/>
  <c r="L40" i="3" s="1"/>
  <c r="L32" i="3"/>
  <c r="J36" i="3"/>
  <c r="J40" i="3" s="1"/>
  <c r="J32" i="3"/>
  <c r="P35" i="3"/>
  <c r="P39" i="3" s="1"/>
  <c r="P31" i="3"/>
  <c r="O26" i="3"/>
  <c r="O34" i="3" s="1"/>
  <c r="O38" i="3" s="1"/>
  <c r="O31" i="3"/>
  <c r="O30" i="3" s="1"/>
  <c r="N35" i="3"/>
  <c r="N39" i="3" s="1"/>
  <c r="N31" i="3"/>
  <c r="M26" i="3"/>
  <c r="M34" i="3" s="1"/>
  <c r="M38" i="3" s="1"/>
  <c r="M31" i="3"/>
  <c r="M30" i="3" s="1"/>
  <c r="L35" i="3"/>
  <c r="L39" i="3" s="1"/>
  <c r="L31" i="3"/>
  <c r="K26" i="3"/>
  <c r="K34" i="3" s="1"/>
  <c r="K38" i="3" s="1"/>
  <c r="K31" i="3"/>
  <c r="K30" i="3" s="1"/>
  <c r="J35" i="3"/>
  <c r="J39" i="3" s="1"/>
  <c r="J31" i="3"/>
  <c r="I26" i="3"/>
  <c r="I34" i="3" s="1"/>
  <c r="I38" i="3" s="1"/>
  <c r="I31" i="3"/>
  <c r="I30" i="3" s="1"/>
  <c r="AD26" i="3"/>
  <c r="AD34" i="3" s="1"/>
  <c r="AD38" i="3" s="1"/>
  <c r="AD32" i="3"/>
  <c r="AD30" i="3" s="1"/>
  <c r="AB26" i="3"/>
  <c r="AB34" i="3" s="1"/>
  <c r="AB38" i="3" s="1"/>
  <c r="AB32" i="3"/>
  <c r="AB30" i="3" s="1"/>
  <c r="Z26" i="3"/>
  <c r="Z34" i="3" s="1"/>
  <c r="Z38" i="3" s="1"/>
  <c r="Z32" i="3"/>
  <c r="Z30" i="3" s="1"/>
  <c r="X36" i="3"/>
  <c r="X40" i="3" s="1"/>
  <c r="X32" i="3"/>
  <c r="X30" i="3" s="1"/>
  <c r="V36" i="3"/>
  <c r="V40" i="3" s="1"/>
  <c r="V32" i="3"/>
  <c r="V30" i="3" s="1"/>
  <c r="T36" i="3"/>
  <c r="T40" i="3" s="1"/>
  <c r="T32" i="3"/>
  <c r="T30" i="3" s="1"/>
  <c r="R36" i="3"/>
  <c r="R40" i="3" s="1"/>
  <c r="R32" i="3"/>
  <c r="R30" i="3" s="1"/>
  <c r="AE26" i="3"/>
  <c r="AE34" i="3" s="1"/>
  <c r="AE38" i="3" s="1"/>
  <c r="AE31" i="3"/>
  <c r="AE30" i="3" s="1"/>
  <c r="AC26" i="3"/>
  <c r="AC34" i="3" s="1"/>
  <c r="AC38" i="3" s="1"/>
  <c r="AC31" i="3"/>
  <c r="AC30" i="3" s="1"/>
  <c r="AA26" i="3"/>
  <c r="AA34" i="3" s="1"/>
  <c r="AA38" i="3" s="1"/>
  <c r="AA31" i="3"/>
  <c r="AA30" i="3" s="1"/>
  <c r="Y26" i="3"/>
  <c r="Y34" i="3" s="1"/>
  <c r="Y38" i="3" s="1"/>
  <c r="Y31" i="3"/>
  <c r="Y30" i="3" s="1"/>
  <c r="W26" i="3"/>
  <c r="W34" i="3" s="1"/>
  <c r="W38" i="3" s="1"/>
  <c r="W31" i="3"/>
  <c r="W30" i="3" s="1"/>
  <c r="U26" i="3"/>
  <c r="U34" i="3" s="1"/>
  <c r="U38" i="3" s="1"/>
  <c r="U31" i="3"/>
  <c r="U30" i="3" s="1"/>
  <c r="S26" i="3"/>
  <c r="S34" i="3" s="1"/>
  <c r="S38" i="3" s="1"/>
  <c r="S31" i="3"/>
  <c r="S30" i="3" s="1"/>
  <c r="Q26" i="3"/>
  <c r="Q34" i="3" s="1"/>
  <c r="Q38" i="3" s="1"/>
  <c r="Q31" i="3"/>
  <c r="Q30" i="3" s="1"/>
  <c r="J57" i="2"/>
  <c r="J53" i="2"/>
  <c r="AE53" i="2"/>
  <c r="AD53" i="2"/>
  <c r="AC53" i="2"/>
  <c r="AB53" i="2"/>
  <c r="AA53" i="2"/>
  <c r="Z53" i="2"/>
  <c r="Y53" i="2"/>
  <c r="X53" i="2"/>
  <c r="W53" i="2"/>
  <c r="V53" i="2"/>
  <c r="U53" i="2"/>
  <c r="T53" i="2"/>
  <c r="S53" i="2"/>
  <c r="R53" i="2"/>
  <c r="Q53" i="2"/>
  <c r="P53" i="2"/>
  <c r="O53" i="2"/>
  <c r="N53" i="2"/>
  <c r="M53" i="2"/>
  <c r="L53" i="2"/>
  <c r="K53" i="2"/>
  <c r="C45" i="4"/>
  <c r="C62" i="4"/>
  <c r="C65" i="4" s="1"/>
  <c r="E65" i="4"/>
  <c r="B143" i="6"/>
  <c r="B135" i="6"/>
  <c r="F135" i="6" s="1"/>
  <c r="E42" i="5"/>
  <c r="E46" i="5"/>
  <c r="E45" i="5" s="1"/>
  <c r="G43" i="5"/>
  <c r="D46" i="5"/>
  <c r="D45" i="5" s="1"/>
  <c r="D42" i="5"/>
  <c r="F42" i="5" s="1"/>
  <c r="C42" i="5"/>
  <c r="C46" i="5"/>
  <c r="C45" i="5" s="1"/>
  <c r="B68" i="5"/>
  <c r="D71" i="5"/>
  <c r="D70" i="5" s="1"/>
  <c r="D68" i="5"/>
  <c r="B45" i="4"/>
  <c r="B62" i="4"/>
  <c r="G61" i="6"/>
  <c r="E58" i="6"/>
  <c r="F58" i="6" s="1"/>
  <c r="F61" i="6"/>
  <c r="B107" i="6"/>
  <c r="F107" i="6" s="1"/>
  <c r="F108" i="6"/>
  <c r="C58" i="6"/>
  <c r="G58" i="6" s="1"/>
  <c r="G140" i="6"/>
  <c r="E57" i="5"/>
  <c r="E56" i="5" s="1"/>
  <c r="F54" i="5"/>
  <c r="F53" i="5"/>
  <c r="B57" i="5"/>
  <c r="B56" i="5" s="1"/>
  <c r="C57" i="5"/>
  <c r="C56" i="5" s="1"/>
  <c r="G53" i="5"/>
  <c r="G54" i="5"/>
  <c r="F10" i="5"/>
  <c r="F13" i="4"/>
  <c r="E12" i="4"/>
  <c r="E55" i="4"/>
  <c r="F56" i="4"/>
  <c r="E59" i="4"/>
  <c r="G56" i="4"/>
  <c r="D59" i="4"/>
  <c r="D58" i="4" s="1"/>
  <c r="D55" i="4"/>
  <c r="C55" i="4"/>
  <c r="C59" i="4"/>
  <c r="C58" i="4" s="1"/>
  <c r="G44" i="4"/>
  <c r="C43" i="4"/>
  <c r="B39" i="4"/>
  <c r="B44" i="4"/>
  <c r="B43" i="4" s="1"/>
  <c r="B55" i="4"/>
  <c r="B59" i="4"/>
  <c r="B58" i="4" s="1"/>
  <c r="E45" i="4"/>
  <c r="F41" i="4"/>
  <c r="G41" i="4"/>
  <c r="F40" i="4"/>
  <c r="E39" i="4"/>
  <c r="C39" i="4"/>
  <c r="AE57" i="2"/>
  <c r="AC57" i="2"/>
  <c r="AA57" i="2"/>
  <c r="Y57" i="2"/>
  <c r="W57" i="2"/>
  <c r="U57" i="2"/>
  <c r="S57" i="2"/>
  <c r="Q57" i="2"/>
  <c r="O57" i="2"/>
  <c r="M57" i="2"/>
  <c r="K57" i="2"/>
  <c r="I57" i="2"/>
  <c r="H58" i="2"/>
  <c r="H57" i="2" s="1"/>
  <c r="X26" i="3"/>
  <c r="X34" i="3" s="1"/>
  <c r="X38" i="3" s="1"/>
  <c r="V26" i="3"/>
  <c r="V34" i="3" s="1"/>
  <c r="V38" i="3" s="1"/>
  <c r="T26" i="3"/>
  <c r="T34" i="3" s="1"/>
  <c r="T38" i="3" s="1"/>
  <c r="R26" i="3"/>
  <c r="R34" i="3" s="1"/>
  <c r="R38" i="3" s="1"/>
  <c r="P26" i="3"/>
  <c r="P34" i="3" s="1"/>
  <c r="P38" i="3" s="1"/>
  <c r="N26" i="3"/>
  <c r="N34" i="3" s="1"/>
  <c r="N38" i="3" s="1"/>
  <c r="L26" i="3"/>
  <c r="L34" i="3" s="1"/>
  <c r="L38" i="3" s="1"/>
  <c r="J26" i="3"/>
  <c r="J34" i="3" s="1"/>
  <c r="J38" i="3" s="1"/>
  <c r="D27" i="3"/>
  <c r="F11" i="4"/>
  <c r="F10" i="4"/>
  <c r="G11" i="4"/>
  <c r="G13" i="4"/>
  <c r="B12" i="3"/>
  <c r="B11" i="3" s="1"/>
  <c r="C12" i="3"/>
  <c r="C11" i="3" s="1"/>
  <c r="G18" i="3"/>
  <c r="G21" i="3"/>
  <c r="F18" i="3"/>
  <c r="F21" i="3"/>
  <c r="G24" i="3"/>
  <c r="F24" i="3"/>
  <c r="AG50" i="2" l="1"/>
  <c r="G50" i="2"/>
  <c r="C58" i="2"/>
  <c r="G58" i="2" s="1"/>
  <c r="G54" i="2"/>
  <c r="AG54" i="2"/>
  <c r="G59" i="2"/>
  <c r="C53" i="2"/>
  <c r="G62" i="4"/>
  <c r="G12" i="3"/>
  <c r="D35" i="3"/>
  <c r="D31" i="3"/>
  <c r="D30" i="3" s="1"/>
  <c r="B65" i="4"/>
  <c r="F65" i="4" s="1"/>
  <c r="F62" i="4"/>
  <c r="G42" i="5"/>
  <c r="B140" i="6"/>
  <c r="F140" i="6" s="1"/>
  <c r="F143" i="6"/>
  <c r="G65" i="4"/>
  <c r="J30" i="3"/>
  <c r="L30" i="3"/>
  <c r="N30" i="3"/>
  <c r="P30" i="3"/>
  <c r="E35" i="3"/>
  <c r="E31" i="3"/>
  <c r="F23" i="3"/>
  <c r="G23" i="3"/>
  <c r="E36" i="3"/>
  <c r="E40" i="3" s="1"/>
  <c r="E32" i="3"/>
  <c r="C36" i="3"/>
  <c r="C40" i="3" s="1"/>
  <c r="C32" i="3"/>
  <c r="B36" i="3"/>
  <c r="B40" i="3" s="1"/>
  <c r="B32" i="3"/>
  <c r="G57" i="5"/>
  <c r="C61" i="5"/>
  <c r="C67" i="5"/>
  <c r="C66" i="5" s="1"/>
  <c r="F57" i="5"/>
  <c r="F56" i="5"/>
  <c r="G56" i="5"/>
  <c r="F46" i="5"/>
  <c r="G46" i="5"/>
  <c r="G39" i="4"/>
  <c r="F39" i="4"/>
  <c r="G45" i="4"/>
  <c r="F45" i="4"/>
  <c r="F44" i="4"/>
  <c r="E43" i="4"/>
  <c r="E58" i="4"/>
  <c r="G59" i="4"/>
  <c r="F59" i="4"/>
  <c r="G55" i="4"/>
  <c r="F55" i="4"/>
  <c r="B27" i="3"/>
  <c r="B31" i="3" s="1"/>
  <c r="C27" i="3"/>
  <c r="G10" i="4"/>
  <c r="G12" i="4"/>
  <c r="F12" i="4"/>
  <c r="F12" i="3"/>
  <c r="F15" i="3"/>
  <c r="G15" i="3"/>
  <c r="E26" i="3"/>
  <c r="B48" i="2"/>
  <c r="F48" i="2" s="1"/>
  <c r="C31" i="2"/>
  <c r="I19" i="2"/>
  <c r="J19" i="2"/>
  <c r="K19" i="2"/>
  <c r="L19" i="2"/>
  <c r="M19" i="2"/>
  <c r="N19" i="2"/>
  <c r="O19" i="2"/>
  <c r="P19" i="2"/>
  <c r="Q19" i="2"/>
  <c r="R19" i="2"/>
  <c r="S19" i="2"/>
  <c r="T19" i="2"/>
  <c r="U19" i="2"/>
  <c r="V19" i="2"/>
  <c r="W19" i="2"/>
  <c r="X19" i="2"/>
  <c r="Y19" i="2"/>
  <c r="Z19" i="2"/>
  <c r="AA19" i="2"/>
  <c r="AB19" i="2"/>
  <c r="AC19" i="2"/>
  <c r="AD19" i="2"/>
  <c r="AE19" i="2"/>
  <c r="I20" i="2"/>
  <c r="I38" i="2" s="1"/>
  <c r="J20" i="2"/>
  <c r="J12" i="2" s="1"/>
  <c r="K20" i="2"/>
  <c r="K38" i="2" s="1"/>
  <c r="L20" i="2"/>
  <c r="L12" i="2" s="1"/>
  <c r="M20" i="2"/>
  <c r="M38" i="2" s="1"/>
  <c r="N20" i="2"/>
  <c r="N12" i="2" s="1"/>
  <c r="O20" i="2"/>
  <c r="O38" i="2" s="1"/>
  <c r="P12" i="2"/>
  <c r="Q20" i="2"/>
  <c r="Q38" i="2" s="1"/>
  <c r="R20" i="2"/>
  <c r="R12" i="2" s="1"/>
  <c r="S20" i="2"/>
  <c r="S38" i="2" s="1"/>
  <c r="T20" i="2"/>
  <c r="T12" i="2" s="1"/>
  <c r="U20" i="2"/>
  <c r="U38" i="2" s="1"/>
  <c r="V20" i="2"/>
  <c r="V12" i="2" s="1"/>
  <c r="W20" i="2"/>
  <c r="W38" i="2" s="1"/>
  <c r="X20" i="2"/>
  <c r="X12" i="2" s="1"/>
  <c r="Y20" i="2"/>
  <c r="Y38" i="2" s="1"/>
  <c r="Z20" i="2"/>
  <c r="Z12" i="2" s="1"/>
  <c r="AA20" i="2"/>
  <c r="AA38" i="2" s="1"/>
  <c r="AB20" i="2"/>
  <c r="AB12" i="2" s="1"/>
  <c r="AC20" i="2"/>
  <c r="AC38" i="2" s="1"/>
  <c r="AD20" i="2"/>
  <c r="AD12" i="2" s="1"/>
  <c r="AE20" i="2"/>
  <c r="AE38" i="2" s="1"/>
  <c r="H20" i="2"/>
  <c r="H12" i="2" s="1"/>
  <c r="D19" i="2"/>
  <c r="C33" i="2"/>
  <c r="B34" i="2"/>
  <c r="B31" i="2"/>
  <c r="C28" i="2"/>
  <c r="B27" i="2"/>
  <c r="F27" i="2" s="1"/>
  <c r="C24" i="2"/>
  <c r="B23" i="2"/>
  <c r="F23" i="2" s="1"/>
  <c r="B24" i="2"/>
  <c r="F24" i="2" s="1"/>
  <c r="C14" i="2"/>
  <c r="B15" i="2"/>
  <c r="B16" i="2"/>
  <c r="F16" i="2" s="1"/>
  <c r="AG24" i="2" l="1"/>
  <c r="G24" i="2"/>
  <c r="B33" i="2"/>
  <c r="F34" i="2"/>
  <c r="AG53" i="2"/>
  <c r="G53" i="2"/>
  <c r="AG28" i="2"/>
  <c r="G28" i="2"/>
  <c r="D11" i="2"/>
  <c r="D37" i="2"/>
  <c r="D62" i="2" s="1"/>
  <c r="D66" i="2" s="1"/>
  <c r="C30" i="2"/>
  <c r="AG31" i="2"/>
  <c r="G31" i="2"/>
  <c r="B30" i="2"/>
  <c r="F30" i="2" s="1"/>
  <c r="F31" i="2"/>
  <c r="C57" i="2"/>
  <c r="B47" i="2"/>
  <c r="B54" i="2"/>
  <c r="F54" i="2" s="1"/>
  <c r="C26" i="2"/>
  <c r="B20" i="2"/>
  <c r="B12" i="2" s="1"/>
  <c r="C22" i="2"/>
  <c r="F27" i="3"/>
  <c r="B30" i="3"/>
  <c r="B14" i="2"/>
  <c r="D14" i="2"/>
  <c r="E14" i="2"/>
  <c r="B22" i="2"/>
  <c r="B19" i="2"/>
  <c r="E22" i="2"/>
  <c r="B26" i="2"/>
  <c r="E26" i="2"/>
  <c r="E33" i="2"/>
  <c r="AG33" i="2" s="1"/>
  <c r="D18" i="2"/>
  <c r="H11" i="2"/>
  <c r="H10" i="2" s="1"/>
  <c r="H18" i="2"/>
  <c r="AE42" i="2"/>
  <c r="AE63" i="2"/>
  <c r="AE67" i="2" s="1"/>
  <c r="AC42" i="2"/>
  <c r="AC63" i="2"/>
  <c r="AC67" i="2" s="1"/>
  <c r="AA42" i="2"/>
  <c r="AA63" i="2"/>
  <c r="AA67" i="2" s="1"/>
  <c r="Y42" i="2"/>
  <c r="Y63" i="2"/>
  <c r="Y67" i="2" s="1"/>
  <c r="W42" i="2"/>
  <c r="W63" i="2"/>
  <c r="W67" i="2" s="1"/>
  <c r="U42" i="2"/>
  <c r="U63" i="2"/>
  <c r="U67" i="2" s="1"/>
  <c r="S42" i="2"/>
  <c r="S63" i="2"/>
  <c r="S67" i="2" s="1"/>
  <c r="Q42" i="2"/>
  <c r="Q63" i="2"/>
  <c r="Q67" i="2" s="1"/>
  <c r="O42" i="2"/>
  <c r="O63" i="2"/>
  <c r="O67" i="2" s="1"/>
  <c r="M42" i="2"/>
  <c r="M63" i="2"/>
  <c r="M67" i="2" s="1"/>
  <c r="K42" i="2"/>
  <c r="K63" i="2"/>
  <c r="K67" i="2" s="1"/>
  <c r="I42" i="2"/>
  <c r="I63" i="2"/>
  <c r="I67" i="2" s="1"/>
  <c r="AE11" i="2"/>
  <c r="AE18" i="2"/>
  <c r="AD37" i="2"/>
  <c r="AD18" i="2"/>
  <c r="AC11" i="2"/>
  <c r="AC18" i="2"/>
  <c r="AB37" i="2"/>
  <c r="AB18" i="2"/>
  <c r="AA11" i="2"/>
  <c r="AA18" i="2"/>
  <c r="Z37" i="2"/>
  <c r="Z18" i="2"/>
  <c r="Y11" i="2"/>
  <c r="Y18" i="2"/>
  <c r="X37" i="2"/>
  <c r="X18" i="2"/>
  <c r="W11" i="2"/>
  <c r="W18" i="2"/>
  <c r="V37" i="2"/>
  <c r="V18" i="2"/>
  <c r="U11" i="2"/>
  <c r="U18" i="2"/>
  <c r="T37" i="2"/>
  <c r="T18" i="2"/>
  <c r="S11" i="2"/>
  <c r="S18" i="2"/>
  <c r="R37" i="2"/>
  <c r="R18" i="2"/>
  <c r="Q11" i="2"/>
  <c r="Q18" i="2"/>
  <c r="P37" i="2"/>
  <c r="P18" i="2"/>
  <c r="O11" i="2"/>
  <c r="O18" i="2"/>
  <c r="N37" i="2"/>
  <c r="N18" i="2"/>
  <c r="M11" i="2"/>
  <c r="M18" i="2"/>
  <c r="L37" i="2"/>
  <c r="L18" i="2"/>
  <c r="K11" i="2"/>
  <c r="K18" i="2"/>
  <c r="J37" i="2"/>
  <c r="J18" i="2"/>
  <c r="I11" i="2"/>
  <c r="I18" i="2"/>
  <c r="E47" i="2"/>
  <c r="C35" i="3"/>
  <c r="G35" i="3" s="1"/>
  <c r="C31" i="3"/>
  <c r="C30" i="3" s="1"/>
  <c r="C60" i="5"/>
  <c r="C69" i="5"/>
  <c r="F32" i="3"/>
  <c r="G32" i="3"/>
  <c r="F40" i="3"/>
  <c r="G40" i="3"/>
  <c r="E30" i="3"/>
  <c r="F31" i="3"/>
  <c r="G31" i="3"/>
  <c r="E39" i="3"/>
  <c r="E34" i="3"/>
  <c r="E38" i="3" s="1"/>
  <c r="D39" i="3"/>
  <c r="D34" i="3"/>
  <c r="D38" i="3" s="1"/>
  <c r="F61" i="5"/>
  <c r="E61" i="5"/>
  <c r="E69" i="5" s="1"/>
  <c r="E67" i="5"/>
  <c r="F45" i="5"/>
  <c r="G45" i="5"/>
  <c r="G58" i="4"/>
  <c r="F58" i="4"/>
  <c r="F43" i="4"/>
  <c r="G43" i="4"/>
  <c r="B35" i="3"/>
  <c r="F35" i="3" s="1"/>
  <c r="B26" i="3"/>
  <c r="F26" i="3" s="1"/>
  <c r="G27" i="3"/>
  <c r="G28" i="3"/>
  <c r="C26" i="3"/>
  <c r="G26" i="3" s="1"/>
  <c r="F36" i="3"/>
  <c r="F28" i="3"/>
  <c r="D12" i="2"/>
  <c r="Q12" i="2"/>
  <c r="H38" i="2"/>
  <c r="X11" i="2"/>
  <c r="X10" i="2" s="1"/>
  <c r="Y12" i="2"/>
  <c r="I12" i="2"/>
  <c r="P11" i="2"/>
  <c r="P10" i="2" s="1"/>
  <c r="E20" i="2"/>
  <c r="AC12" i="2"/>
  <c r="U12" i="2"/>
  <c r="M12" i="2"/>
  <c r="AB11" i="2"/>
  <c r="AB10" i="2" s="1"/>
  <c r="T11" i="2"/>
  <c r="T10" i="2" s="1"/>
  <c r="L11" i="2"/>
  <c r="L10" i="2" s="1"/>
  <c r="D38" i="2"/>
  <c r="AD38" i="2"/>
  <c r="AB38" i="2"/>
  <c r="Z38" i="2"/>
  <c r="X38" i="2"/>
  <c r="V38" i="2"/>
  <c r="T38" i="2"/>
  <c r="R38" i="2"/>
  <c r="P38" i="2"/>
  <c r="N38" i="2"/>
  <c r="L38" i="2"/>
  <c r="J38" i="2"/>
  <c r="AE37" i="2"/>
  <c r="AC37" i="2"/>
  <c r="AA37" i="2"/>
  <c r="Y37" i="2"/>
  <c r="W37" i="2"/>
  <c r="U37" i="2"/>
  <c r="S37" i="2"/>
  <c r="Q37" i="2"/>
  <c r="O37" i="2"/>
  <c r="M37" i="2"/>
  <c r="K37" i="2"/>
  <c r="I37" i="2"/>
  <c r="C20" i="2"/>
  <c r="E19" i="2"/>
  <c r="AE12" i="2"/>
  <c r="AA12" i="2"/>
  <c r="W12" i="2"/>
  <c r="S12" i="2"/>
  <c r="O12" i="2"/>
  <c r="K12" i="2"/>
  <c r="AD11" i="2"/>
  <c r="AD10" i="2" s="1"/>
  <c r="Z11" i="2"/>
  <c r="Z10" i="2" s="1"/>
  <c r="V11" i="2"/>
  <c r="V10" i="2" s="1"/>
  <c r="R11" i="2"/>
  <c r="R10" i="2" s="1"/>
  <c r="N11" i="2"/>
  <c r="N10" i="2" s="1"/>
  <c r="J11" i="2"/>
  <c r="J10" i="2" s="1"/>
  <c r="C19" i="2"/>
  <c r="G14" i="2" l="1"/>
  <c r="F14" i="2"/>
  <c r="AG14" i="2"/>
  <c r="G19" i="2"/>
  <c r="F19" i="2"/>
  <c r="G20" i="2"/>
  <c r="F20" i="2"/>
  <c r="F22" i="2"/>
  <c r="G22" i="2"/>
  <c r="AG22" i="2"/>
  <c r="AG20" i="2"/>
  <c r="C12" i="2"/>
  <c r="G33" i="2"/>
  <c r="F33" i="2"/>
  <c r="AG19" i="2"/>
  <c r="C11" i="2"/>
  <c r="C10" i="2" s="1"/>
  <c r="G26" i="2"/>
  <c r="F26" i="2"/>
  <c r="AG26" i="2"/>
  <c r="AG30" i="2"/>
  <c r="G30" i="2"/>
  <c r="G47" i="2"/>
  <c r="AG47" i="2"/>
  <c r="F47" i="2"/>
  <c r="D42" i="2"/>
  <c r="D36" i="2"/>
  <c r="B58" i="2"/>
  <c r="B53" i="2"/>
  <c r="F53" i="2" s="1"/>
  <c r="C18" i="2"/>
  <c r="C38" i="2"/>
  <c r="D10" i="2"/>
  <c r="H41" i="2"/>
  <c r="E18" i="2"/>
  <c r="I41" i="2"/>
  <c r="I40" i="2" s="1"/>
  <c r="I62" i="2"/>
  <c r="K41" i="2"/>
  <c r="K40" i="2" s="1"/>
  <c r="K62" i="2"/>
  <c r="M41" i="2"/>
  <c r="M40" i="2" s="1"/>
  <c r="M62" i="2"/>
  <c r="O41" i="2"/>
  <c r="O40" i="2" s="1"/>
  <c r="O62" i="2"/>
  <c r="Q41" i="2"/>
  <c r="Q40" i="2" s="1"/>
  <c r="Q62" i="2"/>
  <c r="S41" i="2"/>
  <c r="S40" i="2" s="1"/>
  <c r="S62" i="2"/>
  <c r="U41" i="2"/>
  <c r="U40" i="2" s="1"/>
  <c r="U62" i="2"/>
  <c r="W41" i="2"/>
  <c r="W40" i="2" s="1"/>
  <c r="W62" i="2"/>
  <c r="Y41" i="2"/>
  <c r="Y40" i="2" s="1"/>
  <c r="Y62" i="2"/>
  <c r="AA41" i="2"/>
  <c r="AA40" i="2" s="1"/>
  <c r="AA62" i="2"/>
  <c r="AC41" i="2"/>
  <c r="AC40" i="2" s="1"/>
  <c r="AC62" i="2"/>
  <c r="AE41" i="2"/>
  <c r="AE40" i="2" s="1"/>
  <c r="AE62" i="2"/>
  <c r="J42" i="2"/>
  <c r="J63" i="2"/>
  <c r="L42" i="2"/>
  <c r="L63" i="2"/>
  <c r="N42" i="2"/>
  <c r="N63" i="2"/>
  <c r="P42" i="2"/>
  <c r="P63" i="2"/>
  <c r="R42" i="2"/>
  <c r="R63" i="2"/>
  <c r="T42" i="2"/>
  <c r="T63" i="2"/>
  <c r="V42" i="2"/>
  <c r="V63" i="2"/>
  <c r="X42" i="2"/>
  <c r="X63" i="2"/>
  <c r="Z42" i="2"/>
  <c r="Z63" i="2"/>
  <c r="AB42" i="2"/>
  <c r="AB63" i="2"/>
  <c r="AD42" i="2"/>
  <c r="AD63" i="2"/>
  <c r="D41" i="2"/>
  <c r="D40" i="2" s="1"/>
  <c r="H42" i="2"/>
  <c r="H63" i="2"/>
  <c r="B34" i="3"/>
  <c r="F34" i="3" s="1"/>
  <c r="B39" i="3"/>
  <c r="B38" i="3" s="1"/>
  <c r="F38" i="3" s="1"/>
  <c r="E68" i="5"/>
  <c r="E71" i="5"/>
  <c r="E70" i="5" s="1"/>
  <c r="F30" i="3"/>
  <c r="G30" i="3"/>
  <c r="C68" i="5"/>
  <c r="C71" i="5"/>
  <c r="C70" i="5" s="1"/>
  <c r="C34" i="3"/>
  <c r="C38" i="3" s="1"/>
  <c r="G38" i="3" s="1"/>
  <c r="C39" i="3"/>
  <c r="G39" i="3" s="1"/>
  <c r="I10" i="2"/>
  <c r="J41" i="2"/>
  <c r="J62" i="2"/>
  <c r="J66" i="2" s="1"/>
  <c r="K10" i="2"/>
  <c r="L41" i="2"/>
  <c r="L62" i="2"/>
  <c r="L66" i="2" s="1"/>
  <c r="M10" i="2"/>
  <c r="N41" i="2"/>
  <c r="N62" i="2"/>
  <c r="N66" i="2" s="1"/>
  <c r="O10" i="2"/>
  <c r="P41" i="2"/>
  <c r="P62" i="2"/>
  <c r="P66" i="2" s="1"/>
  <c r="Q10" i="2"/>
  <c r="R41" i="2"/>
  <c r="R62" i="2"/>
  <c r="R66" i="2" s="1"/>
  <c r="S10" i="2"/>
  <c r="T41" i="2"/>
  <c r="T62" i="2"/>
  <c r="T66" i="2" s="1"/>
  <c r="U10" i="2"/>
  <c r="V41" i="2"/>
  <c r="V62" i="2"/>
  <c r="V66" i="2" s="1"/>
  <c r="W10" i="2"/>
  <c r="X41" i="2"/>
  <c r="X62" i="2"/>
  <c r="X66" i="2" s="1"/>
  <c r="Y10" i="2"/>
  <c r="Z41" i="2"/>
  <c r="Z62" i="2"/>
  <c r="Z66" i="2" s="1"/>
  <c r="AA10" i="2"/>
  <c r="AB41" i="2"/>
  <c r="AB62" i="2"/>
  <c r="AB66" i="2" s="1"/>
  <c r="AC10" i="2"/>
  <c r="AD41" i="2"/>
  <c r="AD62" i="2"/>
  <c r="AD66" i="2" s="1"/>
  <c r="AE10" i="2"/>
  <c r="B18" i="2"/>
  <c r="B37" i="2"/>
  <c r="B62" i="2" s="1"/>
  <c r="B66" i="2" s="1"/>
  <c r="B11" i="2"/>
  <c r="B10" i="2" s="1"/>
  <c r="E66" i="5"/>
  <c r="G66" i="5" s="1"/>
  <c r="G67" i="5"/>
  <c r="G61" i="5"/>
  <c r="E60" i="5"/>
  <c r="F64" i="5"/>
  <c r="F63" i="5"/>
  <c r="B67" i="5"/>
  <c r="G36" i="3"/>
  <c r="G34" i="3"/>
  <c r="K36" i="2"/>
  <c r="O36" i="2"/>
  <c r="S36" i="2"/>
  <c r="W36" i="2"/>
  <c r="AA36" i="2"/>
  <c r="AE36" i="2"/>
  <c r="L36" i="2"/>
  <c r="P36" i="2"/>
  <c r="T36" i="2"/>
  <c r="X36" i="2"/>
  <c r="AB36" i="2"/>
  <c r="D63" i="2"/>
  <c r="D67" i="2" s="1"/>
  <c r="H36" i="2"/>
  <c r="I36" i="2"/>
  <c r="M36" i="2"/>
  <c r="Q36" i="2"/>
  <c r="U36" i="2"/>
  <c r="Y36" i="2"/>
  <c r="AC36" i="2"/>
  <c r="J36" i="2"/>
  <c r="N36" i="2"/>
  <c r="R36" i="2"/>
  <c r="V36" i="2"/>
  <c r="Z36" i="2"/>
  <c r="AD36" i="2"/>
  <c r="E12" i="2"/>
  <c r="E38" i="2"/>
  <c r="C37" i="2"/>
  <c r="B38" i="2"/>
  <c r="B63" i="2" s="1"/>
  <c r="B67" i="2" s="1"/>
  <c r="E37" i="2"/>
  <c r="E11" i="2"/>
  <c r="F37" i="2" l="1"/>
  <c r="G37" i="2"/>
  <c r="G12" i="2"/>
  <c r="F12" i="2"/>
  <c r="B57" i="2"/>
  <c r="F58" i="2"/>
  <c r="C62" i="2"/>
  <c r="C66" i="2" s="1"/>
  <c r="AG37" i="2"/>
  <c r="AG38" i="2"/>
  <c r="G11" i="2"/>
  <c r="F11" i="2"/>
  <c r="G38" i="2"/>
  <c r="F38" i="2"/>
  <c r="G18" i="2"/>
  <c r="F18" i="2"/>
  <c r="AG18" i="2"/>
  <c r="C36" i="2"/>
  <c r="C42" i="2"/>
  <c r="C63" i="2"/>
  <c r="E36" i="2"/>
  <c r="E62" i="2"/>
  <c r="H67" i="2"/>
  <c r="H61" i="2"/>
  <c r="F39" i="3"/>
  <c r="E10" i="2"/>
  <c r="E41" i="2"/>
  <c r="B42" i="2"/>
  <c r="C41" i="2"/>
  <c r="C40" i="2" s="1"/>
  <c r="E63" i="2"/>
  <c r="E42" i="2"/>
  <c r="B41" i="2"/>
  <c r="B36" i="2"/>
  <c r="E57" i="2"/>
  <c r="D65" i="2"/>
  <c r="D61" i="2"/>
  <c r="AD61" i="2"/>
  <c r="AD67" i="2"/>
  <c r="AD65" i="2" s="1"/>
  <c r="AD40" i="2"/>
  <c r="AB61" i="2"/>
  <c r="AB67" i="2"/>
  <c r="AB65" i="2" s="1"/>
  <c r="AB40" i="2"/>
  <c r="Z61" i="2"/>
  <c r="Z67" i="2"/>
  <c r="Z65" i="2" s="1"/>
  <c r="Z40" i="2"/>
  <c r="X61" i="2"/>
  <c r="X67" i="2"/>
  <c r="X65" i="2" s="1"/>
  <c r="X40" i="2"/>
  <c r="V61" i="2"/>
  <c r="V67" i="2"/>
  <c r="V65" i="2" s="1"/>
  <c r="V40" i="2"/>
  <c r="T61" i="2"/>
  <c r="T67" i="2"/>
  <c r="T65" i="2" s="1"/>
  <c r="T40" i="2"/>
  <c r="R61" i="2"/>
  <c r="R67" i="2"/>
  <c r="R65" i="2" s="1"/>
  <c r="R40" i="2"/>
  <c r="P61" i="2"/>
  <c r="P67" i="2"/>
  <c r="P65" i="2" s="1"/>
  <c r="P40" i="2"/>
  <c r="N61" i="2"/>
  <c r="N67" i="2"/>
  <c r="N65" i="2" s="1"/>
  <c r="N40" i="2"/>
  <c r="L61" i="2"/>
  <c r="L67" i="2"/>
  <c r="L65" i="2" s="1"/>
  <c r="L40" i="2"/>
  <c r="J61" i="2"/>
  <c r="J67" i="2"/>
  <c r="J65" i="2" s="1"/>
  <c r="J40" i="2"/>
  <c r="AE66" i="2"/>
  <c r="AE65" i="2" s="1"/>
  <c r="AE61" i="2"/>
  <c r="AC66" i="2"/>
  <c r="AC65" i="2" s="1"/>
  <c r="AC61" i="2"/>
  <c r="AA66" i="2"/>
  <c r="AA65" i="2" s="1"/>
  <c r="AA61" i="2"/>
  <c r="Y66" i="2"/>
  <c r="Y65" i="2" s="1"/>
  <c r="Y61" i="2"/>
  <c r="W66" i="2"/>
  <c r="W65" i="2" s="1"/>
  <c r="W61" i="2"/>
  <c r="U66" i="2"/>
  <c r="U65" i="2" s="1"/>
  <c r="U61" i="2"/>
  <c r="S66" i="2"/>
  <c r="S65" i="2" s="1"/>
  <c r="S61" i="2"/>
  <c r="Q66" i="2"/>
  <c r="Q65" i="2" s="1"/>
  <c r="Q61" i="2"/>
  <c r="O66" i="2"/>
  <c r="O65" i="2" s="1"/>
  <c r="O61" i="2"/>
  <c r="M66" i="2"/>
  <c r="M65" i="2" s="1"/>
  <c r="M61" i="2"/>
  <c r="K66" i="2"/>
  <c r="K65" i="2" s="1"/>
  <c r="K61" i="2"/>
  <c r="I66" i="2"/>
  <c r="I65" i="2" s="1"/>
  <c r="I61" i="2"/>
  <c r="H66" i="2"/>
  <c r="H65" i="2" s="1"/>
  <c r="H40" i="2"/>
  <c r="G60" i="5"/>
  <c r="F60" i="5"/>
  <c r="F67" i="5"/>
  <c r="B66" i="5"/>
  <c r="F66" i="5" s="1"/>
  <c r="F36" i="2" l="1"/>
  <c r="G36" i="2"/>
  <c r="C67" i="2"/>
  <c r="AG63" i="2"/>
  <c r="F42" i="2"/>
  <c r="G42" i="2"/>
  <c r="G41" i="2"/>
  <c r="F41" i="2"/>
  <c r="E67" i="2"/>
  <c r="F63" i="2"/>
  <c r="G63" i="2"/>
  <c r="G10" i="2"/>
  <c r="F10" i="2"/>
  <c r="AG36" i="2"/>
  <c r="G57" i="2"/>
  <c r="F57" i="2"/>
  <c r="E66" i="2"/>
  <c r="G62" i="2"/>
  <c r="F62" i="2"/>
  <c r="AG62" i="2"/>
  <c r="B65" i="2"/>
  <c r="B40" i="2"/>
  <c r="E61" i="2"/>
  <c r="C65" i="2"/>
  <c r="C61" i="2"/>
  <c r="E40" i="2"/>
  <c r="B61" i="2"/>
  <c r="G40" i="2" l="1"/>
  <c r="F40" i="2"/>
  <c r="F67" i="2"/>
  <c r="G67" i="2"/>
  <c r="G66" i="2"/>
  <c r="F66" i="2"/>
  <c r="G61" i="2"/>
  <c r="AG61" i="2"/>
  <c r="F61" i="2"/>
  <c r="E65" i="2"/>
  <c r="D26" i="3"/>
  <c r="D15" i="3"/>
  <c r="D14" i="3" s="1"/>
  <c r="D17" i="5"/>
  <c r="D16" i="5" s="1"/>
  <c r="B17" i="5"/>
  <c r="B16" i="5" s="1"/>
  <c r="G65" i="2" l="1"/>
  <c r="F65" i="2"/>
  <c r="B13" i="5"/>
  <c r="F13" i="5" s="1"/>
  <c r="E17" i="5"/>
  <c r="F17" i="5" s="1"/>
  <c r="C17" i="5"/>
  <c r="C16" i="5" s="1"/>
  <c r="G14" i="5"/>
  <c r="F14" i="5"/>
  <c r="G13" i="5"/>
  <c r="F69" i="5" l="1"/>
  <c r="G69" i="5"/>
  <c r="G17" i="5"/>
  <c r="E16" i="5"/>
  <c r="F68" i="5" l="1"/>
  <c r="G68" i="5"/>
  <c r="F71" i="5"/>
  <c r="G71" i="5"/>
  <c r="F16" i="5"/>
  <c r="G16" i="5"/>
  <c r="F70" i="5" l="1"/>
  <c r="G70" i="5"/>
  <c r="D21" i="10"/>
  <c r="D18" i="10" s="1"/>
  <c r="E18" i="10"/>
  <c r="G11" i="10"/>
  <c r="E17" i="4" l="1"/>
  <c r="E23" i="4"/>
  <c r="E61" i="4" s="1"/>
  <c r="I23" i="4"/>
  <c r="I22" i="4" s="1"/>
  <c r="H23" i="4"/>
  <c r="H22" i="4" s="1"/>
  <c r="D17" i="4"/>
  <c r="D16" i="4" s="1"/>
  <c r="D15" i="4" s="1"/>
  <c r="I16" i="4"/>
  <c r="I15" i="4" s="1"/>
  <c r="H16" i="4"/>
  <c r="H15" i="4"/>
  <c r="H26" i="4" l="1"/>
  <c r="H25" i="4" s="1"/>
  <c r="I26" i="4"/>
  <c r="I25" i="4" s="1"/>
  <c r="D23" i="4"/>
  <c r="I61" i="4"/>
  <c r="E22" i="4"/>
  <c r="E26" i="4"/>
  <c r="H61" i="4"/>
  <c r="E64" i="4"/>
  <c r="E16" i="4"/>
  <c r="E60" i="4"/>
  <c r="E25" i="4" l="1"/>
  <c r="D22" i="4"/>
  <c r="D26" i="4"/>
  <c r="D25" i="4" s="1"/>
  <c r="D61" i="4"/>
  <c r="E15" i="4"/>
  <c r="H60" i="4"/>
  <c r="H64" i="4"/>
  <c r="H63" i="4" s="1"/>
  <c r="I60" i="4"/>
  <c r="I64" i="4"/>
  <c r="I63" i="4" s="1"/>
  <c r="E63" i="4"/>
  <c r="D60" i="4" l="1"/>
  <c r="D64" i="4"/>
  <c r="D63" i="4" s="1"/>
  <c r="K23" i="4"/>
  <c r="K26" i="4" s="1"/>
  <c r="K25" i="4" s="1"/>
  <c r="X23" i="4"/>
  <c r="X22" i="4" s="1"/>
  <c r="L23" i="4"/>
  <c r="L22" i="4" s="1"/>
  <c r="Y23" i="4"/>
  <c r="Y61" i="4" s="1"/>
  <c r="AA23" i="4"/>
  <c r="AA22" i="4" s="1"/>
  <c r="R23" i="4"/>
  <c r="R26" i="4" s="1"/>
  <c r="R25" i="4" s="1"/>
  <c r="R61" i="4"/>
  <c r="R60" i="4" s="1"/>
  <c r="W23" i="4"/>
  <c r="W61" i="4" s="1"/>
  <c r="U23" i="4"/>
  <c r="U61" i="4" s="1"/>
  <c r="S23" i="4"/>
  <c r="S61" i="4" s="1"/>
  <c r="AB61" i="4"/>
  <c r="AB60" i="4" s="1"/>
  <c r="AB64" i="4"/>
  <c r="AB63" i="4" s="1"/>
  <c r="AB23" i="4"/>
  <c r="AB26" i="4" s="1"/>
  <c r="AB25" i="4" s="1"/>
  <c r="AC16" i="4"/>
  <c r="AC15" i="4" s="1"/>
  <c r="AC23" i="4"/>
  <c r="AC26" i="4" s="1"/>
  <c r="AC25" i="4" s="1"/>
  <c r="AC61" i="4"/>
  <c r="AC60" i="4" s="1"/>
  <c r="M23" i="4"/>
  <c r="M61" i="4" s="1"/>
  <c r="M64" i="4" s="1"/>
  <c r="M63" i="4" s="1"/>
  <c r="M26" i="4"/>
  <c r="M25" i="4"/>
  <c r="K16" i="4"/>
  <c r="K15" i="4" s="1"/>
  <c r="J23" i="4"/>
  <c r="J26" i="4" s="1"/>
  <c r="J25" i="4" s="1"/>
  <c r="J61" i="4"/>
  <c r="J64" i="4" s="1"/>
  <c r="J63" i="4" s="1"/>
  <c r="Q16" i="4"/>
  <c r="Q15" i="4" s="1"/>
  <c r="Q23" i="4"/>
  <c r="Q22" i="4" s="1"/>
  <c r="T23" i="4"/>
  <c r="T22" i="4" s="1"/>
  <c r="V16" i="4"/>
  <c r="V15" i="4" s="1"/>
  <c r="V23" i="4"/>
  <c r="V26" i="4" s="1"/>
  <c r="V25" i="4" s="1"/>
  <c r="Z23" i="4"/>
  <c r="Z22" i="4" s="1"/>
  <c r="X16" i="4"/>
  <c r="X15" i="4" s="1"/>
  <c r="T16" i="4"/>
  <c r="T15" i="4" s="1"/>
  <c r="L16" i="4"/>
  <c r="L15" i="4"/>
  <c r="Y16" i="4"/>
  <c r="Y15" i="4" s="1"/>
  <c r="U16" i="4"/>
  <c r="U15" i="4" s="1"/>
  <c r="M16" i="4"/>
  <c r="M15" i="4"/>
  <c r="Z16" i="4"/>
  <c r="Z15" i="4" s="1"/>
  <c r="S16" i="4"/>
  <c r="S15" i="4"/>
  <c r="R16" i="4"/>
  <c r="R15" i="4" s="1"/>
  <c r="AB16" i="4"/>
  <c r="AB15" i="4"/>
  <c r="O16" i="4"/>
  <c r="O15" i="4" s="1"/>
  <c r="O23" i="4"/>
  <c r="O26" i="4" s="1"/>
  <c r="O25" i="4" s="1"/>
  <c r="J16" i="4"/>
  <c r="J15" i="4" s="1"/>
  <c r="B17" i="4"/>
  <c r="B16" i="4" s="1"/>
  <c r="N16" i="4"/>
  <c r="N15" i="4" s="1"/>
  <c r="N23" i="4"/>
  <c r="N61" i="4" s="1"/>
  <c r="W16" i="4"/>
  <c r="W15" i="4"/>
  <c r="AA16" i="4"/>
  <c r="AA15" i="4" s="1"/>
  <c r="P16" i="4"/>
  <c r="P15" i="4"/>
  <c r="P23" i="4"/>
  <c r="P26" i="4" s="1"/>
  <c r="P25" i="4" s="1"/>
  <c r="Z26" i="4" l="1"/>
  <c r="Z25" i="4" s="1"/>
  <c r="Z61" i="4"/>
  <c r="Z60" i="4" s="1"/>
  <c r="R64" i="4"/>
  <c r="R63" i="4" s="1"/>
  <c r="AA61" i="4"/>
  <c r="AA64" i="4" s="1"/>
  <c r="AA63" i="4" s="1"/>
  <c r="J22" i="4"/>
  <c r="Y26" i="4"/>
  <c r="Y25" i="4" s="1"/>
  <c r="AC64" i="4"/>
  <c r="AC63" i="4" s="1"/>
  <c r="AB22" i="4"/>
  <c r="M22" i="4"/>
  <c r="B23" i="4"/>
  <c r="O61" i="4"/>
  <c r="L61" i="4"/>
  <c r="L60" i="4" s="1"/>
  <c r="O22" i="4"/>
  <c r="W60" i="4"/>
  <c r="W64" i="4"/>
  <c r="W63" i="4" s="1"/>
  <c r="Y64" i="4"/>
  <c r="Y63" i="4" s="1"/>
  <c r="Y60" i="4"/>
  <c r="U60" i="4"/>
  <c r="U64" i="4"/>
  <c r="U63" i="4" s="1"/>
  <c r="B15" i="4"/>
  <c r="F15" i="4" s="1"/>
  <c r="F16" i="4"/>
  <c r="N64" i="4"/>
  <c r="N63" i="4" s="1"/>
  <c r="N60" i="4"/>
  <c r="S64" i="4"/>
  <c r="S63" i="4" s="1"/>
  <c r="S60" i="4"/>
  <c r="W22" i="4"/>
  <c r="J60" i="4"/>
  <c r="V61" i="4"/>
  <c r="V22" i="4"/>
  <c r="L26" i="4"/>
  <c r="L25" i="4" s="1"/>
  <c r="AA26" i="4"/>
  <c r="AA25" i="4" s="1"/>
  <c r="R22" i="4"/>
  <c r="W26" i="4"/>
  <c r="W25" i="4" s="1"/>
  <c r="AC22" i="4"/>
  <c r="Q61" i="4"/>
  <c r="Q26" i="4"/>
  <c r="Q25" i="4" s="1"/>
  <c r="Z64" i="4"/>
  <c r="Z63" i="4" s="1"/>
  <c r="T61" i="4"/>
  <c r="P22" i="4"/>
  <c r="Y22" i="4"/>
  <c r="K22" i="4"/>
  <c r="S26" i="4"/>
  <c r="S25" i="4" s="1"/>
  <c r="F17" i="4"/>
  <c r="U26" i="4"/>
  <c r="U25" i="4" s="1"/>
  <c r="K61" i="4"/>
  <c r="U22" i="4"/>
  <c r="N22" i="4"/>
  <c r="S22" i="4"/>
  <c r="P61" i="4"/>
  <c r="T26" i="4"/>
  <c r="T25" i="4" s="1"/>
  <c r="F23" i="4"/>
  <c r="M60" i="4"/>
  <c r="N26" i="4"/>
  <c r="N25" i="4" s="1"/>
  <c r="X61" i="4"/>
  <c r="X26" i="4"/>
  <c r="X25" i="4" s="1"/>
  <c r="O64" i="4" l="1"/>
  <c r="O63" i="4" s="1"/>
  <c r="O60" i="4"/>
  <c r="L64" i="4"/>
  <c r="L63" i="4" s="1"/>
  <c r="AA60" i="4"/>
  <c r="B22" i="4"/>
  <c r="F22" i="4" s="1"/>
  <c r="B26" i="4"/>
  <c r="B61" i="4"/>
  <c r="P64" i="4"/>
  <c r="P63" i="4" s="1"/>
  <c r="P60" i="4"/>
  <c r="K64" i="4"/>
  <c r="K63" i="4" s="1"/>
  <c r="K60" i="4"/>
  <c r="X64" i="4"/>
  <c r="X63" i="4" s="1"/>
  <c r="X60" i="4"/>
  <c r="T60" i="4"/>
  <c r="T64" i="4"/>
  <c r="T63" i="4" s="1"/>
  <c r="Q60" i="4"/>
  <c r="Q64" i="4"/>
  <c r="Q63" i="4" s="1"/>
  <c r="V60" i="4"/>
  <c r="V64" i="4"/>
  <c r="V63" i="4" s="1"/>
  <c r="AE23" i="4"/>
  <c r="AE26" i="4" s="1"/>
  <c r="AE25" i="4" s="1"/>
  <c r="AE16" i="4"/>
  <c r="AE15" i="4" s="1"/>
  <c r="C17" i="4"/>
  <c r="C16" i="4" s="1"/>
  <c r="C23" i="4"/>
  <c r="C26" i="4" s="1"/>
  <c r="B60" i="4" l="1"/>
  <c r="F60" i="4" s="1"/>
  <c r="F61" i="4"/>
  <c r="B64" i="4"/>
  <c r="F26" i="4"/>
  <c r="B25" i="4"/>
  <c r="F25" i="4" s="1"/>
  <c r="C25" i="4"/>
  <c r="G25" i="4" s="1"/>
  <c r="G26" i="4"/>
  <c r="C15" i="4"/>
  <c r="G15" i="4" s="1"/>
  <c r="G16" i="4"/>
  <c r="AE22" i="4"/>
  <c r="C22" i="4"/>
  <c r="G22" i="4" s="1"/>
  <c r="G23" i="4"/>
  <c r="AE61" i="4"/>
  <c r="C61" i="4"/>
  <c r="G17" i="4"/>
  <c r="F64" i="4" l="1"/>
  <c r="B63" i="4"/>
  <c r="F63" i="4" s="1"/>
  <c r="C64" i="4"/>
  <c r="C60" i="4"/>
  <c r="G60" i="4" s="1"/>
  <c r="G61" i="4"/>
  <c r="AE60" i="4"/>
  <c r="AE64" i="4"/>
  <c r="AE63" i="4" s="1"/>
  <c r="C63" i="4" l="1"/>
  <c r="G63" i="4" s="1"/>
  <c r="G64" i="4"/>
  <c r="B19" i="10" l="1"/>
  <c r="AG19" i="10" s="1"/>
  <c r="I13" i="10"/>
  <c r="D13" i="10" s="1"/>
  <c r="I14" i="10"/>
  <c r="I91" i="10" s="1"/>
  <c r="D14" i="10"/>
  <c r="D96" i="10" s="1"/>
  <c r="B20" i="10"/>
  <c r="F20" i="10" s="1"/>
  <c r="H13" i="10"/>
  <c r="H95" i="10" s="1"/>
  <c r="C20" i="10"/>
  <c r="G20" i="10" s="1"/>
  <c r="H14" i="10"/>
  <c r="H91" i="10" s="1"/>
  <c r="C19" i="10"/>
  <c r="G19" i="10"/>
  <c r="H90" i="10" l="1"/>
  <c r="F19" i="10"/>
  <c r="AG20" i="10"/>
  <c r="H96" i="10"/>
  <c r="I96" i="10"/>
  <c r="D90" i="10"/>
  <c r="D95" i="10"/>
  <c r="AG14" i="10"/>
  <c r="D91" i="10"/>
  <c r="B14" i="10"/>
  <c r="C14" i="10"/>
  <c r="I95" i="10"/>
  <c r="C13" i="10"/>
  <c r="B13" i="10"/>
  <c r="I90" i="10"/>
  <c r="C91" i="10" l="1"/>
  <c r="G91" i="10" s="1"/>
  <c r="C96" i="10"/>
  <c r="G96" i="10" s="1"/>
  <c r="B90" i="10"/>
  <c r="B95" i="10"/>
  <c r="AG13" i="10"/>
  <c r="C95" i="10"/>
  <c r="C90" i="10"/>
  <c r="B91" i="10"/>
  <c r="F91" i="10" s="1"/>
  <c r="B96" i="10"/>
  <c r="F96" i="10" s="1"/>
  <c r="F95" i="10" l="1"/>
  <c r="F90" i="10"/>
  <c r="G90" i="10"/>
  <c r="B22" i="10"/>
  <c r="F22" i="10" s="1"/>
  <c r="I16" i="10"/>
  <c r="I98" i="10" s="1"/>
  <c r="D16" i="10"/>
  <c r="D93" i="10" s="1"/>
  <c r="D12" i="10"/>
  <c r="D11" i="10" s="1"/>
  <c r="C22" i="10"/>
  <c r="G22" i="10" s="1"/>
  <c r="H16" i="10"/>
  <c r="C16" i="10" s="1"/>
  <c r="C98" i="10" l="1"/>
  <c r="C93" i="10"/>
  <c r="D98" i="10"/>
  <c r="B16" i="10"/>
  <c r="H98" i="10"/>
  <c r="I12" i="10"/>
  <c r="I11" i="10" s="1"/>
  <c r="AG22" i="10"/>
  <c r="H93" i="10"/>
  <c r="I93" i="10"/>
  <c r="B98" i="10" l="1"/>
  <c r="F98" i="10" s="1"/>
  <c r="B93" i="10"/>
  <c r="F93" i="10" s="1"/>
  <c r="AG16" i="10"/>
  <c r="G93" i="10"/>
  <c r="G98" i="10"/>
  <c r="C97" i="10"/>
  <c r="C94" i="10" s="1"/>
  <c r="C92" i="10" s="1"/>
  <c r="C89" i="10" s="1"/>
  <c r="I18" i="10"/>
  <c r="B21" i="10"/>
  <c r="AG21" i="10" s="1"/>
  <c r="H18" i="10"/>
  <c r="C21" i="10"/>
  <c r="G21" i="10" s="1"/>
  <c r="H15" i="10"/>
  <c r="H12" i="10" s="1"/>
  <c r="B15" i="10"/>
  <c r="B12" i="10" s="1"/>
  <c r="B11" i="10" s="1"/>
  <c r="C18" i="10" l="1"/>
  <c r="G18" i="10" s="1"/>
  <c r="AG15" i="10"/>
  <c r="H11" i="10"/>
  <c r="AG11" i="10" s="1"/>
  <c r="AG12" i="10"/>
  <c r="B92" i="10"/>
  <c r="B89" i="10" s="1"/>
  <c r="B97" i="10"/>
  <c r="B94" i="10" s="1"/>
  <c r="C15" i="10"/>
  <c r="C12" i="10" s="1"/>
  <c r="C11" i="10" s="1"/>
  <c r="H97" i="10"/>
  <c r="H94" i="10" s="1"/>
  <c r="H92" i="10" s="1"/>
  <c r="H89" i="10" s="1"/>
  <c r="B18" i="10"/>
  <c r="F21" i="10"/>
  <c r="F18" i="10" l="1"/>
  <c r="AG18" i="10"/>
</calcChain>
</file>

<file path=xl/comments1.xml><?xml version="1.0" encoding="utf-8"?>
<comments xmlns="http://schemas.openxmlformats.org/spreadsheetml/2006/main">
  <authors>
    <author>Автор</author>
  </authors>
  <commentList>
    <comment ref="B38" authorId="0" guid="{4145522C-19CE-405B-A20F-AAA5438DEF01}" shapeId="0">
      <text>
        <r>
          <rPr>
            <b/>
            <sz val="9"/>
            <color indexed="81"/>
            <rFont val="Tahoma"/>
            <family val="2"/>
            <charset val="204"/>
          </rPr>
          <t>Автор:</t>
        </r>
        <r>
          <rPr>
            <sz val="9"/>
            <color indexed="81"/>
            <rFont val="Tahoma"/>
            <family val="2"/>
            <charset val="204"/>
          </rPr>
          <t xml:space="preserve">
81,40</t>
        </r>
      </text>
    </comment>
  </commentList>
</comments>
</file>

<file path=xl/comments2.xml><?xml version="1.0" encoding="utf-8"?>
<comments xmlns="http://schemas.openxmlformats.org/spreadsheetml/2006/main">
  <authors>
    <author>Шишкина Юлия Андреева</author>
  </authors>
  <commentList>
    <comment ref="I47" authorId="0" guid="{7B115AC1-026A-403B-9CBF-83121BD59EB3}" shapeId="0">
      <text>
        <r>
          <rPr>
            <b/>
            <sz val="9"/>
            <color indexed="81"/>
            <rFont val="Tahoma"/>
            <charset val="1"/>
          </rPr>
          <t>Шишкина Юлия Андреева:</t>
        </r>
        <r>
          <rPr>
            <sz val="9"/>
            <color indexed="81"/>
            <rFont val="Tahoma"/>
            <charset val="1"/>
          </rPr>
          <t xml:space="preserve">
2 224,7 в АИС Бюджете, уточнить
</t>
        </r>
      </text>
    </comment>
    <comment ref="I96" authorId="0" guid="{9E62417B-1528-4BCE-BFFC-0F647417D528}" shapeId="0">
      <text>
        <r>
          <rPr>
            <b/>
            <sz val="9"/>
            <color indexed="81"/>
            <rFont val="Tahoma"/>
            <charset val="1"/>
          </rPr>
          <t>Шишкина Юлия Андреева:</t>
        </r>
        <r>
          <rPr>
            <sz val="9"/>
            <color indexed="81"/>
            <rFont val="Tahoma"/>
            <charset val="1"/>
          </rPr>
          <t xml:space="preserve">
4 455,3 в АИС Бюджете, уточнить
</t>
        </r>
      </text>
    </comment>
    <comment ref="I132" authorId="0" guid="{BDC66CED-7856-4095-9802-E9E0DDA1C078}" shapeId="0">
      <text>
        <r>
          <rPr>
            <b/>
            <sz val="9"/>
            <color indexed="81"/>
            <rFont val="Tahoma"/>
            <charset val="1"/>
          </rPr>
          <t>Шишкина Юлия Андреева:</t>
        </r>
        <r>
          <rPr>
            <sz val="9"/>
            <color indexed="81"/>
            <rFont val="Tahoma"/>
            <charset val="1"/>
          </rPr>
          <t xml:space="preserve">
3 705,292 в АИС Бюджете, уточнить
</t>
        </r>
      </text>
    </comment>
    <comment ref="I190" authorId="0" guid="{F9CF2473-8215-487D-A57E-B3E222B1BC84}" shapeId="0">
      <text>
        <r>
          <rPr>
            <b/>
            <sz val="9"/>
            <color indexed="81"/>
            <rFont val="Tahoma"/>
            <charset val="1"/>
          </rPr>
          <t>Шишкина Юлия Андреева:</t>
        </r>
        <r>
          <rPr>
            <sz val="9"/>
            <color indexed="81"/>
            <rFont val="Tahoma"/>
            <charset val="1"/>
          </rPr>
          <t xml:space="preserve">
576,594 в АИС Бюджете, уточнить
</t>
        </r>
      </text>
    </comment>
    <comment ref="I202" authorId="0" guid="{F72C5B17-8058-4CF5-B149-A167D84FD773}" shapeId="0">
      <text>
        <r>
          <rPr>
            <b/>
            <sz val="9"/>
            <color indexed="81"/>
            <rFont val="Tahoma"/>
            <charset val="1"/>
          </rPr>
          <t>Шишкина Юлия Андреева:</t>
        </r>
        <r>
          <rPr>
            <sz val="9"/>
            <color indexed="81"/>
            <rFont val="Tahoma"/>
            <charset val="1"/>
          </rPr>
          <t xml:space="preserve">
8 452, 609 в АИС Бюджете, уточнить
</t>
        </r>
      </text>
    </comment>
  </commentList>
</comments>
</file>

<file path=xl/comments3.xml><?xml version="1.0" encoding="utf-8"?>
<comments xmlns="http://schemas.openxmlformats.org/spreadsheetml/2006/main">
  <authors>
    <author>Шишкина Юлия Андреева</author>
  </authors>
  <commentList>
    <comment ref="I28" authorId="0" guid="{D3723659-408B-49EE-A513-FB9EBA96D5F1}" shapeId="0">
      <text>
        <r>
          <rPr>
            <b/>
            <sz val="9"/>
            <color indexed="81"/>
            <rFont val="Tahoma"/>
            <family val="2"/>
            <charset val="204"/>
          </rPr>
          <t>Шишкина Юлия Андреева:</t>
        </r>
        <r>
          <rPr>
            <sz val="9"/>
            <color indexed="81"/>
            <rFont val="Tahoma"/>
            <family val="2"/>
            <charset val="204"/>
          </rPr>
          <t xml:space="preserve">
в АИС Бюджете 130,4928, уточнить
</t>
        </r>
      </text>
    </comment>
    <comment ref="I34" authorId="0" guid="{774CD918-1338-443B-8498-FE07C838F51A}" shapeId="0">
      <text>
        <r>
          <rPr>
            <b/>
            <sz val="9"/>
            <color indexed="81"/>
            <rFont val="Tahoma"/>
            <family val="2"/>
            <charset val="204"/>
          </rPr>
          <t>Шишкина Юлия Андреева:</t>
        </r>
        <r>
          <rPr>
            <sz val="9"/>
            <color indexed="81"/>
            <rFont val="Tahoma"/>
            <family val="2"/>
            <charset val="204"/>
          </rPr>
          <t xml:space="preserve">
38 397,55 в АИС Бюджете, уточнить
</t>
        </r>
      </text>
    </comment>
    <comment ref="I40" authorId="0" guid="{84B31187-5375-47D5-86AD-E73651A649C5}" shapeId="0">
      <text>
        <r>
          <rPr>
            <b/>
            <sz val="9"/>
            <color indexed="81"/>
            <rFont val="Tahoma"/>
            <family val="2"/>
            <charset val="204"/>
          </rPr>
          <t>Шишкина Юлия Андреева:</t>
        </r>
        <r>
          <rPr>
            <sz val="9"/>
            <color indexed="81"/>
            <rFont val="Tahoma"/>
            <family val="2"/>
            <charset val="204"/>
          </rPr>
          <t xml:space="preserve">
в АИС Бюджете 12,822, уточнить
</t>
        </r>
      </text>
    </comment>
    <comment ref="I70" authorId="0" guid="{B8EEA315-B93F-44D3-9964-0523520D7A4E}" shapeId="0">
      <text>
        <r>
          <rPr>
            <b/>
            <sz val="9"/>
            <color indexed="81"/>
            <rFont val="Tahoma"/>
            <family val="2"/>
            <charset val="204"/>
          </rPr>
          <t>Шишкина Юлия Андреева:</t>
        </r>
        <r>
          <rPr>
            <sz val="9"/>
            <color indexed="81"/>
            <rFont val="Tahoma"/>
            <family val="2"/>
            <charset val="204"/>
          </rPr>
          <t xml:space="preserve">
в АИС Бюджете 1 750,0, уточнить
</t>
        </r>
      </text>
    </comment>
    <comment ref="I96" authorId="0" guid="{08B2C0C5-8C3F-43C8-9B99-C866F2C9E14C}" shapeId="0">
      <text>
        <r>
          <rPr>
            <b/>
            <sz val="9"/>
            <color indexed="81"/>
            <rFont val="Tahoma"/>
            <family val="2"/>
            <charset val="204"/>
          </rPr>
          <t>Шишкина Юлия Андреева:</t>
        </r>
        <r>
          <rPr>
            <sz val="9"/>
            <color indexed="81"/>
            <rFont val="Tahoma"/>
            <family val="2"/>
            <charset val="204"/>
          </rPr>
          <t xml:space="preserve">
в АИС Бюджете 864,9 , уточнить
</t>
        </r>
      </text>
    </comment>
    <comment ref="I102" authorId="0" guid="{BD4ABA51-86DB-4B89-8F71-FDE4B9144D29}" shapeId="0">
      <text>
        <r>
          <rPr>
            <b/>
            <sz val="9"/>
            <color indexed="81"/>
            <rFont val="Tahoma"/>
            <family val="2"/>
            <charset val="204"/>
          </rPr>
          <t>Шишкина Юлия Андреева:</t>
        </r>
        <r>
          <rPr>
            <sz val="9"/>
            <color indexed="81"/>
            <rFont val="Tahoma"/>
            <family val="2"/>
            <charset val="204"/>
          </rPr>
          <t xml:space="preserve">
в АИС Бюджете 1 840,167, уточнить
</t>
        </r>
      </text>
    </comment>
  </commentList>
</comments>
</file>

<file path=xl/comments4.xml><?xml version="1.0" encoding="utf-8"?>
<comments xmlns="http://schemas.openxmlformats.org/spreadsheetml/2006/main">
  <authors>
    <author>Шишкина Юлия Андреева</author>
  </authors>
  <commentList>
    <comment ref="H70" authorId="0" guid="{65CC34F8-D3BC-4112-A49D-0C19AF661CA6}" shapeId="0">
      <text>
        <r>
          <rPr>
            <b/>
            <sz val="9"/>
            <color indexed="81"/>
            <rFont val="Tahoma"/>
            <charset val="1"/>
          </rPr>
          <t>Шишкина Юлия Андреева:</t>
        </r>
        <r>
          <rPr>
            <sz val="9"/>
            <color indexed="81"/>
            <rFont val="Tahoma"/>
            <charset val="1"/>
          </rPr>
          <t xml:space="preserve">
уточнить, в АИС Бюджете 2 219,99
</t>
        </r>
      </text>
    </comment>
    <comment ref="H94" authorId="0" guid="{9A9877AC-3600-4C72-BE3E-C5FA2FF23DBD}" shapeId="0">
      <text>
        <r>
          <rPr>
            <b/>
            <sz val="9"/>
            <color indexed="81"/>
            <rFont val="Tahoma"/>
            <charset val="1"/>
          </rPr>
          <t>Шишкина Юлия Андреева:</t>
        </r>
        <r>
          <rPr>
            <sz val="9"/>
            <color indexed="81"/>
            <rFont val="Tahoma"/>
            <charset val="1"/>
          </rPr>
          <t xml:space="preserve">
уточнить, в АИС Бюджете 52 941,097
</t>
        </r>
      </text>
    </comment>
    <comment ref="I99" authorId="0" guid="{B4C8F76A-266A-4279-9665-7570A58AE3DF}" shapeId="0">
      <text>
        <r>
          <rPr>
            <b/>
            <sz val="9"/>
            <color indexed="81"/>
            <rFont val="Tahoma"/>
            <charset val="1"/>
          </rPr>
          <t>Шишкина Юлия Андреева:</t>
        </r>
        <r>
          <rPr>
            <sz val="9"/>
            <color indexed="81"/>
            <rFont val="Tahoma"/>
            <charset val="1"/>
          </rPr>
          <t xml:space="preserve">
уточнить, в АИС Бюджете 32 726,31</t>
        </r>
      </text>
    </comment>
    <comment ref="H105" authorId="0" guid="{B16BAFCD-053D-41D3-A415-ABA39694D561}"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105" authorId="0" guid="{5C181997-7F2D-4D10-B066-825117429A0D}" shapeId="0">
      <text>
        <r>
          <rPr>
            <b/>
            <sz val="9"/>
            <color indexed="81"/>
            <rFont val="Tahoma"/>
            <charset val="1"/>
          </rPr>
          <t>Шишкина Юлия Андреева:</t>
        </r>
        <r>
          <rPr>
            <sz val="9"/>
            <color indexed="81"/>
            <rFont val="Tahoma"/>
            <charset val="1"/>
          </rPr>
          <t xml:space="preserve">
уточнить</t>
        </r>
      </text>
    </comment>
    <comment ref="I225" authorId="0" guid="{40F3C10F-D9A0-42C8-B6EF-CB9A156814AC}" shapeId="0">
      <text>
        <r>
          <rPr>
            <b/>
            <sz val="9"/>
            <color indexed="81"/>
            <rFont val="Tahoma"/>
            <family val="2"/>
            <charset val="204"/>
          </rPr>
          <t>Шишкина Юлия Андреева:</t>
        </r>
        <r>
          <rPr>
            <sz val="9"/>
            <color indexed="81"/>
            <rFont val="Tahoma"/>
            <family val="2"/>
            <charset val="204"/>
          </rPr>
          <t xml:space="preserve">
в АИС Бюджете 2 992,1 
</t>
        </r>
      </text>
    </comment>
    <comment ref="H237" authorId="0" guid="{27A30217-D95A-4E40-8BA8-ADD870FE966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37" authorId="0" guid="{BBE9B46F-FB9A-48AC-848D-B9BB4374540C}" shapeId="0">
      <text>
        <r>
          <rPr>
            <b/>
            <sz val="9"/>
            <color indexed="81"/>
            <rFont val="Tahoma"/>
            <family val="2"/>
            <charset val="204"/>
          </rPr>
          <t>Шишкина Юлия Андреева:</t>
        </r>
        <r>
          <rPr>
            <sz val="9"/>
            <color indexed="81"/>
            <rFont val="Tahoma"/>
            <family val="2"/>
            <charset val="204"/>
          </rPr>
          <t xml:space="preserve">
уточнить
</t>
        </r>
      </text>
    </comment>
    <comment ref="I243" authorId="0" guid="{526554D6-9BAB-4954-8DE1-CA18DC8E37BA}" shapeId="0">
      <text>
        <r>
          <rPr>
            <b/>
            <sz val="9"/>
            <color indexed="81"/>
            <rFont val="Tahoma"/>
            <family val="2"/>
            <charset val="204"/>
          </rPr>
          <t>Шишкина Юлия Андреева:</t>
        </r>
        <r>
          <rPr>
            <sz val="9"/>
            <color indexed="81"/>
            <rFont val="Tahoma"/>
            <family val="2"/>
            <charset val="204"/>
          </rPr>
          <t xml:space="preserve">
в АИС Бюджете 124,9
</t>
        </r>
      </text>
    </comment>
  </commentList>
</comments>
</file>

<file path=xl/comments5.xml><?xml version="1.0" encoding="utf-8"?>
<comments xmlns="http://schemas.openxmlformats.org/spreadsheetml/2006/main">
  <authors>
    <author>Шишкина Юлия Андреева</author>
  </authors>
  <commentList>
    <comment ref="I20" authorId="0" guid="{B181CCC9-A027-49F9-9720-ADAB4276A5CD}" shapeId="0">
      <text>
        <r>
          <rPr>
            <b/>
            <sz val="9"/>
            <color indexed="81"/>
            <rFont val="Tahoma"/>
            <family val="2"/>
            <charset val="204"/>
          </rPr>
          <t>Шишкина Юлия Андреева:</t>
        </r>
        <r>
          <rPr>
            <sz val="9"/>
            <color indexed="81"/>
            <rFont val="Tahoma"/>
            <family val="2"/>
            <charset val="204"/>
          </rPr>
          <t xml:space="preserve">
в АИС Бюджете 55,65
</t>
        </r>
      </text>
    </comment>
  </commentList>
</comments>
</file>

<file path=xl/sharedStrings.xml><?xml version="1.0" encoding="utf-8"?>
<sst xmlns="http://schemas.openxmlformats.org/spreadsheetml/2006/main" count="3128" uniqueCount="553">
  <si>
    <t>Отчет о ходе реализации муниципальной программы (сетевой график)</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</si>
  <si>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</si>
  <si>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</si>
  <si>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</si>
  <si>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</si>
  <si>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</si>
  <si>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</si>
  <si>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</si>
  <si>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</si>
  <si>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</si>
  <si>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</si>
  <si>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</si>
  <si>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</si>
  <si>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</si>
  <si>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</si>
  <si>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</si>
  <si>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</si>
  <si>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</si>
  <si>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</si>
  <si>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</si>
  <si>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</si>
  <si>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</si>
  <si>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</si>
  <si>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</si>
  <si>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1.1. Содействие трудоустройству граждан, в том числе граждан с инвалидностью (I, II, III, IV)</t>
  </si>
  <si>
    <t xml:space="preserve">1.1.1. Организация проведения оплачиваемых общественных работ для не занятых трудовой деятельностью и безработных граждан </t>
  </si>
  <si>
    <t>1.1.2. Содействие молодёжи в получении трудового опыта</t>
  </si>
  <si>
    <t xml:space="preserve">1.1.2.1. Организация временного трудоустройства несовершеннолетних граждан в возрасте от 14 до 18 лет в свободное от учёбы время </t>
  </si>
  <si>
    <t xml:space="preserve">1.1.2.2. Организация временного трудоустройства несовершеннолетних граждан в возрасте от 14 до 18 лет в течение учебного года </t>
  </si>
  <si>
    <t>1.1.2.3. Привлечение прочих специалистов для организации работ трудовых бригад несовершеннолетних граждан</t>
  </si>
  <si>
    <t>1.1.3. 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</si>
  <si>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Всего</t>
  </si>
  <si>
    <t>бюджет автономного округа</t>
  </si>
  <si>
    <t>бюджет города Когалыма</t>
  </si>
  <si>
    <t>2.1. Безопасный труд (IV)</t>
  </si>
  <si>
    <t>Итого по подпрограмме 2</t>
  </si>
  <si>
    <t>Подпрограмма 1 «Содействие трудоустройству граждан, в том числе граждан с инвалидностью»</t>
  </si>
  <si>
    <t>Подпрограмма 2 «Улучшение условий и охраны труда в городе Когалыме»</t>
  </si>
  <si>
    <t>2.1.1. Осуществление отдельных государственных полномочий в сфере трудовых отношений и  государственного управления охраной труда в городе Когалыме</t>
  </si>
  <si>
    <t>2.1.2 Организация и проведение в городе Когалыме смотра конкурса «Оказание первой помощи пострадавшим на производстве среди работников организаций, расположенных в городе Когалыме»</t>
  </si>
  <si>
    <t xml:space="preserve"> "Содействие занятости населения города Когалыма"</t>
  </si>
  <si>
    <t>Подпрограмма 1. «Развитие сельскохозяйственного производства и деятельности по заготовке и переработке дикоросов»</t>
  </si>
  <si>
    <t>1.1.Поддержка сельскохозяйственного производства и деятельности по заготовке и переработке дикоросов (I, 1,2, 3)</t>
  </si>
  <si>
    <t>1.1.1. Поддержка животноводства, переработки и реализации продукции животноводства</t>
  </si>
  <si>
    <t xml:space="preserve">1.1.2. Поддержка растениеводства, переработки и реализации продукции растениеводства </t>
  </si>
  <si>
    <t xml:space="preserve">1.1.3. Поддержка деятельности по заготовке и переработке дикоросов </t>
  </si>
  <si>
    <t>1.2.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 (I, 1,2, 3, 4, 5)</t>
  </si>
  <si>
    <t xml:space="preserve"> "Развитие агропромышленного комплекса в городе Когалыме"</t>
  </si>
  <si>
    <t xml:space="preserve"> "Безопасность жизнедеятельности населения города Когалыма"</t>
  </si>
  <si>
    <t>1.1. Обеспечение безопасности населения на водных объектах города Когалыма  (показатель 1)</t>
  </si>
  <si>
    <t>1.2. Содержание и развитие территориальной автоматизированной системы централизованного оповещения населения города Когалыма (показатель 2)</t>
  </si>
  <si>
    <t xml:space="preserve">1.3.Снижение рисков и смягчение последствий чрезвычайных ситуаций природного и  техногенного характера </t>
  </si>
  <si>
    <t>1.4. Организация, содержание и развитие муниципальных курсов граждансой обороны в городе Когалыме</t>
  </si>
  <si>
    <t>Итого по подпрограмме 1</t>
  </si>
  <si>
    <t>Процессная часть</t>
  </si>
  <si>
    <t xml:space="preserve">Подпрограмма 2. Укрепление пожарной безопасности в городе Когалыме </t>
  </si>
  <si>
    <t>2.1. Организация противопожарной пропаганды и обучение населения мерам пожарной безопасности (показатель 3)</t>
  </si>
  <si>
    <t>2.2. Приобретение средств для организации пожаротушения (показатель 5)</t>
  </si>
  <si>
    <t>2.3.Строительство пожарного депо в городе Когалыме (в том числе ПИР) (показатель 3)</t>
  </si>
  <si>
    <t xml:space="preserve">Подпрограмма 3.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t>
  </si>
  <si>
    <t>3.1.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(показатели 1-5)</t>
  </si>
  <si>
    <t>3.2.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 (показатели 1-5)</t>
  </si>
  <si>
    <t>Итого по подпрограмме 3</t>
  </si>
  <si>
    <t>Всего по муниципальной программе:</t>
  </si>
  <si>
    <t>Процессная часть в целом по муниципальной программ</t>
  </si>
  <si>
    <t>всего</t>
  </si>
  <si>
    <t>Всего по муниципальной программе</t>
  </si>
  <si>
    <t xml:space="preserve">Процессная часть в целом по муниципальной программе </t>
  </si>
  <si>
    <t>(подпись)</t>
  </si>
  <si>
    <t>Исполнитель: 
тел.</t>
  </si>
  <si>
    <t>ФИО</t>
  </si>
  <si>
    <t>Руководитель структурного подразделения</t>
  </si>
  <si>
    <t>Процессная часть по подпрограмме 1</t>
  </si>
  <si>
    <t>Процессная часть по подпрограмме 2</t>
  </si>
  <si>
    <t xml:space="preserve">иные источники финасирования </t>
  </si>
  <si>
    <t>Подпрограмма 1: Организация и обеспечение мероприятий в сфере гражданской обороны, защиты населения и территории города Когалыма от чрезвычайных ситуаций</t>
  </si>
  <si>
    <t>Процессная часть по подпрограмме 3</t>
  </si>
  <si>
    <t xml:space="preserve"> "Управление муниципальным имуществом города Когалыма"</t>
  </si>
  <si>
    <t xml:space="preserve">Подпрограмма 1: </t>
  </si>
  <si>
    <t xml:space="preserve">1.1. Организация обеспечения формирования состава и структуры муниципального имущества города Когалыма 
(I, II, III, 1)
</t>
  </si>
  <si>
    <t xml:space="preserve">Подпрограмма 2 </t>
  </si>
  <si>
    <t>2.1. Организационно-техническое и финансовое обеспечение органов местного самоуправления города Когалыма (III)</t>
  </si>
  <si>
    <t xml:space="preserve">Подпрограмма 3. </t>
  </si>
  <si>
    <t>3.1. Реконструкция и ремонт, в том числе капитальный, объектов муниципальной собственности города Когалыма (III, 2)</t>
  </si>
  <si>
    <t>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(3)</t>
  </si>
  <si>
    <t>Итого по подпрограмме 4</t>
  </si>
  <si>
    <t xml:space="preserve">2.1.1. Расходы на обеспечение функций комитета по управлению муниципальным имуществом Администрации города Когалыма </t>
  </si>
  <si>
    <t>2.1.2. Расходы на обеспечение автотранспортом органов местного самоуправления города Когалыма и муниципальных учреждений</t>
  </si>
  <si>
    <t>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</si>
  <si>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</si>
  <si>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2.1.3. Организационно-техническое обеспечение органов местного самоуправления города Когалыма</t>
  </si>
  <si>
    <t>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</si>
  <si>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Процессная часть по подпрограмме 4</t>
  </si>
  <si>
    <t xml:space="preserve">бюджет города Когалыма </t>
  </si>
  <si>
    <t>"Профилактика правонарушений и обеспечение отдельных прав граждан в городе Когалыме"</t>
  </si>
  <si>
    <t>Подпрограмма 1: Подпрограмма 1 «Профилактика правонарушений»</t>
  </si>
  <si>
    <t xml:space="preserve">1.1.Создание условий для деятельности  народных дружин (V)
</t>
  </si>
  <si>
    <t xml:space="preserve">бюджет автономного округа </t>
  </si>
  <si>
    <t xml:space="preserve">1.2. Обеспечение функционирования и развития систем видеонаблюдения в сфере общественного порядка (I)
</t>
  </si>
  <si>
    <t xml:space="preserve">1.3. Реализация отдельных государственных полномочий, предусмотренных Законом Ханты- Мансийского автономного округа - Югры от 02.03. 2009 №5-
оз «Об административных комиссиях в Ханты- Мансийском автономном округе – Югре» (VI)
</t>
  </si>
  <si>
    <t>Процессная часть в целом по муниципальной программе</t>
  </si>
  <si>
    <t>1.4.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(I)</t>
  </si>
  <si>
    <t xml:space="preserve">федеральный бюджет </t>
  </si>
  <si>
    <t>1.5. Совершенствование информационного и методического обеспечения профилактики правонарушений, повышения правосознания граждан (I)</t>
  </si>
  <si>
    <t xml:space="preserve">1.5.1. Проведение городских конкурсов
«Государство. Право. Я.»,
«Юный помощник полиции», «День правовой помощи детям»
</t>
  </si>
  <si>
    <t>1.5.2. Проведение семинаров, семинаров - тренингов, конференций, конкурсов, «круглых столов», совещаний для специалистов, преподавателей общественных организаций, волонтёров, занимающихся решением вопросов профилактики правонарушений среди подростков.Повышение профессионального уровня, квалификации специалистов субъектов профилактики правонарушений</t>
  </si>
  <si>
    <t>1.5.3. Проведение разъяснительной работы с несовершеннолетними и семьями, находящимися в социально опасном положении, с целью профилактики совершения рецидива преступлений и правонарушений</t>
  </si>
  <si>
    <t xml:space="preserve">1.5.4. Создание, распространение, проведение конкурса социальных видеороликов и иной тематической рекламы, направленной на профилактику
правонарушений
</t>
  </si>
  <si>
    <t>1.6. Тематическая социальная реклама в сфере безопасности дорожного движения (I)</t>
  </si>
  <si>
    <t>1.6.1. Приобретение световозвращающих приспособлений для распространения среди воспитанников и обучающихся образовательных организаций. Приобретение оборудования для обучения грамотного поведения детей на дороге и участие в окружном конкурсе  «Безопасное колесо»</t>
  </si>
  <si>
    <t xml:space="preserve">1.6.2. Организация и проведение игровой тематической программы среди детей и подростков
«Азбука дорог»
</t>
  </si>
  <si>
    <t>Подпрограмма 2 «Профилактика незаконного оборота и потребления наркотических средств и психотропных веществ, наркомании»</t>
  </si>
  <si>
    <t>2.1.Организация и проведение мероприятий с субъектами профилактики, в том числе с участием общественности (III,IV)</t>
  </si>
  <si>
    <t>2.1.1.Проведение семинаров, семинаров- тренингов, конференций, конкурсов, «круглых столов», совещаний для специалистов, представителей общественных организаций, волонтёров, занимающихся решением вопросов по проблемам наркомании. Повышение профессионального уровня, квалификации специалистов субъектов профилактики, занимающихся пропагандой здорового образа жизни. Приобретение учебно- методических программ, пособий по профилактике наркомании</t>
  </si>
  <si>
    <t>2.1.2. Оказание поддержки детско - юношеским, молодёжным волонтёрским (добровольческим) объединениям, в том числе в части профилактики незаконного потребления наркотических и психотропных веществ</t>
  </si>
  <si>
    <t>2.1.3. Организация проведения проверок образовательных организаций, учреждений культуры, на предмет реализации мероприятий по ограничению доступа к сайтам, пропагандирующим наркотические вещества</t>
  </si>
  <si>
    <t>2.2. Проведение информационной антинаркотической пропаганды (III, IV)</t>
  </si>
  <si>
    <t>2.2.1. Создание и распространение в городе Когалыме социальной рекламы: антинаркотических баннеров, видеороликов, видеофильмов, радио- и телепередач, печатных материалов по профилактике наркомании и токсикомании</t>
  </si>
  <si>
    <t>2.3. Формирование негативного отношения к незаконному обороту и потреблению наркотиков (III,IV)</t>
  </si>
  <si>
    <t>2.3.1. Реализация мероприятий «Спорт - основа здорового образа жизни»</t>
  </si>
  <si>
    <t>2.3.2. Организация и проведение детско- юношеского марафона «Прекрасное слово - жизнь»</t>
  </si>
  <si>
    <t>2.3.3. Организация профильной смены для лидеров детско- юношеских волонтёрских движений, с целью формирования негативного отношения к незаконному обороту и потребления наркотиков</t>
  </si>
  <si>
    <t xml:space="preserve">2.3.4. Организация и проведение мероприятий среди детей, подростков, молодёжи, направленных на здоровый образ жизни, профилактику наркомании, в том числе, проведение массовых профилактических мероприятий, направленных на пропаганду здорового образа жизни (международный день борьбы с наркоманией и незаконным оборотом наркотиков, всемирный день без табачного дыма, международный день отказа от курения, всероссийский день трезвости, день зимних видов спорта в России,
международный Олимпийский день и др.)
</t>
  </si>
  <si>
    <t xml:space="preserve">2.3.5. Проведение акции «Шаг навстречу»
</t>
  </si>
  <si>
    <t xml:space="preserve">2.3.6. Цикл мероприятий «Альтернатива»
</t>
  </si>
  <si>
    <t>Подпрограмма 3 «Обеспечение защиты прав потребителей»</t>
  </si>
  <si>
    <t xml:space="preserve">3.1.Информирование и консультирование в сфере защиты прав потребителей (I,II) </t>
  </si>
  <si>
    <t>Подпрограмма 4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</si>
  <si>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Подпрограмма 4.</t>
  </si>
  <si>
    <t>4.1.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(VI)</t>
  </si>
  <si>
    <t>4.2.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(VI)</t>
  </si>
  <si>
    <t xml:space="preserve">1.7. Ремонт участковых пунктов полиции города Когалыма 
</t>
  </si>
  <si>
    <t xml:space="preserve">в том числе в части софинансирования </t>
  </si>
  <si>
    <t>"Укрепление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«Укрепление межнационального и межконфессионального согласия, профилактика экстремизма и терроризма в городе Когалыме»
"</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</si>
  <si>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</si>
  <si>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 xml:space="preserve">1.1.Оказание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 (I,1,3)
</t>
  </si>
  <si>
    <t xml:space="preserve">1.2. Мероприятия просветительского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и терроризма на территории города Когалыма (I,1,3)
</t>
  </si>
  <si>
    <t xml:space="preserve">1.3.Содействие религиозным организациям в культурно-просветительской и социально 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 (I,1,3)
</t>
  </si>
  <si>
    <t>1.4. Реализация мер, направленных на социальную и культурную адаптацию мигрантов, анализ их эффективности, а также совершенствование системы мер, обеспечивающих уважительное отношение к культуре и традициям принимающего сообщества (I,1,3)</t>
  </si>
  <si>
    <t xml:space="preserve">1.4.1. Содействие в толерантном воспитании, мультикультурном образовании и социокультурной адаптации детей, в том числе детей мигрантов, в образовательных организациях города Когалыма </t>
  </si>
  <si>
    <t xml:space="preserve">1.5. Содействие этнокультурному многообразию народов России 
(I,1,3)
</t>
  </si>
  <si>
    <t xml:space="preserve">1.5.1.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России, День народного единства, День Конституции Российской Федерации и День образования Ханты-Мансийского автономного округа - Югры) 
</t>
  </si>
  <si>
    <t>1.5.2. Проведение мероприятий, приуроченных к Международному дню толерантности (концерты, фестивали, конкурсы рисунков, конкурсы плакатов, спортивные мероприятия и др.). Проведение выставок, конкурсов, акций, форумов, ярмарок, конференций городского, форумов общероссийского и регионального значения, направленных на изучение и популяризацию традиционной культуры народов Российской Федерации, укрепление межнационального мира и согласия, в том числе при принятии участия муниципального образования в Форуме национального Единства</t>
  </si>
  <si>
    <t xml:space="preserve">1.5.3. Содействие в функционировании деятельности Дома дружбы народов города Когалыма (имущественные, административные, финансовые и общественные формы поддержки) </t>
  </si>
  <si>
    <t xml:space="preserve">1.5.4.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а также поддержку родных языков народов России
</t>
  </si>
  <si>
    <t xml:space="preserve">бюджет автномног округа </t>
  </si>
  <si>
    <t xml:space="preserve">1.7. Издание и распространение информационных материалов, тематических словарей, разговорников для мигрантов
(I,2)
</t>
  </si>
  <si>
    <t xml:space="preserve">1.8. Привлечение средств массовой информации к формированию положительного образа мигранта, популяризация легального труда мигрантов.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(I,2)
</t>
  </si>
  <si>
    <t>Подпрограмма 2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</si>
  <si>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2.1.Профилактика экстремизма и терроризма (I,1,3)</t>
  </si>
  <si>
    <t xml:space="preserve">2.1.1.Организация и проведение воспитательной и просветительской работы среди обучающихся в образовательных организациях города Когалыма, проведение  в учреждениях спорта, в спортивных секциях и клубах силовых единоборств информационно-разъяснительной работы, направленной на профилактику экстремизма, терроризма и недопущение конфликтных ситуаций на национальной почве </t>
  </si>
  <si>
    <t xml:space="preserve">2.1.2. Проведение общественных мероприятий, и мероприятий в муниципальных образовательных организациях, посвященных Дню солидарности в борьбе с терроризмом </t>
  </si>
  <si>
    <t>2.1.3. Проведение разъяснительной работы с несовершеннолетними, в отношении которых проводится индивидуальная профилактическая работа в соответствии со статьями 5, 6 Федерального закона Российской Федерации от 24.06.1999 №120-ФЗ «Об основах системы профилактики безнадзорности и правонарушений несовершеннолетних», склонными к противоправным действиям экстремистского и террористического характера, а также с молодыми людьми, освободившимися из учреждений исполнения наказания с целью формирования веротерпимости, межнационального и межконфессионального согласия, негативного отношения к экстремистским проявлениям</t>
  </si>
  <si>
    <t xml:space="preserve">2.1.4. Организация проведения проверок образовательных учреждений,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экстремистской литературы </t>
  </si>
  <si>
    <t xml:space="preserve">2.1.5 .Мероприятия в рамках проекта «Живое слово», направленные на профилактику экстремизма в молодежной среде:
- встречи с представителями традиционных религиозных конфессий (православие, ислам); 
 </t>
  </si>
  <si>
    <t xml:space="preserve">2.2.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 
(I,I,3)
</t>
  </si>
  <si>
    <t xml:space="preserve">2.2.1. Создание и распространение в образовательных организациях социальной рекламы,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Проведение тематических конкурсов, игр, флеш-мобов, выставок. </t>
  </si>
  <si>
    <t>2.2.2. Информационное обеспечение реализации государственной национальной политики, профилактики экстремизма и терроризма.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и терроризма  (I,1,3)</t>
  </si>
  <si>
    <t xml:space="preserve">2.3. Мониторинг экстремистских настроений в молодежной среде 
(I,1,3)
</t>
  </si>
  <si>
    <t xml:space="preserve">2.3.1. Организация деятельности ячейки молодежного общественного движения «Кибердружина» для осуществления мониторинга сети Интернет на предмет выявления экстремизма, а также материалов с признаками терроризма </t>
  </si>
  <si>
    <t xml:space="preserve">2.4..Повышение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и терроризма 
(I,1,3)
</t>
  </si>
  <si>
    <t>Подпрограмма 3. Усиление антитеррористической защищенности объектов, находящихся в муниципальной собственности</t>
  </si>
  <si>
    <t xml:space="preserve">3.1. Повышение уровня антитеррористической защищенности объектов, находящихся в муниципальной собственности (I) </t>
  </si>
  <si>
    <t>1.6. Повышение уровня компетенций и активизации деятельности лидеров молодежных объединений в деятельности по обеспечению межнационального и межконфессионального согласия, профилактике экстремизма, продвижения лучших практик по реализации проектов в сфере государственной национальной политики(I)</t>
  </si>
  <si>
    <t>Комплексный план (сетевой график) по реализации муниципальной программы  "Культурное пространство города Когалыма"</t>
  </si>
  <si>
    <t>Основные мероприятия программы</t>
  </si>
  <si>
    <t>факт</t>
  </si>
  <si>
    <t>план</t>
  </si>
  <si>
    <t>Подпрограмма 1. "Модернизация и развитие учреждений и организаций культуры"</t>
  </si>
  <si>
    <t>Проектная часть</t>
  </si>
  <si>
    <t>П.1.1. Портфель проектов «Культура», региональный проект «Культурная среда» (II)</t>
  </si>
  <si>
    <t>федеральный бюджет</t>
  </si>
  <si>
    <t>привлеченные средства</t>
  </si>
  <si>
    <t xml:space="preserve">П.1.2. Портфель проектов «Образование», региональный проект «Успех каждого ребенка» (II)
</t>
  </si>
  <si>
    <t>1.1. Развитие библиотечного дела (II, 1)</t>
  </si>
  <si>
    <t>1.1.1. Комплектование книжного фонда города Когалыма</t>
  </si>
  <si>
    <t>в т.ч. бюджет города Когалыма в части софинансирования</t>
  </si>
  <si>
    <t>1.1.2. Проведение библиотечных мероприятий, направленных на повышение читательского интереса</t>
  </si>
  <si>
    <t>1.1.3. Обеспечение деятельности (оказание услуг) общедоступных библиотек города Когалыма</t>
  </si>
  <si>
    <t>1.1.4.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t>
  </si>
  <si>
    <t>1.1.5. Модернизация общедоступных библиотек города Когалыма</t>
  </si>
  <si>
    <t>1.2. Развитие музейного дела (I, 1)</t>
  </si>
  <si>
    <t>1.2.1. Пополнение фонда музея города Когалыма</t>
  </si>
  <si>
    <t>1.2.2. Информатизация музея города Когалыма</t>
  </si>
  <si>
    <t>1.2.3. Поддержка выставочных проектов на базе МБУ "МВЦ"</t>
  </si>
  <si>
    <t>1.2.4. Реализация музейных проектов</t>
  </si>
  <si>
    <t xml:space="preserve">1.2.5. Обеспечение деятельности (оказание  музейных услуг) </t>
  </si>
  <si>
    <t>1.3. Укрепление материально-технической базы учреждений культуры города Когалыма (II, 1)</t>
  </si>
  <si>
    <t>1.3.1. Развитие материально-технического состояния учреждений культуры города Когалыма/МАУ КДК "АРТ-Праздник"</t>
  </si>
  <si>
    <t>1.3.2. Развитие материально-технического состояния учреждений культуры города Когалыма /МАУ "МВЦ"</t>
  </si>
  <si>
    <t>1.3.3. Развитие материально-технического состояния учреждений культуры города Когалыма /МБУ "ЦБС"</t>
  </si>
  <si>
    <t>1.4. Развитие дополнительного образования в сфере культуры (8, 9)</t>
  </si>
  <si>
    <t xml:space="preserve">1.4.1. Обеспечение деятельности (оказание услуг дополнительного образования) </t>
  </si>
  <si>
    <t>Подпрограмма 2. "Поддержка творческих инициатив, способствующих самореализации населения"</t>
  </si>
  <si>
    <t>П.2.1. Портфель проектов «Культура», региональный проект «Творческие люди» (I)</t>
  </si>
  <si>
    <t>2.1. Сохранение нематериального и материального наследия города Когалыма и продвижение культурных проектов (I, 1)</t>
  </si>
  <si>
    <t>2.1.1. Сохранение, возрождение и развитие народных художественных промыслов и ремесел</t>
  </si>
  <si>
    <t>в том числе:</t>
  </si>
  <si>
    <t>МАУ "КДК "АРТ-Праздник"</t>
  </si>
  <si>
    <t>МБУ "МВЦ"</t>
  </si>
  <si>
    <t>МАУ "Дворец спорта"</t>
  </si>
  <si>
    <t>2.1.2 Создание условий для реализации продукции, произведенной мастерами народных художественных промыслов и ремесел города Когалыма</t>
  </si>
  <si>
    <t>2.2. Стимулирование культурного разнообразия (II, 1,4,5,6)</t>
  </si>
  <si>
    <t>2.2.1. Организация и проведение культурно-массовых мероприятий</t>
  </si>
  <si>
    <t>2.2.2. Поддержка деятелей культуры и искусства</t>
  </si>
  <si>
    <t>2.2.3. Обеспечение деятельности (оказание услуг) муниципального культурно-досугового учреждения города Когалыма</t>
  </si>
  <si>
    <t>2.2.4.Поддержка немуниципальных организаций (коммерческих, некоммерческих), осуществляющих деятельность в сфере культуры</t>
  </si>
  <si>
    <t>2.2.5.Поддержка некоммерческих организаций, в том числе добровольческих (волонтерских), по реализации проектов в сфере культуры</t>
  </si>
  <si>
    <t>Подпрограмма 3. "Организационные, экономические механизмы развития культуры, архивного дела и историко-культурного наследия"</t>
  </si>
  <si>
    <t>3.1. Реализация единой государственной политики в сфере культуры и архивного дела (II, 2,3)</t>
  </si>
  <si>
    <t>3.1.1. Обеспечение функций Управления культуры, спорта и молодежной политики Администрации города Когалыма</t>
  </si>
  <si>
    <t xml:space="preserve">3.1.2. Обеспечение деятельности (оказание услуг) архивного отдела Администрации города Когалыма </t>
  </si>
  <si>
    <t>3.2. Развитие архивного дела (II, 2,3)</t>
  </si>
  <si>
    <t>3.2.1. Осуществоение полномочий по хранению,комплектованию, учету и использованию архивных документов, относящихся к государственной собственности ХМАО-Югры</t>
  </si>
  <si>
    <t>3.3 Обеспечение хозяйственной деятельности учреждений культуры города Когалыма</t>
  </si>
  <si>
    <t>Подпрограмма 4. "Развитие туризма"</t>
  </si>
  <si>
    <t>4.1. Продвижение внутреннего и въездного туризма (II, 1,7)</t>
  </si>
  <si>
    <t>4.1.1. Создание условий для развития туризма</t>
  </si>
  <si>
    <t>4.1.2. Размещение информационного щита для продвижения туризма в городе Когалыме</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</si>
  <si>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</si>
  <si>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</si>
  <si>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</si>
  <si>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Подпрограмма 1. "Повышение профессионального уровня муниципальных служащих органов местного самоуправления города Когалыма"</t>
  </si>
  <si>
    <t>1.1.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"(1)</t>
  </si>
  <si>
    <t>иные внебюджетные источники</t>
  </si>
  <si>
    <t>Подпрограмма 2. Создание условий для развития муниципальной службы в органах местного самоуправления города Когалыма</t>
  </si>
  <si>
    <t>2.1. Цифровизация функций управления кадрами органов местного самоуправления города Когалыма, в том числе кадрового делопроизводства (4)</t>
  </si>
  <si>
    <t>2.2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(2)</t>
  </si>
  <si>
    <t>2.3. Обеспечение деятельности органов местного самоуправления города Когалыма и предоставление гарантий муниципальным служащим (4)</t>
  </si>
  <si>
    <t>2.3.1. Материально-техническое обеспечение органов местного самоуправления города Когалыма</t>
  </si>
  <si>
    <t>2.3.2. Организация представительских мероприятий (расходов) органов местного самоуправления города Когалыма</t>
  </si>
  <si>
    <t>2.3.3.  Обеспечение предоставления муниципальным служащим гарантий, установленных действующим законодательством о муниципальной службе</t>
  </si>
  <si>
    <t xml:space="preserve">2.3.4.  Обеспечение расходов, связанных с командировками </t>
  </si>
  <si>
    <t>2.4. Обеспечение информационной безопасности на объектах информатизации и информационных систем в органах местного самоуправления города Когалыма (3)</t>
  </si>
  <si>
    <t>2.5. Обеспечение выполнения полномочий и функций, возложенных на должностных лиц и структурные подразделения Администрации города Когалыма (4)</t>
  </si>
  <si>
    <t>2.6. Реализация переданных государственных полномочий по государственной регистрации актов гражданского состояния (5)</t>
  </si>
  <si>
    <t>Итого по программе, в том числе</t>
  </si>
  <si>
    <t>Комплексный план (сетевой график) по реализации муниципальной программы "Развитие институтов гражданского общества города Когалыма"</t>
  </si>
  <si>
    <t>Подпрограмма 1. "Поддержка социально ориентированных некоммерческих организаций города Когалыма"</t>
  </si>
  <si>
    <t>1.1. Поддержка социально
ориентированных некоммерческих
организаций (I,II)</t>
  </si>
  <si>
    <t>1.1.1.  Организация и проведение конкурса социально значимы хпроектов среди социальноориентированных некоммерческих организаций города Когалыма</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</si>
  <si>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</si>
  <si>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t>Подпрограмма 2. "Поддержка граждан, внесших значительный вклад в развитие гражданского общества"</t>
  </si>
  <si>
    <t>2.1. Оказание поддержки гражданам удостоенным звания «Почётный гражданин города Когалыма» (VII)</t>
  </si>
  <si>
    <t>2.2 Организация и проведение городского конкурса на присуждение премии «Общественное признание» (III)</t>
  </si>
  <si>
    <t>Подпрограмма 3. "Информационная открытость деятельности Администрации города Когалыма"</t>
  </si>
  <si>
    <t>3.1. Реализация взаимодействия с городскими средствами массовой информации (IV)</t>
  </si>
  <si>
    <t>3.1.1. Освещение деятельности структурных подразделений Администрации города Когалыма в телевизионных эфирах</t>
  </si>
  <si>
    <t>3.1.2. Обеспечение деятельности муниципального казенного учреждения «Редакция газеты «Когалымский
вестник»</t>
  </si>
  <si>
    <t>Подпрограмма 4. "Создание условий для выполнения отдельными структурными подразделениями Администрации города Когалыма своих полномочий
"</t>
  </si>
  <si>
    <t>4.1. Обеспечение деятельности структурных подразделений Администрации города Когалыма (I-VI)</t>
  </si>
  <si>
    <t>4.1.1. Обеспечение деятельности сектора по социальным вопросам Администрации города Когалыма</t>
  </si>
  <si>
    <t>4.1.2. Обеспечение деятельности сектора пресс-службы Администрации города Когалыма</t>
  </si>
  <si>
    <t>4.1.3. Обеспечение деятельности управления внутренней политики Администрации города Когалыма</t>
  </si>
  <si>
    <t>Комплексный план (сетевой график) по реализации муниципальной программы  "Развитие физической культуры и спорта в городе Когалыме"</t>
  </si>
  <si>
    <t>Подпрограмма 1. "Развитие физической культуры, массового и детско-юношеского спорта"</t>
  </si>
  <si>
    <t>П.1.1. Портфель проектов «Демография», региональный проект «Спорт – норма жизни» (I)</t>
  </si>
  <si>
    <t>1.1. Мероприятия по 
развитию 
физической культуры и спорта (II,1,2,3,4,5,6)</t>
  </si>
  <si>
    <t>1.1.1. Организация и проведение спортивно массовых мероприятий</t>
  </si>
  <si>
    <t>1.1.2. Содержание муниципального автономного учреждения дополнительного образования «Спортивная школа «Дворец 
спорта»</t>
  </si>
  <si>
    <t>1.1.3. Проведение мероприятий по внедрению Всероссийского физкультурно спортивного комплекса «Готов к труду и обороне» 
в городе Когалыме</t>
  </si>
  <si>
    <t xml:space="preserve">1.1.4. Организация работы по присвоению спортивных разрядов, квалификационных 
категорий </t>
  </si>
  <si>
    <t>1.1.5. Развитие материально технической базы 
МАУ ДО «СШ «Дворец спорта»</t>
  </si>
  <si>
    <t>1.2. Обеспечение 
комфортных 
условий в учреждениях физической 
культуры и спорта (1,2,3,4,5,6)</t>
  </si>
  <si>
    <t>1.2.1. Обеспечение хозяйственной деятельности 
учреждений спорта города Когалыма</t>
  </si>
  <si>
    <t>1.3. Поддержка некоммерческих организаций, реализующих проекты в сфере массовой физической культуры (II,1,2,3,4,7,8)</t>
  </si>
  <si>
    <t>1.4. Строительство, реконструкция и ремонт (в том числе капитальный) объектов спорта (I)</t>
  </si>
  <si>
    <t>1.4.1. Строительство велосипедных и беговых дорожек на территории города Когалыма</t>
  </si>
  <si>
    <t>1.4.2. Реконструкция объекта «Лыжероллерная 
трасса»</t>
  </si>
  <si>
    <t>Подпрограмма 2. "Развитие спорта высших достижений и системы подготовки спортивного резерва"</t>
  </si>
  <si>
    <t>2.1. Организация участия спортсменов города Когалыма в соревнованиях различного уровня 
окружного и  всероссийского масштаба (II,1,2,5,6,7,8)</t>
  </si>
  <si>
    <t>2.2. Обеспечение подготовки спортивного резерва и сборных команд города Когалыма по видам спорта (II,1,4,5,6,7)</t>
  </si>
  <si>
    <t>Подпрограмма 3. "Управление развитием отрасли физической культуры и спорта"</t>
  </si>
  <si>
    <t>3.1. Содержание отдела физической культуры и спорта управления культуры и спорта Администрации города Когалыма (1)</t>
  </si>
  <si>
    <t>Подпрограмма 4. "Укрепление общественного здоровья в городе Когалыме"</t>
  </si>
  <si>
    <t>4.1. Организация и проведение физкультурно оздоровительных мероприятий (II,8)</t>
  </si>
  <si>
    <t>4.2. Реализация Плана мероприятий по снижению уровня преждевременной смертности в городе Когалыме на 2021-2025 
годы (9,10)</t>
  </si>
  <si>
    <t>4.3. Реализация информационно просветительского проекта «Грани здоровья» (10,11)</t>
  </si>
  <si>
    <t>Комплексный план (сетевой график) по реализации муниципальной программы  "Развитие образования в городе Когалыме"</t>
  </si>
  <si>
    <t>Подпрограмма 1. "Общее образование. Дополнительное образование"</t>
  </si>
  <si>
    <t>П.1.1. Портфель проектов «Образование», региональный проект «Успех каждого ребенка» (III, IV, V)</t>
  </si>
  <si>
    <t>П.1.1.1. Развитие системы выявления, поддержки, сопровождения и стимулирования одаренных детей в различных сферах деятельности</t>
  </si>
  <si>
    <t xml:space="preserve">П.1.2. Портфель проектов «Образование», региональный проект «Цифровая образовательная среда» (VII, VIII, IX, X)
</t>
  </si>
  <si>
    <t>1.1. Развитие системы дошкольного и общего образования (1, 2, 3)</t>
  </si>
  <si>
    <t>1.1.1. Развитие системы выявления, поддержки, сопровождения и стимулирования одаренных 
детей в различных сферах деятельности</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</si>
  <si>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некоммерческих организаций</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</si>
  <si>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</si>
  <si>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1.2. Развитие системы дополнительного образования детей (III, VI, 
11, 12, 13)</t>
  </si>
  <si>
    <t>1.2.1. Развитие системы 
доступного дополнительного образования в соответствии с индивидуальными запросами населения, оснащение материально технической базы образовательных организаций</t>
  </si>
  <si>
    <t>1.2.2. Персонифицированное 
финансирование 
дополнительного 
образования детей</t>
  </si>
  <si>
    <t>1.3. Обеспечение реализации 
общеобразовательных программ в образовательных организациях, расположенных на территории города Когалыма (I, II, 4, 12)</t>
  </si>
  <si>
    <t>1.3.1.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</si>
  <si>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</si>
  <si>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1.3.1.2. Реализация полномочий органов местного самоуправления в сфере 
общего образования</t>
  </si>
  <si>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t>
  </si>
  <si>
    <t xml:space="preserve">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t>
  </si>
  <si>
    <t>1.3.2. 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</si>
  <si>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 xml:space="preserve">1.3.3.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
</t>
  </si>
  <si>
    <t xml:space="preserve">1.4. Организация отдыха и оздоровления детей (10, 11, 12)
</t>
  </si>
  <si>
    <t>1.4.1. 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 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t>
  </si>
  <si>
    <t>1.4.2. Организации культурно 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</si>
  <si>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"Система оценки качества образования и информационная прозрачность системы образования города Когалыма"</t>
  </si>
  <si>
    <t>2.1.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(1, 2, 3)</t>
  </si>
  <si>
    <t>2.1.1. Организация и проведение 
государственной итоговой аттестации</t>
  </si>
  <si>
    <t>Подпрограмма 3. "Молодёжь города Когалыма"</t>
  </si>
  <si>
    <t>П.3.1. Портфель проектов «Образование», региональный проект «Социальная активность» (показатель VI)</t>
  </si>
  <si>
    <t>П.3.1.1. Организация мероприятий в рамках реализации регионального проекта 
«Социальная активность»</t>
  </si>
  <si>
    <t xml:space="preserve">П.3.2. Портфель проектов «Образование», региональный проект «Патриотическое 
воспитание граждан Российской Федерации» 
(показатель 5, 6)
</t>
  </si>
  <si>
    <t>П.3.2.1.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</si>
  <si>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3.1. Создание условий для развития духовно-нравственных и гражданско,- военно -патриотических качеств детей и молодежи ( 5, 6, 7)</t>
  </si>
  <si>
    <t>3.1.1. Организация мероприятий 
по развитию духовно -нравственных и 
гражданско-патриотических качеств 
молодёжи и детей</t>
  </si>
  <si>
    <t xml:space="preserve">3.1.2. Организация и проведение городского конкурса среди общеобразовательных организаций на лучшую подготовку граждан РФ к военной службе
</t>
  </si>
  <si>
    <t>3.2. Создание условий для разностороннего развития, самореализации и роста созидательной активности молодёжи (5, 6, 7, 14)</t>
  </si>
  <si>
    <t>3.2.1. Организация мероприятий, проектов по повышению уровня потенциала и вовлечению молодёжи в творческую деятельность</t>
  </si>
  <si>
    <t xml:space="preserve">3.2.2. Организация мероприятий, проектов по вовлечению молодежи в добровольческую 
деятельность 
</t>
  </si>
  <si>
    <t xml:space="preserve">3.2.3. Поддержка студентов педагогических вузов
</t>
  </si>
  <si>
    <t xml:space="preserve">3.2.4. Субсидии некоммерческим организациям, не являющимся 
государственными (муниципальными), на выполнение функций ресурсного центра поддержки и развития добровольчества в городе Когалыме"
</t>
  </si>
  <si>
    <t>3.3. Обеспечение деятельности учреждения сферы работы с молодёжью и развитие 
его материально технической базы (7, 14)</t>
  </si>
  <si>
    <t>3.3.1. Финансовое и организационное 
сопровождение по исполнению МАУ «МКЦ «Феникс» муниципального задания, укрепление 
материально-технической базы учреждения</t>
  </si>
  <si>
    <t xml:space="preserve">3.3.2. Обеспечение хозяйственного обслуживания и надлежащего состояния учреждения молодежной политики
</t>
  </si>
  <si>
    <t>Подпрограмма 4. "Ресурсное обеспечение в сфере образования"</t>
  </si>
  <si>
    <t xml:space="preserve">П.4.1. Портфель проектов «Образование», 
региональный проект «Современная школа» 
(показатели XI, XIII, XIV, 9)
</t>
  </si>
  <si>
    <t>П.4.1.1.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</si>
  <si>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П.4.2. Портфель проектов «Демография», 
региональный проект «Содействие занятости» 
(показатели I, II)</t>
  </si>
  <si>
    <t>4.1. Финансовое обеспечение полномочий управления образования и ресурсного центра (1, 2, 3, 4, 8, 10)</t>
  </si>
  <si>
    <t>4.1.1. Финансовое и организационно 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</si>
  <si>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 Проведение мероприятий аппаратом управления</t>
  </si>
  <si>
    <t>4.1.3. Финансовое и организационно методическое сопровождение по исполнению МАУ «Информационно ресурсный центр города 
Когалыма» муниципального задания на 
оказание муниципальных услуг (выполнение работ), оснащение материально технической базы 
организации</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</si>
  <si>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(8)
</t>
  </si>
  <si>
    <t>4.2.1. 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</si>
  <si>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 Создание системных механизмов сохранения и укрепления здоровья детей 
в образовательных организациях</t>
  </si>
  <si>
    <t>4.2.2.1.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</si>
  <si>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4.2.2.2. Организация питания обучающихся 5-11 классов (не относящиеся к льготной категории)</t>
  </si>
  <si>
    <t>4.2.2.3.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t>
  </si>
  <si>
    <t>4.3. Развитие материально технической базы 
образовательных организаций (XIV)</t>
  </si>
  <si>
    <t>4.3.1. Развитие инфраструктуры общего и дополнительного образования</t>
  </si>
  <si>
    <t>4.3.2. Капитальный ремонт здания МАОУ СОШ №7</t>
  </si>
  <si>
    <t>Комплексный план (сетевой график) по реализации муниципальной программы "Управление муниципальными финансами в городе Когалыме"</t>
  </si>
  <si>
    <t>1.1. Обеспечение деятельности Комитета финансов Администрации города Когалыма (I, II)</t>
  </si>
  <si>
    <t>1.2. Обеспеченность программно-техническими средствами специалистов Комитета финансов администрации города Когалыма в объеме, достаточном для исполнения должностных обязанностей (I, II)</t>
  </si>
  <si>
    <t>Комплексный план (сетевой график) по реализации муниципальной программы  "Развитие жилищной сферы в городе Когалыме"</t>
  </si>
  <si>
    <t>Подпрограмма 1. "Содействие развитию жилищного строительства"</t>
  </si>
  <si>
    <t>П.1.1. Портфель проектов «Жилье и городская среда», региональный проект «Жилье»  (I, III, 4)</t>
  </si>
  <si>
    <t xml:space="preserve">П.1.2. Портфель проектов «Жилье и городская среда», региональный проект«Обеспечение устойчивого сокращения непригодного для проживания жилищного фонда» (II, 6)
</t>
  </si>
  <si>
    <t>1.1. Реализация полномочий в области градостроительной деятельности (I,II)</t>
  </si>
  <si>
    <t>1.2. Приобретение жилья в целях реализации полномочий органов местного самоуправления в сфере жилищных отношений (I,III,4,2,7)</t>
  </si>
  <si>
    <t>1.3.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строительства.(6)</t>
  </si>
  <si>
    <t>1.4.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</si>
  <si>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Подпрограмма 2. "Обеспечение мерами финансовой поддержки по улучшению жилищных условий отдельных категорий граждан"</t>
  </si>
  <si>
    <t>2.1.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(3,1,7)</t>
  </si>
  <si>
    <t>2.2.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года.(3,1,7)</t>
  </si>
  <si>
    <t>2.3. Реализация полномочий по обеспечению жилыми помещениями отдельных категорий граждан (1,7)</t>
  </si>
  <si>
    <t>2.4. Предоставление субсидии участникам специальной военной операции, членам их семей, состоящим на учете в качестве нуждающихся в жилых помещениях, предоставляемых по договорам социального найма, на приобретение (строительство) жилых помещений в собственность (3)</t>
  </si>
  <si>
    <t>Подпрограмма 3. "Организационное обеспечение деятельности структурных подразделений Администрации города Когалыма и казенных учреждений города Когалыма"</t>
  </si>
  <si>
    <t>3.1. Обеспечение деятельности отдела архитектуры и градостроительства Администрации города Когалыма(I-IV)</t>
  </si>
  <si>
    <t>3.2. Обеспечение деятельности управления по жилищной политике Администрации города Когалыма (I-IV)</t>
  </si>
  <si>
    <t>3.3. Обеспечение деятельности Муниципального казённого учреждения «Управление капитального строительства города Когалыма» (I-IV)</t>
  </si>
  <si>
    <t xml:space="preserve"> "Социально - экономическое развитие и инвестиции муниципального образования город Когалым" </t>
  </si>
  <si>
    <t>Подпрограмма 1. «Совершенствование системы муниципального стратегического управления, повышение инвестиционной привлекательности и развитие конкуренции»</t>
  </si>
  <si>
    <t xml:space="preserve">1.1. Реализация механизмов стратегического управления социально-экономическим развитием города Когалыма (I, 1, 2, 3) </t>
  </si>
  <si>
    <t>1.1.1. Мониторинг социально-экономического развития города Когалыма</t>
  </si>
  <si>
    <t>1.1.2. Реализация и корректировка стратегии социально-экономического развития города Когалыма до 2030 года</t>
  </si>
  <si>
    <t>1.1.3. Обеспечение деятельности управления экономики Администрации города Когалыма</t>
  </si>
  <si>
    <t>1.1.4. Обеспечение деятельности управления  инвестиционной деятельности и развития предпринимательства Администрации города Когалыма</t>
  </si>
  <si>
    <t>1.1.5. Организация и проведение определения поставщика (подрядчика, исполнителя) для заказчиков города Когалыма</t>
  </si>
  <si>
    <t>ИТОГО по подпрограмме 1</t>
  </si>
  <si>
    <t>Подпрограмма 2. «Развитие малого и среднего  предпринимательства»</t>
  </si>
  <si>
    <t xml:space="preserve">П.2.1. Региональный проект «Создание условий для легкого старта и комфортного ведения бизнеса» (показатели II, III, 4, 5) </t>
  </si>
  <si>
    <t>П.2.1.1. Финансовая поддержка субъектов малого и среднего предпринимательства, впервые зарегистрированных и действующих менее одного года, на развитие социального предпринимательства</t>
  </si>
  <si>
    <t>П.2.1.1.1 Финансовая поддержка субъектам малого и среднего предпринимательства (впервые зарегистрированным и действующим менее 1 года), осуществляющим социально значимые (приоритетные) виды деятельности в городе Когалыме</t>
  </si>
  <si>
    <t xml:space="preserve">П.2.1.1.2 Организация и проведение мероприятий, направленных на популяризацию деятельности в сфере социального предпринимательства </t>
  </si>
  <si>
    <t>П.2.1.1.2.1 Изготовление (приобретение материальных запасов, способствующих повышению информированности о социальном предпринимательстве, о существующих мерах и программах поддержки социального предпринимательства</t>
  </si>
  <si>
    <t>П.2.2. Региональный проект «Акселерация субъектов малого и среднего предпринимательства» (показатели II, III, 4, 5)</t>
  </si>
  <si>
    <t xml:space="preserve">П.2.2.1. Дополнительные меры государственной поддержки малого и среднего предпринимательства, а также физических лиц, применяющих специальный налоговый режим «Налог на профессиональный доход» (финансовая поддержка субъектов малого и среднего предпринимательства) </t>
  </si>
  <si>
    <t>П.2.2.1.1 Возмещение части затрат на аренду (субаренду) нежилых помещений</t>
  </si>
  <si>
    <t>П.2.2.1.2 Возмещение части затрат на приобретение нового оборудования (основных средств) и лицензионных программных продуктов</t>
  </si>
  <si>
    <t>П.2.2.1.3 Возмещение части затрат на оплату коммунальных услуг нежилых помещений</t>
  </si>
  <si>
    <t>П.2.2.1.4 Возмещение части затрат, связанных с оплатой жилищно-коммунальных услуг по нежилым помещениям, используемым в целях осуществления предпринимательской деятельности (бюджет города Когалыма сверх доли софинансирования)</t>
  </si>
  <si>
    <t>П.2.2.1.5 Возмещение части затрат на аренду нежилых помещений за счет средств бюджета города Когалыма (сверх доли софинансирования)</t>
  </si>
  <si>
    <t>П.2.2.1.6 Предоставление субсидий на создание и (или) обеспечение деятельности центров молодежного инновационного творчества (сверх доли софинансирования)</t>
  </si>
  <si>
    <t>П.2.2.1.7 Возмещение части затрат на приобретение нового оборудования (основных средств), лицензионных программных продуктов (сверх доли софинансирования)</t>
  </si>
  <si>
    <t>П.2.2.1.8 Грантовая поддержка на развитие предпринимательства (бюджет города Когалыма сверх доли софинансирования)</t>
  </si>
  <si>
    <t>П.2.2.1.9 Грантовая поддержка на развитие молодежного предпринимательства (бюджет города Когалыма сверх доли софинансирования)</t>
  </si>
  <si>
    <t>П.2.2.1.10  Грантовая поддержка социального и креативного предпринимательства (бюджет города Когалыма сверх доли софинансирования)</t>
  </si>
  <si>
    <t>П.2.2.1.11 Возмещение части затрат на обязательную сертификацию произведенной продукции</t>
  </si>
  <si>
    <t xml:space="preserve">2.1. Организация мероприятий по информационно-консультационной поддержке, популяризации и пропаганде предпринимательской деятельности (6) </t>
  </si>
  <si>
    <t>2.1.1. Размещение информационных материалов о проводимых мероприятиях в сфере малого и среднего предпринимательства в  средствах массовой информации (бюджет города Когалыма сверх доли софинансирования)</t>
  </si>
  <si>
    <t>ИТОГО по подпрограмме 2</t>
  </si>
  <si>
    <t>Проектная часть подпрограммы 2</t>
  </si>
  <si>
    <t>Процессная часть подпрограммы 2</t>
  </si>
  <si>
    <t>Проектная часть в целом по муниципальной программе</t>
  </si>
  <si>
    <t xml:space="preserve">«Экологическая безопасность города Когалыма» </t>
  </si>
  <si>
    <t>тыс.рублей</t>
  </si>
  <si>
    <t>Наименование мероприятий  программы</t>
  </si>
  <si>
    <t>План на 2024 год</t>
  </si>
  <si>
    <t xml:space="preserve">План на 01.02.2024 </t>
  </si>
  <si>
    <t xml:space="preserve">Профинансировано на 01.02.2024 </t>
  </si>
  <si>
    <t xml:space="preserve">Кассовый расход на 01.02.2024  </t>
  </si>
  <si>
    <t>Исполнение,%</t>
  </si>
  <si>
    <t>Подпрограмма 1 «Регулирование качества окружающей среды в городе Когалыма»</t>
  </si>
  <si>
    <t xml:space="preserve">П.1.1. Портфель проектов «Экология», региональный проект «Сохранение уникальных водных объектов» (I, II, III), всего </t>
  </si>
  <si>
    <t>иные источники финансирования</t>
  </si>
  <si>
    <t>П.1.1.1. Выполнение работ по очистке береговой линии от бытового мусора в границах города Когалыма</t>
  </si>
  <si>
    <t>1.1. Предупреждение и ликвидация несанкционированных свалок на территории города Когалыма (IV), всего</t>
  </si>
  <si>
    <t>1.2. Организация и проведение экологически мотивированных культурных мероприятий города Когалыма (III), всего</t>
  </si>
  <si>
    <t>Подпрограмма 2 «Развитие системы обращения с отходами производства и потребления в городе Когалыме»</t>
  </si>
  <si>
    <t>2.1. Обеспечение регулирования деятельности по обращению с отходами производства и потребления в городе Когалыме (V), всего</t>
  </si>
  <si>
    <t>Проектная часть в целом по программе</t>
  </si>
  <si>
    <t>Процессная часть в целом по программе</t>
  </si>
  <si>
    <t xml:space="preserve">Отчет о ходе реализации (сетевой график)  муниципальной программы
«Развитие жилищно-коммунального комплекса в городе Когалыме» </t>
  </si>
  <si>
    <t>Основные мероприятия  программы</t>
  </si>
  <si>
    <t>План на
 2024 год, тыс.руб.</t>
  </si>
  <si>
    <t>План на 01.02.2024</t>
  </si>
  <si>
    <t>Профинансировано на 01.02.2024</t>
  </si>
  <si>
    <t>Кассовый расход на 01.02.2024</t>
  </si>
  <si>
    <t>Исполнено,%</t>
  </si>
  <si>
    <t>к плану на год</t>
  </si>
  <si>
    <t>Подпрограмма 1. «Содействие проведению капитального ремонта многоквартирных домов»</t>
  </si>
  <si>
    <t>1.1. Обеспечение мероприятий по проведению капитального ремонта многоквартирных домов (2)</t>
  </si>
  <si>
    <t>1.1.1.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t>
  </si>
  <si>
    <t>1.1.2 Предоставление субсидии на долевое финансовое обеспечение проведения капитального ремонта общего имущества в многоквартирных домах, расположенных на территории города Когалыма</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</si>
  <si>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</si>
  <si>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2.1. Предоставление субсидий на реализацию полномочий в сфере жилищно-коммунального комплекса (1)</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</si>
  <si>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t>
  </si>
  <si>
    <r>
      <t xml:space="preserve">КУМИ Администрации г.Когалыма:
</t>
    </r>
    <r>
      <rPr>
        <sz val="12"/>
        <rFont val="Times New Roman"/>
        <family val="1"/>
        <charset val="204"/>
      </rPr>
      <t>Мероприятие направлено  на создание, реконструкцию, модернизацию объектов коммунальной инфраструктуры города Когалыма, в том числе на возмещение понесенных затрат концессионера при выполнении мероприятий, предусмотренных концессионным соглашением. Субсидия носит заявительный характер.</t>
    </r>
  </si>
  <si>
    <t>Подпрограмма 3.«Создание условий для обеспечения качественными коммунальными услугами».</t>
  </si>
  <si>
    <t>3.1. Строительство, реконструкция и капитальный ремонт объектов коммунального комплекса (I)</t>
  </si>
  <si>
    <t>3.1.2 Строительство, реконструкция, капитальный ремонт объектов инженерной инфраструктуры на территории города Когалыма (в том числе ПИР)</t>
  </si>
  <si>
    <t xml:space="preserve">Отчет о ходе реализации (сетевой график) муниципальной программы «Развитие транспортной системы города Когалыма» </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</si>
  <si>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</si>
  <si>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(I)</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</si>
  <si>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</si>
  <si>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</si>
  <si>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</si>
  <si>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</si>
  <si>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2.1.4 Капитальный ремонт объекта "Путепровод на км 0+468 автодороги Повховское шоссе в городе Когалыме"</t>
  </si>
  <si>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</si>
  <si>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</si>
  <si>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</si>
  <si>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</si>
  <si>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</si>
  <si>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</si>
  <si>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</si>
  <si>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</si>
  <si>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2.2.5. Проведение мониторинга дорожного движения</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</si>
  <si>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</si>
  <si>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</si>
  <si>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</si>
  <si>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</si>
  <si>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</si>
  <si>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</si>
  <si>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 xml:space="preserve">Отчет о ходе реализации (сетевой график) муниципальной программы "Формирование комфортной городской среды в городе Когалыме" </t>
  </si>
  <si>
    <t xml:space="preserve">Наименование мероприятий программы </t>
  </si>
  <si>
    <t>План на 2024</t>
  </si>
  <si>
    <t>План на  01.02.2024</t>
  </si>
  <si>
    <t>Кассовый расход на  01.02.2024</t>
  </si>
  <si>
    <t xml:space="preserve">Проектная часть </t>
  </si>
  <si>
    <t>1.1. Портфель проектов "Жилье и городская среда", региональный проект "Формирование комфортной городской среды" (I, II, 1, 2)</t>
  </si>
  <si>
    <t>П.1.1.1.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 в том числе:</t>
  </si>
  <si>
    <t>П.1.1.1.1. Объект благоустройства "Этнодеревня в городе Когалыме"</t>
  </si>
  <si>
    <t xml:space="preserve">Процессная часть </t>
  </si>
  <si>
    <t>1.1. Благоустройство дворовых территорий в городе Когалыме (3)</t>
  </si>
  <si>
    <t>п.п. 1.2  Основное мероприятие "Создание объектов благоустройства на территории города Когалыма" (4)</t>
  </si>
  <si>
    <t xml:space="preserve">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t>
  </si>
  <si>
    <t>Основные мероприятия
 муниципальной программы</t>
  </si>
  <si>
    <t>касса</t>
  </si>
  <si>
    <t>1.1.   Содержание объектов благоустройства территории города Когалыма, включая озеленение территории и содержание малых архитектурных форм (I)</t>
  </si>
  <si>
    <t xml:space="preserve">Всего </t>
  </si>
  <si>
    <t>1.1.1. Выполнение муниципальной работы «Уборка территории и аналогичная деятельность»</t>
  </si>
  <si>
    <t>1.1.2.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</si>
  <si>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1.1.3. Обустройство и текущее содержание объектов городского хозяйства</t>
  </si>
  <si>
    <t>федерадьный бюджет</t>
  </si>
  <si>
    <t>1.1.4. Ремонт пешеходного моста через реку ИнгуЯгун (Циркуль)</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</si>
  <si>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</si>
  <si>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</si>
  <si>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1.2.2. Обеспечение наружного освещения территории города Когалыма</t>
  </si>
  <si>
    <t>1.3. Организация ритуальных услуг и содержание мест захоронения (II, 2, 3)</t>
  </si>
  <si>
    <t xml:space="preserve">1.4. Реализация полномочий переданных Администрации города Когалыма в сферах жилищно-оммунального комплекса и городского хозяйства, в рамках осуществления учреждением функций заказчика (5)
</t>
  </si>
  <si>
    <t xml:space="preserve">1.5. Организация мероприятий при осуществлении деятельности по обращению с животными без владельцев (7) </t>
  </si>
  <si>
    <t>1.6. Создание приюта для животных на территории города Когалыма (7)</t>
  </si>
  <si>
    <t>1.7. Архитектурная подсветка улиц, зданий, сооружений и жилых домов, расположенных на территории города Когалыма (9)</t>
  </si>
  <si>
    <t xml:space="preserve">Всего  </t>
  </si>
  <si>
    <t>Комплексный план (сетевой график) по реализации муниципальной программы "Развитие муниципальной службы  в городе Когалыме"</t>
  </si>
  <si>
    <t xml:space="preserve">«Развитие жилищно-коммунального комплекса в городе Когалыме» </t>
  </si>
  <si>
    <t xml:space="preserve">«Развитие транспортной системы города Когалыма» </t>
  </si>
  <si>
    <t xml:space="preserve">«Содержание объектов городского хозяйства и инженерной инфраструктуры в городе Когалыме» </t>
  </si>
  <si>
    <t xml:space="preserve"> «Содействие занятости населения города Когалыма» </t>
  </si>
  <si>
    <t xml:space="preserve"> «Развитие агропромышленного комплекса в городе Когалыме» </t>
  </si>
  <si>
    <t xml:space="preserve"> «Безопасность жизнедеятельности населения города Когалыма» </t>
  </si>
  <si>
    <t xml:space="preserve"> «Управление муниципальным имуществом города Когалыма» </t>
  </si>
  <si>
    <t xml:space="preserve"> «Культурное пространство города Когалыма» </t>
  </si>
  <si>
    <t xml:space="preserve"> «Развитие образования в городе Когалыме» </t>
  </si>
  <si>
    <t xml:space="preserve"> «Управление муниципальными финансами в городе Когалыме» </t>
  </si>
  <si>
    <t xml:space="preserve"> «Социально - экономическое развитие и инвестиции муниципального образования город Когалым» </t>
  </si>
  <si>
    <t xml:space="preserve">«Профилактика правонарушений и обеспечение отдельных прав граждан в городе Когалыме» </t>
  </si>
  <si>
    <t xml:space="preserve">«Укрепление межнационального и межконфессионального согласия, профилактика экстремизма и терроризма в городе Когалыме» </t>
  </si>
  <si>
    <t xml:space="preserve">«Развитие муниципальной службы  в городе Когалыме» </t>
  </si>
  <si>
    <t xml:space="preserve">«Развитие институтов гражданского общества города Когалыма» </t>
  </si>
  <si>
    <t xml:space="preserve">«Развитие физической культуры и спорта в городе Когалыме» </t>
  </si>
  <si>
    <t xml:space="preserve">«Развитие жилищной сферы в городе Когалыме» </t>
  </si>
  <si>
    <t xml:space="preserve">«Формирование комфортной городской среды в городе Когалыме» </t>
  </si>
  <si>
    <t xml:space="preserve">МБУ "КСАТ": Отклонение от плана составляет  3 054,99 тыс.руб. в том числе:
1. 932,97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557,39 тыс.руб.  -неисполнение субсидии по статье начисления на оплату труда возникло в связи с оплатой страховых взносов в феврале 2024г.
3. 0,58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88,31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будет произведена по факту оказанных услуг
6. 41,67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7. 376,97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332,24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350,9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2024г.
10. 62,98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11. 1,82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5,47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20,0 тыс. руб. неисполнение субсидии по статье  расходов на приобретение мягкого инвентаря, оплата будет произведена по факту поставки товара
</t>
  </si>
  <si>
    <t>На оказание услуг по очистке и вывозу снегу с территории города Когалыма в 2024-2025 годах заключены МК:
- №0187300013723000349 от 17.10.2023 с ООО "РУСАВТО" на сумму 17 272,25 тыс.руб.;
- №0187300013723000351 от 23.10.2023 с ООО "ТФК КИТ" на сумму 14 154,87 тыс.руб.;
- №0187300013723000352 от 23.10.2023 с ООО "ТФК КИТ"на сумму 18 932,41 тыс.руб.;
- №0187300013723000353 от 23.10.2023  с ООО "РУСАВТО" на сумму 14 968,32 тыс.руб.</t>
  </si>
  <si>
    <t>Неполное освоение плановых ассигнований обусловлено непредоставлением документов для оплаты исполнителем услуг по содержанию мест (площадок) накопления ТКО.</t>
  </si>
  <si>
    <t xml:space="preserve">Неосвоение плановых ассигнований обусловлено поздним предоставлением документов для оплаты за выполненные работы. </t>
  </si>
  <si>
    <t xml:space="preserve">Заключены муниципальные контракты:
- №0187300013723000407 от 25.12.2023 на выполнение работ по оперативному, тех.обслуживанию и текущему ремонту эл/оборудования сетей НО и светофорных объектов г.Когалыма с АО "ЮТЭК-Когалым" на сумму 27 125,2 тыс.руб.;
- №ЭС1902000062/24 от 29.12.2023 на поставку эл/энергии для наружного освещения г.Когалыма с АО "Газпром энергосбыт Тюмень" на сумму 20 523,8 тыс.руб.
Неполное освоение плановых ассигнований обусловлено оплатой за электроэнергию для сетей НО по факту, на основании предоставленных актов снятия показаний приборов учета.
</t>
  </si>
  <si>
    <t>С ООО "Ритуал" заключены муниципальные контракты с периодом оказания услуг с 01.01.2024 по 31.12.2025:
- №0187300013723000388 от 04.12.2023 на оказание услуг по перевозке умерших с места летального исхода на сумму 2 390,386 тыс.руб.;
- №0187300013723000392 от 15.12.2023 на оказание услуг по содержанию городского кладбища на территории города Когалыма на сумму 2 901,36 тыс.руб.
На 2024 год с ООО "Ритуал" заключено соглашение №1-32-КО от 09.01.2024 о предоставлении из бюджета г.Когалыма субсидии на возмещение части затрат в связи с оказанием ритуальных услуг на сумму 1 517,24 тыс.руб.
 Оплата производится за фактически оказанные услуги на основании актов.</t>
  </si>
  <si>
    <t xml:space="preserve">  На оказание услуг по обращению с животными без владельцев на территории г.Когалыма заключены МК    с ИП Скляр Л.П.:
     - № 115/2023 от 15.12.2023 (услуги на сумму 582,6 тыс.руб. оказаны в период с 15.12.2023 по 21.01.2024). Услуги по МК выполнены и оплачены в полном объеме.;
     - № 6/2024 от 25.01.2024  на сумму 600,00 тыс.руб.</t>
  </si>
  <si>
    <t>Конкурс запланирован к проведению в 4 квартале 2024 года</t>
  </si>
  <si>
    <t>0.00</t>
  </si>
  <si>
    <t>Остаток денежных средств 740,66 тыс.руб. образовался по следующим причинам:  - работы сотрудников в режиме неполного рабочего времени (режим неполного рабочего времени, внешнее совместительство);                                                                                                                                                                                                                                                                                                                                                                                    -  выплаты ежеквартальной премии в феврале 2022 г.;                                                                                                                                                                                                                                                                                             Остаток денежных средств образовался в связи с тем, что оплата расходов произведена на основании выставленных счетов-фактур по фактически сложившимся затратам на услуги связи.  Остаток денежных средств образовался в связи с тем, что оплата расходов произведена на основании выставленных счетов-фактур за работы и услуги.Экономия средств образовалась в связи с тем, что оплата расходов по договорам ГПХ на выплату гонорара авторам произведена на основании фактически выполненного объема работ. Экономия сложилась в силу недостаточного количества социально-значимых тем и мероприятий, прошедших в данном периоде и требующих обязательного освещения в прессе и привлечения автора со стороны.</t>
  </si>
  <si>
    <t>Разница актических расходов   от плановых составляет 517,26 тыс.руб.</t>
  </si>
  <si>
    <t>Разница фпктических расходов от плановых составляет 207,92 тыс.руб.</t>
  </si>
  <si>
    <t>В целях финансового обеспечения затрат на выполнение функций ресурсного центра поддержки НКО в 2024 году из бюджета города Когалыма направлена субсидия  АНО «Ресурсный центр поддержки НКО города Когалыма» . 
         В составе Ресурсного центра 5 человек: два основных сотрудника (директор и менеджер), 3 внешних сотрудника – бухгалтер и два специалиста по развитию СО НКО.  
Ресурсный центр оснащен всей необходимой мебелью и офисной техникой для полноценной работы и оказания услуг. 
График работы и вся информация о работе ресурсного центра размещена на информационных стендах центра (расположенного по ул. Сибирская, д.11) и на сайте учреждения:  https://www.nkokogalym.org/.
            Отчётность о реализации программы деятельности Ресурсного центра с  указанием количества организаций, учреждений, граждан, воспользовавшихся услугами Ресурсного центра или вовлеченных в мероприятия (проекты, акции), с приложением ссылок на размещенные в СМИ, в сети «Интернет» пресс(пост)-релизы о деятельности  ежемесячно предоставляется в адрес координатора (Управление внутренней политики Администрации города Когалыма).</t>
  </si>
  <si>
    <t>Расходжение фактических расходов от плановых составляет 1019,90 тыс.руб.</t>
  </si>
  <si>
    <t>В соответствии в решением Думы г.Когалыма от 17.01.2024 №362-ГД выделены плановые ассигнования в сумме 10,8 тыс.руб. на услуги связи для фотоловушек, в целях выявления с помощью фотофиксации лиц, допустивших несанкционированный сброс отходов в непредназначенных для этого местах, в том числе с автомобильного транспорта</t>
  </si>
  <si>
    <t xml:space="preserve">Председатель Комитета финансов </t>
  </si>
  <si>
    <t>Администрации города Когалыма</t>
  </si>
  <si>
    <t>___________</t>
  </si>
  <si>
    <t>М.Г.Рыбачок</t>
  </si>
  <si>
    <t>Исполнитель : Главный специалист:  Грязнова Е.В. 93-678</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</si>
  <si>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t>
    </r>
  </si>
  <si>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t>
    </r>
  </si>
  <si>
    <t>2.1.3. Реконструкция развязки Восточная (проспект Нефтяников, улица Ноябрьская)</t>
  </si>
  <si>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t>
    </r>
  </si>
  <si>
    <t>Отклонение - 444,525 тыс.руб. - в том числе 17,0 тыс. руб. - транспортные услуги в рамках новогодних мероприятий не заключались, 102,760 тыс. руб.   - украшения для новогодней ели не приобретались, 35,775 тыс. руб. - документы на потребление электроэнергии Снежного городка предоставлены на меньшую сумму.</t>
  </si>
  <si>
    <t>Отклонение - 3146,559 тыс. руб., в том числе 1312,913 тыс. руб. - заработная плата, 30,0 тыс. руб. - начисление на выплаты по оплате труда,  13,792 тыс. руб. - услуги связи, 8,339 тыс. руб. - экономия по транспортным услугам, 3,383 тыс. руб. - экономия по водопотреблению, 17,448 тыс. руб. - услуги по обращению с ТКО, 250,0 тыс. руб. - уборка снега,  56,565 тыс. руб. - экономия по техническому обслуживанию зданий, 20,118 тыс. руб. - экономия по противопожарному обслуживанию,  4,0 тыс. руб. - экономия по сопровождению УРМ, 20,197 тыс. руб. - услуги охраны, 180,301 тыс.  - энергоснабжение; 1028,489 тыс. руб. - налог на землю, 188,248 тыс руб. - содержание объекта благоустройства Набережная реки Ингу-Ягун., 12,766 тыс. руб. - оплата льготного проезда.</t>
  </si>
  <si>
    <t xml:space="preserve">Отклонение возникло:
-по оплате труда и начисления - 705,84т.р (большое количество больничных листов,средства будут освоены на очередной отпуск сотрудников в течение 2024г.)                                                                                                                                                                                                     - услуги связи -0,697т.р. (в учреждении действует режим экономиии на телефонную связь)                                                                                                                                                                                                                                                                                                                                                                                                                                                                                                                                                                                                                                                                                                                                                                                                                                                                           
-по коммунальным услугам -17,107т.р.(фактические показания счетчиков);
-по работам и услугам по содержанию имущества-0,95т.р. (остаток средств по дог.на тех. обслуживание,содержание,тек. ремонт жил. фонда будет освоен в течение 2024г.)                                                                                                                                                     - прочие работы, услуги- 0,018т.р. (остаток средств на физ. охрану объекта будет освоен в течение 2024г.)                                                                                                                                                                                                                                                                                                                                                                                                                                                                                - социальные компенсации персоналу в натуральной форме - 24,5т.р. (остаток средств будет освоен в течение 2024г.)                                                                                                                         - налоги,пошлины и сборы -82,0 т.р. (остаток средств будет освоен в феврале 2024г.)                                                                                                                                 - увеличение стоимости прочих оборотных запасов  (материалов) -0,75т.р. (остаток средств буде освоен по факту поставки питьевой воды в феврале 2024г.)                                                    - прочие несоциальные выплаты персоналу в натуральной форме - 35,031 т.р. (остаток средств будет освоен в течение 2024г.)                                                                                                                                                                                                                                                                                                                                                                                                                                                                                                                                                                                                                                                                                                                                                                                                                                                                                         </t>
  </si>
  <si>
    <t>Остаток средств в сумме 2 750,750 т.руб., в т.ч.  остаток по  выплате заработной платы и соц.выплат   - 1 262,572 т.р. , начисл. на зар.плату - 694,600  т.руб., оплаты за коммунальные услуги по фактическим расходам и показаниям счетчиков- 130,455 т.р.,оплаты за содержание здания по факту предоставленных документов на оплату от поставщика - 59,223 т.руб., оплата услуг связи - 12,357 т.руб., оплата б/л за счет ср-в работод - 200,000 т.руб.оплаты налога на имущество - 391,543 т.руб.</t>
  </si>
  <si>
    <t>Кассовый расход сформировался меньше планового в связи с: образованием листов временной нетрудоспособности, вакантных ставок (плотник, уборщик служебных помещений, уборщик территорий).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</si>
  <si>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</si>
  <si>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t>
    </r>
  </si>
  <si>
    <t>2.4. "Внедрение автоматизированных и роботизированных технологий организации дорожного движения и контроля за соблюдением правил дорожного движения"</t>
  </si>
  <si>
    <t>2.4.1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</si>
  <si>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r>
      <rPr>
        <b/>
        <sz val="12"/>
        <rFont val="Times New Roman"/>
        <family val="1"/>
        <charset val="204"/>
      </rPr>
      <t>МКУ "УКС и ЖКК г.Когалыма":</t>
    </r>
    <r>
      <rPr>
        <sz val="12"/>
        <rFont val="Times New Roman"/>
        <family val="1"/>
        <charset val="204"/>
      </rPr>
      <t xml:space="preserve">
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Когалыме"Остаток средств для исполнения МК от 07.08.2023 №5369625 с ОАО "РЖД" на оказание услуг по предоставлению технологических "окон" для выполнения работ на объекте: "Путепровод на км 0+468 автодороги Повховское шоссе в городе Когалыме"</t>
    </r>
  </si>
  <si>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выполняются с нарушением сроков.</t>
    </r>
  </si>
  <si>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</si>
  <si>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r>
      <rPr>
        <b/>
        <sz val="12"/>
        <rFont val="Times New Roman"/>
        <family val="1"/>
        <charset val="204"/>
      </rPr>
      <t>МБУ"КСАТ":</t>
    </r>
    <r>
      <rPr>
        <sz val="12"/>
        <rFont val="Times New Roman"/>
        <family val="1"/>
        <charset val="204"/>
      </rPr>
      <t xml:space="preserve">
Отклонение от плана составляет  15 854,64 тыс. руб. в том числе:
1. 1 706,57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1 549,89 тыс. руб.  -неисполнение субсидии по статье начисления на оплату труда возникло в связи с оплатой страховых взносов в феврале 2024 г.
3. 6,34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283,74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254,68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131,15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67,35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1 805,23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8 070,41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1 773,13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2024 г  и транспортного налога (согласно декларации)
11. 76,72 тыс. руб. неисполнение по статье расходов  пособий по уходу за ребенком инвалидом, оплата  произведена по факту предоставленных документов
12.  69,43тыс.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13. 60,0 тыс. руб. неисполнение субсидии по статье  расходов на приобретение мягкого инвентаря, оплата будет произведена по факту поставки товара</t>
    </r>
  </si>
  <si>
    <t>Ответственный за составление сетевого графика</t>
  </si>
  <si>
    <t>Цыганкова И.А.</t>
  </si>
  <si>
    <t>тел.93-790</t>
  </si>
  <si>
    <t>Директор МКУ "УКС и ЖКК г.Когалыма"</t>
  </si>
  <si>
    <t>Кадыров И.Р.</t>
  </si>
  <si>
    <t>Остаток плановых ассигнований сcоставил: 33,62 тыс. руб. в том числе:
1) по местному бюджету - 18,62 тыс. руб. 
-3,60 тыс. руб.- оплата труда гражданского персонала (работники приняты не в запланированные даты и отработали не полный месяц);
- 15,00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- 15,00 тыс. руб. Оплата труда гражданского персонала  (работники приняты не в запланированные даты, отработали не полный месяц).</t>
  </si>
  <si>
    <t>Начальник управления экономики Администрации г.Когалыма</t>
  </si>
  <si>
    <t>Загорская Е.Г.</t>
  </si>
  <si>
    <t>Исполнитель: Мартынова С.В, 
тел. 93785</t>
  </si>
  <si>
    <t>Остаток плановых ассигнований по бюджету автономного округа в сумме 281,35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</si>
  <si>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t>
  </si>
  <si>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t>
  </si>
  <si>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</si>
  <si>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t>
  </si>
  <si>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</sst>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0.0_ ;[Red]\-#,##0.0\ "/>
    <numFmt numFmtId="166" formatCode="#,##0_ ;[Red]\-#,##0\ "/>
    <numFmt numFmtId="167" formatCode="#,##0.000\ _₽"/>
    <numFmt numFmtId="168" formatCode="#,##0.00\ _₽"/>
    <numFmt numFmtId="169" formatCode="#,##0.00_ ;[Red]\-#,##0.00\ "/>
    <numFmt numFmtId="170" formatCode="_(* #,##0.00_);_(* \(#,##0.00\);_(* &quot;-&quot;??_);_(@_)"/>
    <numFmt numFmtId="171" formatCode="#,##0.0"/>
    <numFmt numFmtId="172" formatCode="#,##0.00_р_."/>
    <numFmt numFmtId="173" formatCode="0.0%"/>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4"/>
      <name val="Times New Roman"/>
      <family val="1"/>
      <charset val="204"/>
    </font>
    <font>
      <sz val="14"/>
      <name val="Times New Roman"/>
      <family val="1"/>
      <charset val="204"/>
    </font>
    <font>
      <sz val="14"/>
      <color rgb="FFFF0000"/>
      <name val="Times New Roman"/>
      <family val="1"/>
      <charset val="204"/>
    </font>
    <font>
      <sz val="10"/>
      <name val="Arial"/>
      <family val="2"/>
      <charset val="204"/>
    </font>
    <font>
      <sz val="14"/>
      <color theme="1"/>
      <name val="Times New Roman"/>
      <family val="1"/>
      <charset val="204"/>
    </font>
    <font>
      <sz val="12"/>
      <name val="Times New Roman"/>
      <family val="1"/>
      <charset val="204"/>
    </font>
    <font>
      <sz val="11"/>
      <color rgb="FFFF0000"/>
      <name val="Calibri"/>
      <family val="2"/>
      <scheme val="minor"/>
    </font>
    <font>
      <sz val="11"/>
      <name val="Calibri"/>
      <family val="2"/>
      <scheme val="minor"/>
    </font>
    <font>
      <b/>
      <sz val="14"/>
      <color rgb="FFFF0000"/>
      <name val="Times New Roman"/>
      <family val="1"/>
      <charset val="204"/>
    </font>
    <font>
      <sz val="9"/>
      <color indexed="81"/>
      <name val="Tahoma"/>
      <family val="2"/>
      <charset val="204"/>
    </font>
    <font>
      <b/>
      <sz val="9"/>
      <color indexed="81"/>
      <name val="Tahoma"/>
      <family val="2"/>
      <charset val="204"/>
    </font>
    <font>
      <i/>
      <sz val="14"/>
      <name val="Times New Roman"/>
      <family val="1"/>
      <charset val="204"/>
    </font>
    <font>
      <b/>
      <sz val="11"/>
      <color theme="1"/>
      <name val="Calibri"/>
      <family val="2"/>
      <charset val="204"/>
      <scheme val="minor"/>
    </font>
    <font>
      <b/>
      <sz val="14"/>
      <color theme="1"/>
      <name val="Times New Roman"/>
      <family val="1"/>
      <charset val="204"/>
    </font>
    <font>
      <sz val="18"/>
      <name val="Times New Roman"/>
      <family val="1"/>
      <charset val="204"/>
    </font>
    <font>
      <b/>
      <sz val="16"/>
      <name val="Times New Roman"/>
      <family val="1"/>
      <charset val="204"/>
    </font>
    <font>
      <sz val="16"/>
      <name val="Times New Roman"/>
      <family val="1"/>
      <charset val="204"/>
    </font>
    <font>
      <b/>
      <sz val="9"/>
      <name val="Times New Roman"/>
      <family val="1"/>
      <charset val="204"/>
    </font>
    <font>
      <b/>
      <sz val="13"/>
      <name val="Times New Roman"/>
      <family val="1"/>
      <charset val="204"/>
    </font>
    <font>
      <b/>
      <sz val="11"/>
      <name val="Calibri"/>
      <family val="2"/>
      <scheme val="minor"/>
    </font>
    <font>
      <sz val="13"/>
      <name val="Times New Roman"/>
      <family val="1"/>
      <charset val="204"/>
    </font>
    <font>
      <sz val="9"/>
      <name val="Times New Roman"/>
      <family val="1"/>
      <charset val="204"/>
    </font>
    <font>
      <b/>
      <sz val="12"/>
      <name val="Times New Roman"/>
      <family val="1"/>
      <charset val="204"/>
    </font>
    <font>
      <b/>
      <sz val="8"/>
      <name val="Times New Roman"/>
      <family val="1"/>
      <charset val="204"/>
    </font>
    <font>
      <sz val="12"/>
      <color rgb="FFFF0000"/>
      <name val="Times New Roman"/>
      <family val="1"/>
      <charset val="204"/>
    </font>
    <font>
      <sz val="16"/>
      <color rgb="FFFF0000"/>
      <name val="Times New Roman"/>
      <family val="1"/>
      <charset val="204"/>
    </font>
    <font>
      <b/>
      <sz val="16"/>
      <color rgb="FFFF0000"/>
      <name val="Times New Roman"/>
      <family val="1"/>
      <charset val="204"/>
    </font>
    <font>
      <b/>
      <sz val="20"/>
      <name val="Times New Roman"/>
      <family val="1"/>
      <charset val="204"/>
    </font>
    <font>
      <b/>
      <sz val="18"/>
      <name val="Times New Roman"/>
      <family val="1"/>
      <charset val="204"/>
    </font>
    <font>
      <sz val="11"/>
      <name val="Times New Roman"/>
      <family val="1"/>
      <charset val="204"/>
    </font>
    <font>
      <sz val="10"/>
      <name val="Times New Roman"/>
      <family val="1"/>
      <charset val="204"/>
    </font>
    <font>
      <sz val="13"/>
      <color rgb="FFFF0000"/>
      <name val="Times New Roman"/>
      <family val="1"/>
      <charset val="204"/>
    </font>
    <font>
      <b/>
      <sz val="12"/>
      <color indexed="8"/>
      <name val="Times New Roman"/>
      <family val="1"/>
      <charset val="204"/>
    </font>
    <font>
      <sz val="12"/>
      <color indexed="8"/>
      <name val="Times New Roman"/>
      <family val="1"/>
      <charset val="204"/>
    </font>
    <font>
      <sz val="12"/>
      <color theme="1"/>
      <name val="Times New Roman"/>
      <family val="1"/>
      <charset val="204"/>
    </font>
    <font>
      <b/>
      <sz val="12"/>
      <color rgb="FFFF0000"/>
      <name val="Times New Roman"/>
      <family val="1"/>
      <charset val="204"/>
    </font>
    <font>
      <sz val="12"/>
      <color rgb="FFFF0000"/>
      <name val="Calibri"/>
      <family val="2"/>
      <charset val="204"/>
      <scheme val="minor"/>
    </font>
    <font>
      <b/>
      <sz val="12"/>
      <color rgb="FFFF0000"/>
      <name val="Calibri"/>
      <family val="2"/>
      <charset val="204"/>
      <scheme val="minor"/>
    </font>
    <font>
      <sz val="12"/>
      <color theme="1"/>
      <name val="Calibri"/>
      <family val="2"/>
      <charset val="204"/>
      <scheme val="minor"/>
    </font>
    <font>
      <sz val="12"/>
      <name val="Calibri"/>
      <family val="2"/>
      <charset val="204"/>
      <scheme val="minor"/>
    </font>
    <font>
      <i/>
      <sz val="12"/>
      <name val="Times New Roman"/>
      <family val="1"/>
      <charset val="204"/>
    </font>
    <font>
      <sz val="11"/>
      <name val="Calibri"/>
      <family val="2"/>
      <charset val="204"/>
      <scheme val="minor"/>
    </font>
    <font>
      <u/>
      <sz val="11"/>
      <color theme="10"/>
      <name val="Calibri"/>
      <family val="2"/>
      <scheme val="minor"/>
    </font>
    <font>
      <u/>
      <sz val="14"/>
      <name val="Times New Roman"/>
      <family val="1"/>
      <charset val="204"/>
    </font>
    <font>
      <sz val="12"/>
      <color theme="0"/>
      <name val="Times New Roman"/>
      <family val="1"/>
      <charset val="204"/>
    </font>
    <font>
      <sz val="8"/>
      <name val="Times New Roman"/>
      <family val="1"/>
      <charset val="204"/>
    </font>
    <font>
      <sz val="13"/>
      <color theme="1"/>
      <name val="Times New Roman"/>
      <family val="1"/>
      <charset val="204"/>
    </font>
    <font>
      <sz val="16"/>
      <color rgb="FFFF0000"/>
      <name val="Calibri"/>
      <family val="2"/>
      <scheme val="minor"/>
    </font>
    <font>
      <b/>
      <sz val="16"/>
      <color rgb="FFFF0000"/>
      <name val="Calibri"/>
      <family val="2"/>
      <charset val="204"/>
      <scheme val="minor"/>
    </font>
    <font>
      <sz val="11"/>
      <color theme="1"/>
      <name val="Times New Roman"/>
      <family val="1"/>
      <charset val="204"/>
    </font>
    <font>
      <sz val="8"/>
      <color theme="1"/>
      <name val="Times New Roman"/>
      <family val="1"/>
      <charset val="204"/>
    </font>
    <font>
      <sz val="9"/>
      <color indexed="81"/>
      <name val="Tahoma"/>
      <charset val="1"/>
    </font>
    <font>
      <b/>
      <sz val="9"/>
      <color indexed="81"/>
      <name val="Tahoma"/>
      <charset val="1"/>
    </font>
    <font>
      <sz val="11"/>
      <color theme="1"/>
      <name val="Times New Roman"/>
    </font>
    <font>
      <sz val="14"/>
      <color theme="1"/>
      <name val="Times New Roman"/>
    </font>
  </fonts>
  <fills count="20">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ABF3CC"/>
        <bgColor indexed="64"/>
      </patternFill>
    </fill>
    <fill>
      <patternFill patternType="solid">
        <fgColor rgb="FF66FFC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5">
    <xf numFmtId="0" fontId="0"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7" fillId="0" borderId="0"/>
    <xf numFmtId="164" fontId="7" fillId="0" borderId="0" applyFont="0" applyFill="0" applyBorder="0" applyAlignment="0" applyProtection="0"/>
    <xf numFmtId="0" fontId="2" fillId="0" borderId="0"/>
    <xf numFmtId="0" fontId="7" fillId="0" borderId="0"/>
    <xf numFmtId="164" fontId="3" fillId="0" borderId="0" applyFont="0" applyFill="0" applyBorder="0" applyAlignment="0" applyProtection="0"/>
    <xf numFmtId="0" fontId="2"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9" fontId="7" fillId="0" borderId="0" applyFont="0" applyFill="0" applyBorder="0" applyAlignment="0" applyProtection="0"/>
    <xf numFmtId="164" fontId="7" fillId="0" borderId="0" applyFont="0" applyFill="0" applyBorder="0" applyAlignment="0" applyProtection="0"/>
    <xf numFmtId="0" fontId="1" fillId="0" borderId="0"/>
    <xf numFmtId="170" fontId="7" fillId="0" borderId="0" applyFont="0" applyFill="0" applyBorder="0" applyAlignment="0" applyProtection="0"/>
    <xf numFmtId="0" fontId="1" fillId="0" borderId="0"/>
    <xf numFmtId="0" fontId="1" fillId="0" borderId="0"/>
    <xf numFmtId="0" fontId="46" fillId="0" borderId="0" applyNumberFormat="0" applyFill="0" applyBorder="0" applyAlignment="0" applyProtection="0"/>
  </cellStyleXfs>
  <cellXfs count="867">
    <xf numFmtId="0" fontId="0" fillId="0" borderId="0" xfId="0"/>
    <xf numFmtId="165" fontId="5" fillId="0" borderId="1" xfId="0" applyNumberFormat="1" applyFont="1" applyBorder="1" applyAlignment="1">
      <alignment horizontal="right" vertical="center" wrapText="1"/>
    </xf>
    <xf numFmtId="166" fontId="5" fillId="0" borderId="9" xfId="0" applyNumberFormat="1" applyFont="1" applyBorder="1" applyAlignment="1">
      <alignment horizontal="center" vertical="top" wrapText="1"/>
    </xf>
    <xf numFmtId="0" fontId="4" fillId="0" borderId="9" xfId="0" applyFont="1" applyBorder="1" applyAlignment="1">
      <alignment horizontal="center" vertical="center" wrapText="1"/>
    </xf>
    <xf numFmtId="14"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66" fontId="5" fillId="0" borderId="9" xfId="0" applyNumberFormat="1" applyFont="1" applyBorder="1" applyAlignment="1">
      <alignment horizontal="center" vertical="center" wrapText="1"/>
    </xf>
    <xf numFmtId="0" fontId="5" fillId="0" borderId="9" xfId="0" applyFont="1" applyBorder="1" applyAlignment="1">
      <alignment horizontal="left" wrapText="1"/>
    </xf>
    <xf numFmtId="0" fontId="5" fillId="0" borderId="9" xfId="0" applyFont="1" applyBorder="1" applyAlignment="1">
      <alignment horizontal="left" vertical="center" wrapText="1"/>
    </xf>
    <xf numFmtId="0" fontId="5" fillId="0" borderId="0" xfId="0" applyFont="1" applyAlignment="1">
      <alignment wrapText="1"/>
    </xf>
    <xf numFmtId="0" fontId="11" fillId="0" borderId="0" xfId="0" applyFont="1"/>
    <xf numFmtId="0" fontId="4" fillId="0" borderId="9" xfId="0" applyFont="1" applyBorder="1" applyAlignment="1">
      <alignment horizontal="left" wrapText="1"/>
    </xf>
    <xf numFmtId="0" fontId="4" fillId="0" borderId="9" xfId="4" applyFont="1" applyBorder="1" applyAlignment="1">
      <alignment horizontal="justify" wrapText="1"/>
    </xf>
    <xf numFmtId="0" fontId="5" fillId="0" borderId="9" xfId="4" applyFont="1" applyBorder="1" applyAlignment="1">
      <alignment horizontal="justify" wrapText="1"/>
    </xf>
    <xf numFmtId="0" fontId="5" fillId="0" borderId="9" xfId="4" applyFont="1" applyBorder="1" applyAlignment="1">
      <alignment horizontal="left" wrapText="1"/>
    </xf>
    <xf numFmtId="0" fontId="5" fillId="0" borderId="9" xfId="4" applyFont="1" applyBorder="1" applyAlignment="1">
      <alignment horizontal="left" vertical="top" wrapText="1"/>
    </xf>
    <xf numFmtId="0" fontId="5" fillId="0" borderId="0" xfId="0" applyFont="1" applyAlignment="1">
      <alignment horizontal="left" wrapText="1"/>
    </xf>
    <xf numFmtId="4" fontId="5" fillId="0" borderId="9" xfId="4" applyNumberFormat="1" applyFont="1" applyBorder="1" applyAlignment="1">
      <alignment horizontal="left" wrapText="1"/>
    </xf>
    <xf numFmtId="0" fontId="4" fillId="0" borderId="9" xfId="4" applyFont="1" applyBorder="1" applyAlignment="1">
      <alignment horizontal="justify" vertical="top" wrapText="1"/>
    </xf>
    <xf numFmtId="0" fontId="4" fillId="0" borderId="9" xfId="4" applyFont="1" applyBorder="1" applyAlignment="1">
      <alignment horizontal="left" vertical="top" wrapText="1"/>
    </xf>
    <xf numFmtId="0" fontId="9" fillId="0" borderId="0" xfId="0" applyFont="1" applyAlignment="1">
      <alignment horizontal="center" vertical="top" wrapText="1"/>
    </xf>
    <xf numFmtId="166" fontId="5" fillId="0" borderId="9" xfId="0" applyNumberFormat="1" applyFont="1" applyBorder="1" applyAlignment="1">
      <alignment vertical="center" wrapText="1"/>
    </xf>
    <xf numFmtId="0" fontId="9" fillId="0" borderId="0" xfId="0" applyFont="1" applyAlignment="1">
      <alignment vertical="top" wrapText="1"/>
    </xf>
    <xf numFmtId="0" fontId="5" fillId="0" borderId="0" xfId="0" applyFont="1" applyAlignment="1">
      <alignment horizontal="center" wrapText="1"/>
    </xf>
    <xf numFmtId="0" fontId="4" fillId="0" borderId="8" xfId="0" applyFont="1" applyBorder="1" applyAlignment="1">
      <alignment horizontal="left" vertical="center" wrapText="1"/>
    </xf>
    <xf numFmtId="0" fontId="5" fillId="0" borderId="0" xfId="0" applyFont="1" applyAlignment="1">
      <alignment horizontal="left" vertical="top" wrapText="1"/>
    </xf>
    <xf numFmtId="0" fontId="5" fillId="0" borderId="1" xfId="0" applyFont="1" applyBorder="1" applyAlignment="1">
      <alignment horizontal="center" wrapText="1"/>
    </xf>
    <xf numFmtId="0" fontId="0" fillId="0" borderId="9" xfId="0" applyBorder="1"/>
    <xf numFmtId="0" fontId="5" fillId="2" borderId="9" xfId="0" applyFont="1" applyFill="1" applyBorder="1" applyAlignment="1">
      <alignment horizontal="left" wrapText="1"/>
    </xf>
    <xf numFmtId="0" fontId="8" fillId="0" borderId="9" xfId="0" applyFont="1" applyBorder="1"/>
    <xf numFmtId="164" fontId="5" fillId="0" borderId="9" xfId="1" applyFont="1" applyFill="1" applyBorder="1" applyAlignment="1">
      <alignment vertical="center" wrapText="1"/>
    </xf>
    <xf numFmtId="164" fontId="8" fillId="0" borderId="9" xfId="1" applyFont="1" applyBorder="1"/>
    <xf numFmtId="164" fontId="8" fillId="0" borderId="9" xfId="1" applyFont="1" applyFill="1" applyBorder="1"/>
    <xf numFmtId="0" fontId="8" fillId="0" borderId="0" xfId="0" applyFont="1"/>
    <xf numFmtId="166" fontId="5" fillId="2" borderId="10" xfId="0" applyNumberFormat="1" applyFont="1" applyFill="1" applyBorder="1" applyAlignment="1">
      <alignment vertical="center" wrapText="1"/>
    </xf>
    <xf numFmtId="164" fontId="6" fillId="0" borderId="9" xfId="1" applyFont="1" applyFill="1" applyBorder="1"/>
    <xf numFmtId="166" fontId="5" fillId="0" borderId="10" xfId="0" applyNumberFormat="1" applyFont="1" applyBorder="1" applyAlignment="1">
      <alignment horizontal="left" vertical="center" wrapText="1"/>
    </xf>
    <xf numFmtId="0" fontId="4" fillId="0" borderId="9" xfId="0" applyFont="1" applyBorder="1" applyAlignment="1">
      <alignment horizontal="left" vertical="center" wrapText="1"/>
    </xf>
    <xf numFmtId="0" fontId="4" fillId="0" borderId="11" xfId="4" applyFont="1" applyBorder="1" applyAlignment="1">
      <alignment horizontal="left"/>
    </xf>
    <xf numFmtId="164" fontId="8" fillId="0" borderId="11" xfId="1" applyFont="1" applyFill="1" applyBorder="1" applyAlignment="1">
      <alignment horizontal="left"/>
    </xf>
    <xf numFmtId="164" fontId="8" fillId="0" borderId="12" xfId="1" applyFont="1" applyFill="1" applyBorder="1" applyAlignment="1">
      <alignment horizontal="left"/>
    </xf>
    <xf numFmtId="164" fontId="8" fillId="0" borderId="9" xfId="0" applyNumberFormat="1" applyFont="1" applyBorder="1"/>
    <xf numFmtId="0" fontId="4" fillId="3" borderId="10" xfId="4" applyFont="1" applyFill="1" applyBorder="1" applyAlignment="1">
      <alignment horizontal="left"/>
    </xf>
    <xf numFmtId="0" fontId="4" fillId="3" borderId="9" xfId="4" applyFont="1" applyFill="1" applyBorder="1" applyAlignment="1">
      <alignment vertical="center"/>
    </xf>
    <xf numFmtId="0" fontId="5" fillId="0" borderId="0" xfId="0" applyFont="1" applyAlignment="1">
      <alignment horizontal="left" vertical="center" wrapText="1"/>
    </xf>
    <xf numFmtId="164" fontId="8" fillId="0" borderId="9" xfId="1" applyFont="1" applyFill="1" applyBorder="1" applyAlignment="1"/>
    <xf numFmtId="0" fontId="0" fillId="4" borderId="0" xfId="0" applyFill="1"/>
    <xf numFmtId="164" fontId="5" fillId="0" borderId="9" xfId="1" applyFont="1" applyFill="1" applyBorder="1"/>
    <xf numFmtId="0" fontId="5" fillId="2" borderId="9" xfId="4" applyFont="1" applyFill="1" applyBorder="1" applyAlignment="1">
      <alignment horizontal="justify" wrapText="1"/>
    </xf>
    <xf numFmtId="166" fontId="5" fillId="2" borderId="9" xfId="0" applyNumberFormat="1" applyFont="1" applyFill="1" applyBorder="1" applyAlignment="1">
      <alignment horizontal="center" vertical="center" wrapText="1"/>
    </xf>
    <xf numFmtId="0" fontId="5" fillId="2" borderId="9" xfId="4" applyFont="1" applyFill="1" applyBorder="1" applyAlignment="1">
      <alignment horizontal="left" vertical="top" wrapText="1"/>
    </xf>
    <xf numFmtId="0" fontId="5" fillId="2" borderId="9" xfId="4" applyFont="1" applyFill="1" applyBorder="1" applyAlignment="1">
      <alignment wrapText="1"/>
    </xf>
    <xf numFmtId="0" fontId="5" fillId="0" borderId="9" xfId="4" applyFont="1" applyBorder="1" applyAlignment="1">
      <alignment horizontal="left" vertical="center" wrapText="1"/>
    </xf>
    <xf numFmtId="0" fontId="6" fillId="0" borderId="9" xfId="0" applyFont="1" applyBorder="1"/>
    <xf numFmtId="0" fontId="4" fillId="3" borderId="9" xfId="4" applyFont="1" applyFill="1" applyBorder="1" applyAlignment="1">
      <alignment horizontal="left" wrapText="1"/>
    </xf>
    <xf numFmtId="0" fontId="5" fillId="2" borderId="9" xfId="4" applyFont="1" applyFill="1" applyBorder="1" applyAlignment="1">
      <alignment horizontal="left" vertical="center" wrapText="1"/>
    </xf>
    <xf numFmtId="0" fontId="4" fillId="5" borderId="9" xfId="4" applyFont="1" applyFill="1" applyBorder="1" applyAlignment="1">
      <alignment horizontal="left" vertical="top" wrapText="1"/>
    </xf>
    <xf numFmtId="0" fontId="4" fillId="2" borderId="9" xfId="4" applyFont="1" applyFill="1" applyBorder="1" applyAlignment="1">
      <alignment horizontal="left" vertical="top" wrapText="1"/>
    </xf>
    <xf numFmtId="164" fontId="5" fillId="0" borderId="9" xfId="0" applyNumberFormat="1" applyFont="1" applyBorder="1"/>
    <xf numFmtId="0" fontId="12" fillId="0" borderId="8" xfId="0" applyFont="1" applyBorder="1" applyAlignment="1">
      <alignment horizontal="left" vertical="center" wrapText="1"/>
    </xf>
    <xf numFmtId="166" fontId="6" fillId="0" borderId="9" xfId="0" applyNumberFormat="1" applyFont="1" applyBorder="1" applyAlignment="1">
      <alignment horizontal="center" vertical="center" wrapText="1"/>
    </xf>
    <xf numFmtId="0" fontId="6" fillId="2" borderId="9" xfId="4" applyFont="1" applyFill="1" applyBorder="1" applyAlignment="1">
      <alignment horizontal="left" vertical="center" wrapText="1"/>
    </xf>
    <xf numFmtId="0" fontId="6" fillId="0" borderId="0" xfId="0" applyFont="1"/>
    <xf numFmtId="0" fontId="10" fillId="0" borderId="0" xfId="0" applyFont="1"/>
    <xf numFmtId="166" fontId="6" fillId="2" borderId="9" xfId="0" applyNumberFormat="1" applyFont="1" applyFill="1" applyBorder="1" applyAlignment="1">
      <alignment horizontal="left" vertical="center" wrapText="1"/>
    </xf>
    <xf numFmtId="166" fontId="5" fillId="0" borderId="9" xfId="0" applyNumberFormat="1" applyFont="1" applyBorder="1" applyAlignment="1">
      <alignment horizontal="left" vertical="center" wrapText="1"/>
    </xf>
    <xf numFmtId="164" fontId="8" fillId="0" borderId="0" xfId="1" applyFont="1" applyFill="1"/>
    <xf numFmtId="166" fontId="5" fillId="2" borderId="9" xfId="0" applyNumberFormat="1" applyFont="1" applyFill="1" applyBorder="1" applyAlignment="1">
      <alignment horizontal="left" vertical="center" wrapText="1"/>
    </xf>
    <xf numFmtId="0" fontId="4" fillId="2" borderId="9" xfId="0" applyFont="1" applyFill="1" applyBorder="1" applyAlignment="1">
      <alignment horizontal="left" wrapText="1"/>
    </xf>
    <xf numFmtId="0" fontId="5" fillId="6" borderId="9" xfId="4" applyFont="1" applyFill="1" applyBorder="1" applyAlignment="1">
      <alignment horizontal="left" vertical="top" wrapText="1"/>
    </xf>
    <xf numFmtId="0" fontId="5" fillId="6" borderId="9" xfId="4" applyFont="1" applyFill="1" applyBorder="1" applyAlignment="1">
      <alignment wrapText="1"/>
    </xf>
    <xf numFmtId="4" fontId="5" fillId="2" borderId="9" xfId="4" applyNumberFormat="1" applyFont="1" applyFill="1" applyBorder="1" applyAlignment="1">
      <alignment horizontal="left" wrapText="1"/>
    </xf>
    <xf numFmtId="164" fontId="0" fillId="0" borderId="0" xfId="0" applyNumberFormat="1"/>
    <xf numFmtId="0" fontId="5" fillId="0" borderId="9" xfId="4" applyFont="1" applyBorder="1" applyAlignment="1">
      <alignment wrapText="1"/>
    </xf>
    <xf numFmtId="4" fontId="15" fillId="0" borderId="9" xfId="4" applyNumberFormat="1" applyFont="1" applyBorder="1" applyAlignment="1">
      <alignment horizontal="left" wrapText="1"/>
    </xf>
    <xf numFmtId="0" fontId="15" fillId="0" borderId="0" xfId="0" applyFont="1" applyAlignment="1">
      <alignment wrapText="1"/>
    </xf>
    <xf numFmtId="0" fontId="15" fillId="0" borderId="9" xfId="0" applyFont="1" applyBorder="1" applyAlignment="1">
      <alignment wrapText="1"/>
    </xf>
    <xf numFmtId="164" fontId="10" fillId="0" borderId="0" xfId="0" applyNumberFormat="1" applyFont="1"/>
    <xf numFmtId="4" fontId="5" fillId="0" borderId="9" xfId="4" applyNumberFormat="1" applyFont="1" applyBorder="1" applyAlignment="1">
      <alignment horizontal="left" vertical="top" wrapText="1"/>
    </xf>
    <xf numFmtId="4" fontId="5" fillId="2" borderId="9" xfId="4" applyNumberFormat="1" applyFont="1" applyFill="1" applyBorder="1" applyAlignment="1">
      <alignment horizontal="left" vertical="top" wrapText="1"/>
    </xf>
    <xf numFmtId="0" fontId="4" fillId="0" borderId="8" xfId="0" applyFont="1" applyBorder="1" applyAlignment="1">
      <alignment horizontal="left" vertical="top" wrapText="1"/>
    </xf>
    <xf numFmtId="166" fontId="5" fillId="2" borderId="9" xfId="0" applyNumberFormat="1" applyFont="1" applyFill="1" applyBorder="1" applyAlignment="1">
      <alignment horizontal="left" vertical="top" wrapText="1"/>
    </xf>
    <xf numFmtId="166" fontId="5" fillId="0" borderId="9" xfId="0" applyNumberFormat="1" applyFont="1" applyBorder="1" applyAlignment="1">
      <alignment horizontal="left" vertical="top" wrapText="1"/>
    </xf>
    <xf numFmtId="0" fontId="5" fillId="0" borderId="9" xfId="4" applyFont="1" applyBorder="1" applyAlignment="1">
      <alignment horizontal="justify" vertical="top" wrapText="1"/>
    </xf>
    <xf numFmtId="0" fontId="5" fillId="2" borderId="9" xfId="4" applyFont="1" applyFill="1" applyBorder="1" applyAlignment="1">
      <alignment horizontal="justify" vertical="top" wrapText="1"/>
    </xf>
    <xf numFmtId="4" fontId="15" fillId="0" borderId="9" xfId="4" applyNumberFormat="1" applyFont="1" applyBorder="1" applyAlignment="1">
      <alignment horizontal="left" vertical="top" wrapText="1"/>
    </xf>
    <xf numFmtId="0" fontId="5" fillId="2" borderId="9" xfId="4" applyFont="1" applyFill="1" applyBorder="1" applyAlignment="1">
      <alignment vertical="top" wrapText="1"/>
    </xf>
    <xf numFmtId="0" fontId="5" fillId="0" borderId="9" xfId="4" applyFont="1" applyBorder="1" applyAlignment="1">
      <alignment vertical="top" wrapText="1"/>
    </xf>
    <xf numFmtId="0" fontId="5" fillId="2" borderId="9" xfId="0" applyFont="1" applyFill="1" applyBorder="1" applyAlignment="1">
      <alignment horizontal="left" vertical="top" wrapText="1"/>
    </xf>
    <xf numFmtId="0" fontId="5" fillId="0" borderId="9" xfId="0" applyFont="1" applyBorder="1" applyAlignment="1">
      <alignment horizontal="left" vertical="top" wrapText="1"/>
    </xf>
    <xf numFmtId="0" fontId="10" fillId="0" borderId="0" xfId="0" applyFont="1" applyAlignment="1">
      <alignment vertical="top"/>
    </xf>
    <xf numFmtId="0" fontId="5" fillId="0" borderId="9" xfId="0" applyFont="1" applyBorder="1"/>
    <xf numFmtId="0" fontId="4" fillId="3" borderId="9" xfId="4" applyFont="1" applyFill="1" applyBorder="1" applyAlignment="1">
      <alignment horizontal="left" vertical="top" wrapText="1"/>
    </xf>
    <xf numFmtId="0" fontId="15" fillId="0" borderId="0" xfId="0" applyFont="1" applyAlignment="1">
      <alignment vertical="top" wrapText="1"/>
    </xf>
    <xf numFmtId="0" fontId="15" fillId="0" borderId="9" xfId="0" applyFont="1" applyBorder="1" applyAlignment="1">
      <alignment vertical="top" wrapText="1"/>
    </xf>
    <xf numFmtId="0" fontId="11" fillId="0" borderId="9" xfId="0" applyFont="1" applyBorder="1"/>
    <xf numFmtId="165" fontId="4"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0" fontId="17" fillId="0" borderId="0" xfId="0" applyFont="1"/>
    <xf numFmtId="0" fontId="4" fillId="8" borderId="9" xfId="0" applyFont="1" applyFill="1" applyBorder="1" applyAlignment="1">
      <alignment horizontal="left" vertical="top" wrapText="1"/>
    </xf>
    <xf numFmtId="2" fontId="5" fillId="8" borderId="9" xfId="0" applyNumberFormat="1" applyFont="1" applyFill="1" applyBorder="1" applyAlignment="1">
      <alignment horizontal="right" wrapText="1"/>
    </xf>
    <xf numFmtId="2" fontId="6" fillId="8" borderId="9" xfId="0" applyNumberFormat="1" applyFont="1" applyFill="1" applyBorder="1" applyAlignment="1">
      <alignment horizontal="right" wrapText="1"/>
    </xf>
    <xf numFmtId="0" fontId="8" fillId="8" borderId="9" xfId="0" applyFont="1" applyFill="1" applyBorder="1"/>
    <xf numFmtId="2" fontId="8" fillId="0" borderId="0" xfId="0" applyNumberFormat="1" applyFont="1"/>
    <xf numFmtId="167" fontId="4" fillId="8" borderId="9" xfId="0" applyNumberFormat="1" applyFont="1" applyFill="1" applyBorder="1" applyAlignment="1">
      <alignment horizontal="left" wrapText="1"/>
    </xf>
    <xf numFmtId="168" fontId="4" fillId="8" borderId="9" xfId="0" applyNumberFormat="1" applyFont="1" applyFill="1" applyBorder="1" applyAlignment="1">
      <alignment horizontal="right" wrapText="1"/>
    </xf>
    <xf numFmtId="168" fontId="4" fillId="8" borderId="9" xfId="0" applyNumberFormat="1" applyFont="1" applyFill="1" applyBorder="1" applyAlignment="1">
      <alignment vertical="center" wrapText="1"/>
    </xf>
    <xf numFmtId="167" fontId="5" fillId="8" borderId="9" xfId="0" applyNumberFormat="1" applyFont="1" applyFill="1" applyBorder="1" applyAlignment="1">
      <alignment horizontal="left" wrapText="1"/>
    </xf>
    <xf numFmtId="168" fontId="5" fillId="8" borderId="9" xfId="0" applyNumberFormat="1" applyFont="1" applyFill="1" applyBorder="1" applyAlignment="1">
      <alignment horizontal="right" wrapText="1"/>
    </xf>
    <xf numFmtId="167" fontId="5" fillId="9" borderId="9" xfId="0" applyNumberFormat="1" applyFont="1" applyFill="1" applyBorder="1" applyAlignment="1">
      <alignment horizontal="left" vertical="top" wrapText="1"/>
    </xf>
    <xf numFmtId="168" fontId="5" fillId="9" borderId="9" xfId="0" applyNumberFormat="1" applyFont="1" applyFill="1" applyBorder="1" applyAlignment="1">
      <alignment horizontal="right" wrapText="1"/>
    </xf>
    <xf numFmtId="168" fontId="6" fillId="9" borderId="9" xfId="0" applyNumberFormat="1" applyFont="1" applyFill="1" applyBorder="1" applyAlignment="1">
      <alignment horizontal="right" wrapText="1"/>
    </xf>
    <xf numFmtId="4" fontId="8" fillId="0" borderId="9" xfId="0" applyNumberFormat="1" applyFont="1" applyBorder="1"/>
    <xf numFmtId="167" fontId="4" fillId="0" borderId="9" xfId="0" applyNumberFormat="1" applyFont="1" applyBorder="1" applyAlignment="1">
      <alignment horizontal="left" wrapText="1"/>
    </xf>
    <xf numFmtId="168" fontId="4" fillId="0" borderId="9" xfId="0" applyNumberFormat="1" applyFont="1" applyBorder="1" applyAlignment="1">
      <alignment horizontal="right" wrapText="1"/>
    </xf>
    <xf numFmtId="168" fontId="4" fillId="0" borderId="9" xfId="0" applyNumberFormat="1" applyFont="1" applyBorder="1" applyAlignment="1">
      <alignment wrapText="1"/>
    </xf>
    <xf numFmtId="167" fontId="5" fillId="0" borderId="9" xfId="0" applyNumberFormat="1" applyFont="1" applyBorder="1" applyAlignment="1">
      <alignment horizontal="left" wrapText="1"/>
    </xf>
    <xf numFmtId="168" fontId="5" fillId="0" borderId="9" xfId="0" applyNumberFormat="1" applyFont="1" applyBorder="1" applyAlignment="1">
      <alignment horizontal="right" wrapText="1"/>
    </xf>
    <xf numFmtId="169" fontId="5" fillId="0" borderId="9" xfId="0" applyNumberFormat="1" applyFont="1" applyBorder="1" applyAlignment="1">
      <alignment horizontal="right"/>
    </xf>
    <xf numFmtId="169" fontId="5" fillId="0" borderId="9" xfId="0" applyNumberFormat="1" applyFont="1" applyBorder="1"/>
    <xf numFmtId="167" fontId="5" fillId="10" borderId="9" xfId="0" applyNumberFormat="1" applyFont="1" applyFill="1" applyBorder="1" applyAlignment="1">
      <alignment horizontal="left" vertical="top" wrapText="1"/>
    </xf>
    <xf numFmtId="168" fontId="5" fillId="10" borderId="9" xfId="0" applyNumberFormat="1" applyFont="1" applyFill="1" applyBorder="1" applyAlignment="1">
      <alignment horizontal="right" wrapText="1"/>
    </xf>
    <xf numFmtId="167" fontId="5" fillId="0" borderId="9" xfId="0" applyNumberFormat="1" applyFont="1" applyBorder="1" applyAlignment="1">
      <alignment horizontal="left" vertical="center" wrapText="1"/>
    </xf>
    <xf numFmtId="168" fontId="12" fillId="0" borderId="9" xfId="0" applyNumberFormat="1" applyFont="1" applyBorder="1" applyAlignment="1">
      <alignment horizontal="right" wrapText="1"/>
    </xf>
    <xf numFmtId="167" fontId="5" fillId="0" borderId="9" xfId="0" applyNumberFormat="1" applyFont="1" applyBorder="1" applyAlignment="1">
      <alignment horizontal="left" vertical="top" wrapText="1"/>
    </xf>
    <xf numFmtId="168" fontId="6" fillId="0" borderId="9" xfId="0" applyNumberFormat="1" applyFont="1" applyBorder="1" applyAlignment="1">
      <alignment horizontal="right" wrapText="1"/>
    </xf>
    <xf numFmtId="167" fontId="4" fillId="8" borderId="9" xfId="0" applyNumberFormat="1" applyFont="1" applyFill="1" applyBorder="1" applyAlignment="1">
      <alignment horizontal="left" vertical="top" wrapText="1"/>
    </xf>
    <xf numFmtId="168" fontId="12" fillId="8" borderId="9" xfId="0" applyNumberFormat="1" applyFont="1" applyFill="1" applyBorder="1" applyAlignment="1">
      <alignment horizontal="right" wrapText="1"/>
    </xf>
    <xf numFmtId="167" fontId="4" fillId="9" borderId="9" xfId="0" applyNumberFormat="1" applyFont="1" applyFill="1" applyBorder="1" applyAlignment="1">
      <alignment horizontal="left" wrapText="1"/>
    </xf>
    <xf numFmtId="167" fontId="5" fillId="9" borderId="9" xfId="0" applyNumberFormat="1" applyFont="1" applyFill="1" applyBorder="1" applyAlignment="1">
      <alignment horizontal="left" wrapText="1"/>
    </xf>
    <xf numFmtId="168" fontId="4" fillId="8" borderId="9" xfId="0" applyNumberFormat="1" applyFont="1" applyFill="1" applyBorder="1" applyAlignment="1">
      <alignment horizontal="left" wrapText="1"/>
    </xf>
    <xf numFmtId="168" fontId="5" fillId="8" borderId="9" xfId="0" applyNumberFormat="1" applyFont="1" applyFill="1" applyBorder="1" applyAlignment="1">
      <alignment horizontal="left" wrapText="1"/>
    </xf>
    <xf numFmtId="168" fontId="4" fillId="9" borderId="9" xfId="0" applyNumberFormat="1" applyFont="1" applyFill="1" applyBorder="1" applyAlignment="1">
      <alignment horizontal="right" wrapText="1"/>
    </xf>
    <xf numFmtId="168" fontId="12" fillId="9" borderId="9" xfId="0" applyNumberFormat="1" applyFont="1" applyFill="1" applyBorder="1" applyAlignment="1">
      <alignment horizontal="right" wrapText="1"/>
    </xf>
    <xf numFmtId="167" fontId="5" fillId="8" borderId="9" xfId="0" applyNumberFormat="1" applyFont="1" applyFill="1" applyBorder="1" applyAlignment="1">
      <alignment horizontal="right" wrapText="1"/>
    </xf>
    <xf numFmtId="167" fontId="6" fillId="8" borderId="9" xfId="0" applyNumberFormat="1" applyFont="1" applyFill="1" applyBorder="1" applyAlignment="1">
      <alignment horizontal="right" wrapText="1"/>
    </xf>
    <xf numFmtId="168" fontId="5" fillId="0" borderId="9" xfId="0" applyNumberFormat="1" applyFont="1" applyBorder="1" applyAlignment="1">
      <alignment horizontal="right" vertical="center" wrapText="1"/>
    </xf>
    <xf numFmtId="168" fontId="6" fillId="0" borderId="9" xfId="0" applyNumberFormat="1" applyFont="1" applyBorder="1" applyAlignment="1">
      <alignment horizontal="right" vertical="center" wrapText="1"/>
    </xf>
    <xf numFmtId="168" fontId="6" fillId="8" borderId="9" xfId="0" applyNumberFormat="1" applyFont="1" applyFill="1" applyBorder="1" applyAlignment="1">
      <alignment horizontal="right" wrapText="1"/>
    </xf>
    <xf numFmtId="4" fontId="5" fillId="0" borderId="9" xfId="0" applyNumberFormat="1" applyFont="1" applyBorder="1"/>
    <xf numFmtId="167" fontId="4" fillId="8" borderId="9" xfId="0" applyNumberFormat="1" applyFont="1" applyFill="1" applyBorder="1" applyAlignment="1">
      <alignment horizontal="left" vertical="center" wrapText="1"/>
    </xf>
    <xf numFmtId="167" fontId="4" fillId="8" borderId="9" xfId="0" applyNumberFormat="1" applyFont="1" applyFill="1" applyBorder="1" applyAlignment="1">
      <alignment horizontal="right" wrapText="1"/>
    </xf>
    <xf numFmtId="167" fontId="12" fillId="8" borderId="9" xfId="0" applyNumberFormat="1" applyFont="1" applyFill="1" applyBorder="1" applyAlignment="1">
      <alignment horizontal="right" wrapText="1"/>
    </xf>
    <xf numFmtId="4" fontId="4" fillId="8" borderId="9" xfId="0" applyNumberFormat="1" applyFont="1" applyFill="1" applyBorder="1"/>
    <xf numFmtId="0" fontId="4" fillId="8" borderId="9" xfId="0" applyFont="1" applyFill="1" applyBorder="1"/>
    <xf numFmtId="168" fontId="5" fillId="8" borderId="9" xfId="0" applyNumberFormat="1" applyFont="1" applyFill="1" applyBorder="1" applyAlignment="1">
      <alignment vertical="center" wrapText="1"/>
    </xf>
    <xf numFmtId="168" fontId="6" fillId="8" borderId="9" xfId="0" applyNumberFormat="1" applyFont="1" applyFill="1" applyBorder="1" applyAlignment="1">
      <alignment vertical="center" wrapText="1"/>
    </xf>
    <xf numFmtId="0" fontId="4" fillId="8" borderId="9" xfId="0" applyFont="1" applyFill="1" applyBorder="1" applyAlignment="1">
      <alignment horizontal="left" wrapText="1"/>
    </xf>
    <xf numFmtId="0" fontId="5" fillId="8" borderId="9" xfId="0" applyFont="1" applyFill="1" applyBorder="1" applyAlignment="1">
      <alignment horizontal="left" wrapText="1"/>
    </xf>
    <xf numFmtId="0" fontId="5" fillId="9" borderId="9" xfId="0" applyFont="1" applyFill="1" applyBorder="1" applyAlignment="1">
      <alignment horizontal="left" wrapText="1"/>
    </xf>
    <xf numFmtId="167" fontId="4" fillId="11" borderId="9" xfId="0" applyNumberFormat="1" applyFont="1" applyFill="1" applyBorder="1" applyAlignment="1">
      <alignment horizontal="left" wrapText="1"/>
    </xf>
    <xf numFmtId="168" fontId="4" fillId="11" borderId="9" xfId="0" applyNumberFormat="1" applyFont="1" applyFill="1" applyBorder="1" applyAlignment="1">
      <alignment horizontal="right" wrapText="1"/>
    </xf>
    <xf numFmtId="167" fontId="5" fillId="12" borderId="9" xfId="0" applyNumberFormat="1" applyFont="1" applyFill="1" applyBorder="1" applyAlignment="1">
      <alignment horizontal="left" wrapText="1"/>
    </xf>
    <xf numFmtId="168" fontId="5" fillId="12" borderId="9" xfId="0" applyNumberFormat="1" applyFont="1" applyFill="1" applyBorder="1" applyAlignment="1">
      <alignment horizontal="right" wrapText="1"/>
    </xf>
    <xf numFmtId="167" fontId="5" fillId="12" borderId="9" xfId="0" applyNumberFormat="1" applyFont="1" applyFill="1" applyBorder="1" applyAlignment="1">
      <alignment horizontal="left" vertical="center" wrapText="1"/>
    </xf>
    <xf numFmtId="167" fontId="4" fillId="10" borderId="9" xfId="0" applyNumberFormat="1" applyFont="1" applyFill="1" applyBorder="1" applyAlignment="1">
      <alignment horizontal="left" vertical="top" wrapText="1"/>
    </xf>
    <xf numFmtId="168" fontId="4" fillId="10" borderId="9" xfId="0" applyNumberFormat="1" applyFont="1" applyFill="1" applyBorder="1" applyAlignment="1">
      <alignment horizontal="right" wrapText="1"/>
    </xf>
    <xf numFmtId="4" fontId="8" fillId="0" borderId="0" xfId="0" applyNumberFormat="1" applyFont="1"/>
    <xf numFmtId="0" fontId="8" fillId="0" borderId="0" xfId="0" applyFont="1" applyAlignment="1">
      <alignment horizontal="right"/>
    </xf>
    <xf numFmtId="0" fontId="18" fillId="0" borderId="0" xfId="4" applyFont="1" applyAlignment="1">
      <alignment horizontal="center" vertical="center" wrapText="1"/>
    </xf>
    <xf numFmtId="0" fontId="9" fillId="0" borderId="0" xfId="4" applyFont="1" applyAlignment="1">
      <alignment vertical="center" wrapText="1"/>
    </xf>
    <xf numFmtId="0" fontId="5" fillId="0" borderId="0" xfId="0" applyFont="1"/>
    <xf numFmtId="165" fontId="19" fillId="0" borderId="0" xfId="4" applyNumberFormat="1" applyFont="1" applyAlignment="1">
      <alignment horizontal="center" vertical="center" wrapText="1"/>
    </xf>
    <xf numFmtId="0" fontId="9" fillId="0" borderId="0" xfId="4" applyFont="1" applyAlignment="1">
      <alignment horizontal="center" vertical="center" wrapText="1"/>
    </xf>
    <xf numFmtId="0" fontId="5" fillId="0" borderId="0" xfId="0" applyFont="1" applyAlignment="1">
      <alignment horizontal="center" vertical="center"/>
    </xf>
    <xf numFmtId="0" fontId="11" fillId="0" borderId="0" xfId="0" applyFont="1" applyAlignment="1">
      <alignment horizontal="center" vertical="center"/>
    </xf>
    <xf numFmtId="165" fontId="19" fillId="9" borderId="0" xfId="4" applyNumberFormat="1" applyFont="1" applyFill="1" applyAlignment="1">
      <alignment horizontal="center" vertical="center" wrapText="1"/>
    </xf>
    <xf numFmtId="165" fontId="20" fillId="0" borderId="0" xfId="4" applyNumberFormat="1" applyFont="1" applyAlignment="1">
      <alignment horizontal="center" vertical="center" wrapText="1"/>
    </xf>
    <xf numFmtId="0" fontId="20" fillId="0" borderId="0" xfId="4" applyFont="1" applyAlignment="1">
      <alignment horizontal="right" vertical="center" wrapText="1"/>
    </xf>
    <xf numFmtId="166" fontId="5" fillId="0" borderId="10" xfId="0" applyNumberFormat="1" applyFont="1" applyBorder="1" applyAlignment="1">
      <alignment horizontal="center" vertical="center" wrapText="1"/>
    </xf>
    <xf numFmtId="0" fontId="4" fillId="0" borderId="0" xfId="0" applyFont="1"/>
    <xf numFmtId="0" fontId="4" fillId="8" borderId="9" xfId="4" applyFont="1" applyFill="1" applyBorder="1" applyAlignment="1">
      <alignment horizontal="left" vertical="center" wrapText="1"/>
    </xf>
    <xf numFmtId="4" fontId="4" fillId="8" borderId="9" xfId="4" applyNumberFormat="1" applyFont="1" applyFill="1" applyBorder="1" applyAlignment="1">
      <alignment horizontal="center" vertical="center" wrapText="1"/>
    </xf>
    <xf numFmtId="4" fontId="4" fillId="8" borderId="10" xfId="4" applyNumberFormat="1" applyFont="1" applyFill="1" applyBorder="1" applyAlignment="1">
      <alignment horizontal="center" vertical="center" wrapText="1"/>
    </xf>
    <xf numFmtId="4" fontId="4" fillId="8" borderId="10" xfId="4" applyNumberFormat="1" applyFont="1" applyFill="1" applyBorder="1" applyAlignment="1" applyProtection="1">
      <alignment horizontal="center" vertical="center" wrapText="1"/>
      <protection hidden="1"/>
    </xf>
    <xf numFmtId="4" fontId="4" fillId="8" borderId="9" xfId="4" applyNumberFormat="1" applyFont="1" applyFill="1" applyBorder="1" applyAlignment="1" applyProtection="1">
      <alignment horizontal="center" vertical="center" wrapText="1"/>
      <protection hidden="1"/>
    </xf>
    <xf numFmtId="0" fontId="21" fillId="8" borderId="9" xfId="4" applyFont="1" applyFill="1" applyBorder="1" applyAlignment="1">
      <alignment vertical="center" wrapText="1"/>
    </xf>
    <xf numFmtId="4" fontId="5" fillId="0" borderId="0" xfId="0" applyNumberFormat="1" applyFont="1"/>
    <xf numFmtId="0" fontId="22" fillId="8" borderId="9" xfId="4" applyFont="1" applyFill="1" applyBorder="1" applyAlignment="1">
      <alignment horizontal="left" vertical="center" wrapText="1"/>
    </xf>
    <xf numFmtId="0" fontId="23" fillId="0" borderId="0" xfId="0" applyFont="1"/>
    <xf numFmtId="0" fontId="24" fillId="8" borderId="9" xfId="4" applyFont="1" applyFill="1" applyBorder="1" applyAlignment="1">
      <alignment horizontal="left" vertical="center" wrapText="1"/>
    </xf>
    <xf numFmtId="4" fontId="5" fillId="8" borderId="9" xfId="4" applyNumberFormat="1" applyFont="1" applyFill="1" applyBorder="1" applyAlignment="1">
      <alignment horizontal="center" vertical="center" wrapText="1"/>
    </xf>
    <xf numFmtId="4" fontId="5" fillId="8" borderId="10" xfId="4" applyNumberFormat="1" applyFont="1" applyFill="1" applyBorder="1" applyAlignment="1">
      <alignment horizontal="center" vertical="center" wrapText="1"/>
    </xf>
    <xf numFmtId="4" fontId="5" fillId="8" borderId="10" xfId="4" applyNumberFormat="1" applyFont="1" applyFill="1" applyBorder="1" applyAlignment="1" applyProtection="1">
      <alignment horizontal="center" vertical="center" wrapText="1"/>
      <protection hidden="1"/>
    </xf>
    <xf numFmtId="0" fontId="25" fillId="8" borderId="9" xfId="4" applyFont="1" applyFill="1" applyBorder="1" applyAlignment="1">
      <alignment vertical="center" wrapText="1"/>
    </xf>
    <xf numFmtId="4" fontId="5" fillId="8" borderId="9" xfId="4" applyNumberFormat="1" applyFont="1" applyFill="1" applyBorder="1" applyAlignment="1" applyProtection="1">
      <alignment horizontal="center" vertical="center" wrapText="1"/>
      <protection hidden="1"/>
    </xf>
    <xf numFmtId="0" fontId="4" fillId="8" borderId="9" xfId="4" applyFont="1" applyFill="1" applyBorder="1" applyAlignment="1">
      <alignment horizontal="justify" vertical="center" wrapText="1"/>
    </xf>
    <xf numFmtId="4" fontId="5" fillId="8" borderId="12" xfId="4" applyNumberFormat="1" applyFont="1" applyFill="1" applyBorder="1" applyAlignment="1">
      <alignment horizontal="center" vertical="center" wrapText="1"/>
    </xf>
    <xf numFmtId="0" fontId="26" fillId="8" borderId="9" xfId="4" applyFont="1" applyFill="1" applyBorder="1" applyAlignment="1">
      <alignment vertical="center" wrapText="1"/>
    </xf>
    <xf numFmtId="0" fontId="4" fillId="8" borderId="9" xfId="4" applyFont="1" applyFill="1" applyBorder="1" applyAlignment="1">
      <alignment horizontal="justify" wrapText="1"/>
    </xf>
    <xf numFmtId="0" fontId="21" fillId="8" borderId="9" xfId="4" applyFont="1" applyFill="1" applyBorder="1" applyAlignment="1">
      <alignment horizontal="center" vertical="center" wrapText="1"/>
    </xf>
    <xf numFmtId="0" fontId="25" fillId="8" borderId="9" xfId="4" applyFont="1" applyFill="1" applyBorder="1" applyAlignment="1">
      <alignment horizontal="center" vertical="center" wrapText="1"/>
    </xf>
    <xf numFmtId="0" fontId="5" fillId="9" borderId="9" xfId="4" applyFont="1" applyFill="1" applyBorder="1" applyAlignment="1">
      <alignment horizontal="left" wrapText="1"/>
    </xf>
    <xf numFmtId="4" fontId="5" fillId="9" borderId="9" xfId="4" applyNumberFormat="1" applyFont="1" applyFill="1" applyBorder="1" applyAlignment="1">
      <alignment horizontal="center" vertical="center" wrapText="1"/>
    </xf>
    <xf numFmtId="4" fontId="5" fillId="9" borderId="10" xfId="4" applyNumberFormat="1" applyFont="1" applyFill="1" applyBorder="1" applyAlignment="1" applyProtection="1">
      <alignment horizontal="center" vertical="center" wrapText="1"/>
      <protection hidden="1"/>
    </xf>
    <xf numFmtId="4" fontId="5" fillId="0" borderId="9" xfId="4" applyNumberFormat="1" applyFont="1" applyBorder="1" applyAlignment="1">
      <alignment horizontal="center" vertical="center" wrapText="1"/>
    </xf>
    <xf numFmtId="4" fontId="5" fillId="9" borderId="9" xfId="4" applyNumberFormat="1" applyFont="1" applyFill="1" applyBorder="1" applyAlignment="1" applyProtection="1">
      <alignment horizontal="center" vertical="center" wrapText="1"/>
      <protection hidden="1"/>
    </xf>
    <xf numFmtId="0" fontId="21" fillId="0" borderId="9" xfId="4" applyFont="1" applyBorder="1" applyAlignment="1">
      <alignment vertical="center" wrapText="1"/>
    </xf>
    <xf numFmtId="0" fontId="4" fillId="9" borderId="9" xfId="4" applyFont="1" applyFill="1" applyBorder="1" applyAlignment="1">
      <alignment horizontal="justify" wrapText="1"/>
    </xf>
    <xf numFmtId="4" fontId="4" fillId="9" borderId="9" xfId="4" applyNumberFormat="1" applyFont="1" applyFill="1" applyBorder="1" applyAlignment="1">
      <alignment horizontal="center" vertical="center" wrapText="1"/>
    </xf>
    <xf numFmtId="4" fontId="4" fillId="0" borderId="9" xfId="4" applyNumberFormat="1" applyFont="1" applyBorder="1" applyAlignment="1">
      <alignment horizontal="center" vertical="center" wrapText="1"/>
    </xf>
    <xf numFmtId="0" fontId="24" fillId="9" borderId="9" xfId="4" applyFont="1" applyFill="1" applyBorder="1" applyAlignment="1">
      <alignment horizontal="left" vertical="center" wrapText="1"/>
    </xf>
    <xf numFmtId="4" fontId="5" fillId="9" borderId="10" xfId="4" applyNumberFormat="1" applyFont="1" applyFill="1" applyBorder="1" applyAlignment="1">
      <alignment horizontal="center" vertical="center" wrapText="1"/>
    </xf>
    <xf numFmtId="0" fontId="5" fillId="9" borderId="9" xfId="4" applyFont="1" applyFill="1" applyBorder="1" applyAlignment="1">
      <alignment horizontal="left" vertical="top" wrapText="1"/>
    </xf>
    <xf numFmtId="0" fontId="27" fillId="9" borderId="9" xfId="4" applyFont="1" applyFill="1" applyBorder="1" applyAlignment="1">
      <alignment vertical="center" wrapText="1"/>
    </xf>
    <xf numFmtId="0" fontId="4" fillId="8" borderId="9" xfId="4" applyFont="1" applyFill="1" applyBorder="1" applyAlignment="1">
      <alignment horizontal="left" vertical="top" wrapText="1"/>
    </xf>
    <xf numFmtId="0" fontId="21" fillId="8" borderId="9" xfId="4" applyFont="1" applyFill="1" applyBorder="1" applyAlignment="1">
      <alignment vertical="top" wrapText="1" shrinkToFit="1"/>
    </xf>
    <xf numFmtId="0" fontId="25" fillId="8" borderId="9" xfId="4" applyFont="1" applyFill="1" applyBorder="1" applyAlignment="1">
      <alignment vertical="top" wrapText="1" shrinkToFit="1"/>
    </xf>
    <xf numFmtId="49" fontId="4" fillId="8" borderId="9" xfId="4" applyNumberFormat="1" applyFont="1" applyFill="1" applyBorder="1" applyAlignment="1">
      <alignment horizontal="justify" wrapText="1"/>
    </xf>
    <xf numFmtId="4" fontId="4" fillId="11" borderId="9" xfId="4" applyNumberFormat="1" applyFont="1" applyFill="1" applyBorder="1" applyAlignment="1">
      <alignment horizontal="center" vertical="center" wrapText="1"/>
    </xf>
    <xf numFmtId="4" fontId="21" fillId="11" borderId="9" xfId="4" applyNumberFormat="1" applyFont="1" applyFill="1" applyBorder="1" applyAlignment="1">
      <alignment horizontal="center" vertical="center" wrapText="1"/>
    </xf>
    <xf numFmtId="4" fontId="4" fillId="12" borderId="9" xfId="4" applyNumberFormat="1" applyFont="1" applyFill="1" applyBorder="1" applyAlignment="1">
      <alignment horizontal="center" vertical="center" wrapText="1"/>
    </xf>
    <xf numFmtId="4" fontId="21" fillId="12" borderId="9" xfId="4" applyNumberFormat="1" applyFont="1" applyFill="1" applyBorder="1" applyAlignment="1">
      <alignment horizontal="center" vertical="center" wrapText="1"/>
    </xf>
    <xf numFmtId="0" fontId="21" fillId="12" borderId="9" xfId="4" applyFont="1" applyFill="1" applyBorder="1" applyAlignment="1">
      <alignment horizontal="center" vertical="center" wrapText="1"/>
    </xf>
    <xf numFmtId="167" fontId="4" fillId="9" borderId="9" xfId="0" applyNumberFormat="1" applyFont="1" applyFill="1" applyBorder="1" applyAlignment="1">
      <alignment horizontal="left" vertical="top" wrapText="1"/>
    </xf>
    <xf numFmtId="4" fontId="17" fillId="0" borderId="9" xfId="0" applyNumberFormat="1" applyFont="1" applyBorder="1"/>
    <xf numFmtId="0" fontId="17" fillId="0" borderId="9" xfId="0" applyFont="1" applyBorder="1"/>
    <xf numFmtId="2" fontId="17" fillId="0" borderId="0" xfId="0" applyNumberFormat="1" applyFont="1"/>
    <xf numFmtId="169" fontId="4" fillId="0" borderId="9" xfId="0" applyNumberFormat="1" applyFont="1" applyBorder="1" applyAlignment="1">
      <alignment horizontal="right"/>
    </xf>
    <xf numFmtId="169" fontId="4" fillId="0" borderId="9" xfId="0" applyNumberFormat="1" applyFont="1" applyBorder="1"/>
    <xf numFmtId="0" fontId="4" fillId="0" borderId="9" xfId="4" applyFont="1" applyBorder="1" applyAlignment="1">
      <alignment horizontal="left" vertical="center" wrapText="1"/>
    </xf>
    <xf numFmtId="4" fontId="4" fillId="0" borderId="10" xfId="4" applyNumberFormat="1" applyFont="1" applyBorder="1" applyAlignment="1">
      <alignment horizontal="center" vertical="center" wrapText="1"/>
    </xf>
    <xf numFmtId="4" fontId="4" fillId="0" borderId="10" xfId="4" applyNumberFormat="1" applyFont="1" applyBorder="1" applyAlignment="1" applyProtection="1">
      <alignment horizontal="center" vertical="center" wrapText="1"/>
      <protection hidden="1"/>
    </xf>
    <xf numFmtId="4" fontId="4" fillId="0" borderId="9" xfId="4" applyNumberFormat="1" applyFont="1" applyBorder="1" applyAlignment="1" applyProtection="1">
      <alignment horizontal="center" vertical="center" wrapText="1"/>
      <protection hidden="1"/>
    </xf>
    <xf numFmtId="0" fontId="22" fillId="0" borderId="9" xfId="4" applyFont="1" applyBorder="1" applyAlignment="1">
      <alignment horizontal="left" vertical="center" wrapText="1"/>
    </xf>
    <xf numFmtId="0" fontId="24" fillId="0" borderId="9" xfId="4" applyFont="1" applyBorder="1" applyAlignment="1">
      <alignment horizontal="left" vertical="center" wrapText="1"/>
    </xf>
    <xf numFmtId="4" fontId="5" fillId="0" borderId="10" xfId="4" applyNumberFormat="1" applyFont="1" applyBorder="1" applyAlignment="1">
      <alignment horizontal="center" vertical="center" wrapText="1"/>
    </xf>
    <xf numFmtId="4" fontId="5" fillId="0" borderId="10" xfId="4" applyNumberFormat="1" applyFont="1" applyBorder="1" applyAlignment="1" applyProtection="1">
      <alignment horizontal="center" vertical="center" wrapText="1"/>
      <protection hidden="1"/>
    </xf>
    <xf numFmtId="0" fontId="25" fillId="0" borderId="9" xfId="4" applyFont="1" applyBorder="1" applyAlignment="1">
      <alignment vertical="center" wrapText="1"/>
    </xf>
    <xf numFmtId="0" fontId="1" fillId="0" borderId="0" xfId="20"/>
    <xf numFmtId="0" fontId="4" fillId="0" borderId="9" xfId="20" applyFont="1" applyBorder="1" applyAlignment="1">
      <alignment horizontal="center" vertical="center" wrapText="1"/>
    </xf>
    <xf numFmtId="171" fontId="6" fillId="14" borderId="1" xfId="21" applyNumberFormat="1" applyFont="1" applyFill="1" applyBorder="1" applyAlignment="1" applyProtection="1">
      <alignment horizontal="center" vertical="center" wrapText="1"/>
    </xf>
    <xf numFmtId="168" fontId="6" fillId="14" borderId="1" xfId="21" applyNumberFormat="1" applyFont="1" applyFill="1" applyBorder="1" applyAlignment="1" applyProtection="1">
      <alignment horizontal="center" vertical="center" wrapText="1"/>
    </xf>
    <xf numFmtId="171" fontId="5" fillId="14" borderId="1" xfId="21" applyNumberFormat="1" applyFont="1" applyFill="1" applyBorder="1" applyAlignment="1" applyProtection="1">
      <alignment horizontal="center" vertical="center" wrapText="1"/>
    </xf>
    <xf numFmtId="168" fontId="5" fillId="14" borderId="1" xfId="21" applyNumberFormat="1" applyFont="1" applyFill="1" applyBorder="1" applyAlignment="1" applyProtection="1">
      <alignment horizontal="center" vertical="center" wrapText="1"/>
    </xf>
    <xf numFmtId="171" fontId="5" fillId="0" borderId="9" xfId="21" applyNumberFormat="1" applyFont="1" applyFill="1" applyBorder="1" applyAlignment="1" applyProtection="1">
      <alignment horizontal="center" vertical="center" wrapText="1"/>
    </xf>
    <xf numFmtId="168" fontId="5" fillId="0" borderId="9" xfId="21" applyNumberFormat="1" applyFont="1" applyFill="1" applyBorder="1" applyAlignment="1" applyProtection="1">
      <alignment horizontal="center" vertical="center" wrapText="1"/>
    </xf>
    <xf numFmtId="168" fontId="5" fillId="0" borderId="11" xfId="21" applyNumberFormat="1" applyFont="1" applyFill="1" applyBorder="1" applyAlignment="1" applyProtection="1">
      <alignment horizontal="center" vertical="center" wrapText="1"/>
    </xf>
    <xf numFmtId="0" fontId="22" fillId="0" borderId="0" xfId="20" applyFont="1" applyAlignment="1">
      <alignment horizontal="center" vertical="top"/>
    </xf>
    <xf numFmtId="0" fontId="32" fillId="0" borderId="0" xfId="20" applyFont="1" applyAlignment="1">
      <alignment horizontal="center" vertical="top" wrapText="1"/>
    </xf>
    <xf numFmtId="0" fontId="32" fillId="0" borderId="0" xfId="20" applyFont="1" applyAlignment="1">
      <alignment horizontal="center" vertical="top"/>
    </xf>
    <xf numFmtId="165" fontId="4" fillId="0" borderId="9" xfId="20" applyNumberFormat="1" applyFont="1" applyBorder="1" applyAlignment="1">
      <alignment horizontal="center" vertical="center" wrapText="1"/>
    </xf>
    <xf numFmtId="49" fontId="5" fillId="0" borderId="9" xfId="20" applyNumberFormat="1" applyFont="1" applyBorder="1" applyAlignment="1">
      <alignment horizontal="center" vertical="center" wrapText="1"/>
    </xf>
    <xf numFmtId="0" fontId="22" fillId="0" borderId="9" xfId="20" applyFont="1" applyBorder="1" applyAlignment="1">
      <alignment horizontal="left" vertical="top" wrapText="1"/>
    </xf>
    <xf numFmtId="172" fontId="22" fillId="0" borderId="9" xfId="20" applyNumberFormat="1" applyFont="1" applyBorder="1" applyAlignment="1">
      <alignment horizontal="center" vertical="center" wrapText="1"/>
    </xf>
    <xf numFmtId="0" fontId="24" fillId="0" borderId="9" xfId="20" applyFont="1" applyBorder="1" applyAlignment="1">
      <alignment horizontal="left" vertical="top" wrapText="1"/>
    </xf>
    <xf numFmtId="172" fontId="24" fillId="0" borderId="9" xfId="20" applyNumberFormat="1" applyFont="1" applyBorder="1" applyAlignment="1">
      <alignment horizontal="center" vertical="center" wrapText="1"/>
    </xf>
    <xf numFmtId="4" fontId="24" fillId="0" borderId="9" xfId="20" applyNumberFormat="1" applyFont="1" applyBorder="1" applyAlignment="1">
      <alignment horizontal="center" vertical="center" wrapText="1"/>
    </xf>
    <xf numFmtId="0" fontId="24" fillId="0" borderId="9" xfId="20" applyFont="1" applyBorder="1" applyAlignment="1">
      <alignment horizontal="right" vertical="top" wrapText="1"/>
    </xf>
    <xf numFmtId="172" fontId="33" fillId="0" borderId="9" xfId="20" applyNumberFormat="1" applyFont="1" applyBorder="1" applyAlignment="1">
      <alignment horizontal="center" vertical="center" wrapText="1"/>
    </xf>
    <xf numFmtId="4" fontId="33" fillId="0" borderId="9" xfId="20" applyNumberFormat="1" applyFont="1" applyBorder="1" applyAlignment="1">
      <alignment horizontal="center" vertical="center" wrapText="1"/>
    </xf>
    <xf numFmtId="0" fontId="24" fillId="0" borderId="9" xfId="20" applyFont="1" applyBorder="1" applyAlignment="1">
      <alignment horizontal="justify" vertical="top" wrapText="1"/>
    </xf>
    <xf numFmtId="0" fontId="24" fillId="0" borderId="9" xfId="20" applyFont="1" applyBorder="1" applyAlignment="1">
      <alignment horizontal="center"/>
    </xf>
    <xf numFmtId="0" fontId="24" fillId="0" borderId="9" xfId="20" applyFont="1" applyBorder="1" applyAlignment="1">
      <alignment vertical="top" wrapText="1"/>
    </xf>
    <xf numFmtId="0" fontId="24" fillId="0" borderId="2" xfId="20" applyFont="1" applyBorder="1" applyAlignment="1">
      <alignment horizontal="center"/>
    </xf>
    <xf numFmtId="0" fontId="22" fillId="0" borderId="10" xfId="20" applyFont="1" applyBorder="1" applyAlignment="1">
      <alignment vertical="top" wrapText="1"/>
    </xf>
    <xf numFmtId="4" fontId="22" fillId="0" borderId="9" xfId="20" applyNumberFormat="1" applyFont="1" applyBorder="1" applyAlignment="1">
      <alignment horizontal="center" vertical="center" wrapText="1"/>
    </xf>
    <xf numFmtId="0" fontId="33" fillId="0" borderId="8" xfId="20" applyFont="1" applyBorder="1" applyAlignment="1">
      <alignment horizontal="center" vertical="center" wrapText="1"/>
    </xf>
    <xf numFmtId="0" fontId="22" fillId="0" borderId="9" xfId="20" applyFont="1" applyBorder="1" applyAlignment="1">
      <alignment horizontal="justify" vertical="top" wrapText="1"/>
    </xf>
    <xf numFmtId="0" fontId="24" fillId="13" borderId="9" xfId="20" applyFont="1" applyFill="1" applyBorder="1" applyAlignment="1">
      <alignment horizontal="justify" vertical="top" wrapText="1"/>
    </xf>
    <xf numFmtId="0" fontId="22" fillId="9" borderId="9" xfId="20" applyFont="1" applyFill="1" applyBorder="1" applyAlignment="1">
      <alignment vertical="top" wrapText="1"/>
    </xf>
    <xf numFmtId="0" fontId="22" fillId="0" borderId="9" xfId="20" applyFont="1" applyBorder="1" applyAlignment="1">
      <alignment horizontal="center"/>
    </xf>
    <xf numFmtId="0" fontId="24" fillId="9" borderId="9" xfId="20" applyFont="1" applyFill="1" applyBorder="1" applyAlignment="1">
      <alignment vertical="top" wrapText="1"/>
    </xf>
    <xf numFmtId="0" fontId="24" fillId="9" borderId="9" xfId="20" applyFont="1" applyFill="1" applyBorder="1" applyAlignment="1">
      <alignment horizontal="right" vertical="top" wrapText="1"/>
    </xf>
    <xf numFmtId="0" fontId="24" fillId="9" borderId="9" xfId="20" applyFont="1" applyFill="1" applyBorder="1" applyAlignment="1">
      <alignment horizontal="justify" vertical="top" wrapText="1"/>
    </xf>
    <xf numFmtId="0" fontId="4" fillId="0" borderId="4" xfId="20" applyFont="1" applyBorder="1" applyAlignment="1">
      <alignment horizontal="left" vertical="center" wrapText="1"/>
    </xf>
    <xf numFmtId="0" fontId="22" fillId="0" borderId="9" xfId="20" applyFont="1" applyBorder="1" applyAlignment="1">
      <alignment vertical="top" wrapText="1"/>
    </xf>
    <xf numFmtId="4" fontId="24" fillId="0" borderId="9" xfId="20" applyNumberFormat="1" applyFont="1" applyBorder="1" applyAlignment="1">
      <alignment horizontal="center"/>
    </xf>
    <xf numFmtId="2" fontId="24" fillId="0" borderId="9" xfId="20" applyNumberFormat="1" applyFont="1" applyBorder="1" applyAlignment="1">
      <alignment horizontal="center"/>
    </xf>
    <xf numFmtId="172" fontId="34" fillId="0" borderId="9" xfId="20" applyNumberFormat="1" applyFont="1" applyBorder="1" applyAlignment="1">
      <alignment horizontal="center" vertical="center" wrapText="1"/>
    </xf>
    <xf numFmtId="0" fontId="9" fillId="0" borderId="8" xfId="20" applyFont="1" applyBorder="1" applyAlignment="1">
      <alignment horizontal="left" vertical="top" wrapText="1"/>
    </xf>
    <xf numFmtId="0" fontId="22" fillId="13" borderId="9" xfId="20" applyFont="1" applyFill="1" applyBorder="1" applyAlignment="1">
      <alignment vertical="top" wrapText="1"/>
    </xf>
    <xf numFmtId="0" fontId="35" fillId="0" borderId="9" xfId="20" applyFont="1" applyBorder="1"/>
    <xf numFmtId="172" fontId="4" fillId="0" borderId="9" xfId="20" applyNumberFormat="1" applyFont="1" applyBorder="1" applyAlignment="1">
      <alignment horizontal="center" vertical="center" wrapText="1"/>
    </xf>
    <xf numFmtId="0" fontId="4" fillId="0" borderId="10" xfId="20" applyFont="1" applyBorder="1" applyAlignment="1">
      <alignment horizontal="center" vertical="center" wrapText="1"/>
    </xf>
    <xf numFmtId="172" fontId="5" fillId="0" borderId="9" xfId="20" applyNumberFormat="1" applyFont="1" applyBorder="1" applyAlignment="1">
      <alignment horizontal="center" vertical="center" wrapText="1"/>
    </xf>
    <xf numFmtId="172" fontId="5" fillId="0" borderId="10" xfId="20" applyNumberFormat="1" applyFont="1" applyBorder="1" applyAlignment="1">
      <alignment horizontal="center" vertical="center" wrapText="1"/>
    </xf>
    <xf numFmtId="0" fontId="37" fillId="0" borderId="0" xfId="22" applyFont="1"/>
    <xf numFmtId="0" fontId="36" fillId="0" borderId="9" xfId="22" applyFont="1" applyBorder="1" applyAlignment="1">
      <alignment horizontal="center" vertical="center" wrapText="1"/>
    </xf>
    <xf numFmtId="0" fontId="38" fillId="0" borderId="9" xfId="22" applyFont="1" applyBorder="1" applyAlignment="1">
      <alignment horizontal="center" vertical="center" wrapText="1"/>
    </xf>
    <xf numFmtId="0" fontId="37" fillId="0" borderId="9" xfId="22" applyFont="1" applyBorder="1" applyAlignment="1">
      <alignment horizontal="center" vertical="center" wrapText="1"/>
    </xf>
    <xf numFmtId="0" fontId="28" fillId="0" borderId="9" xfId="22" applyFont="1" applyBorder="1" applyAlignment="1">
      <alignment horizontal="center"/>
    </xf>
    <xf numFmtId="0" fontId="9" fillId="0" borderId="11" xfId="22" applyFont="1" applyBorder="1" applyAlignment="1">
      <alignment horizontal="left" vertical="center"/>
    </xf>
    <xf numFmtId="0" fontId="9" fillId="0" borderId="12" xfId="22" applyFont="1" applyBorder="1" applyAlignment="1">
      <alignment horizontal="left" vertical="center"/>
    </xf>
    <xf numFmtId="0" fontId="26" fillId="0" borderId="9" xfId="22" applyFont="1" applyBorder="1" applyAlignment="1">
      <alignment horizontal="left" vertical="center" wrapText="1"/>
    </xf>
    <xf numFmtId="4" fontId="26" fillId="0" borderId="9" xfId="22" applyNumberFormat="1" applyFont="1" applyBorder="1" applyAlignment="1">
      <alignment horizontal="center" vertical="center" wrapText="1"/>
    </xf>
    <xf numFmtId="0" fontId="26" fillId="0" borderId="9" xfId="22" applyFont="1" applyBorder="1"/>
    <xf numFmtId="0" fontId="9" fillId="0" borderId="9" xfId="22" applyFont="1" applyBorder="1" applyAlignment="1">
      <alignment horizontal="left" vertical="center" wrapText="1"/>
    </xf>
    <xf numFmtId="4" fontId="9" fillId="0" borderId="9" xfId="22" applyNumberFormat="1" applyFont="1" applyBorder="1" applyAlignment="1">
      <alignment horizontal="center" vertical="center" wrapText="1"/>
    </xf>
    <xf numFmtId="0" fontId="9" fillId="0" borderId="9" xfId="22" applyFont="1" applyBorder="1"/>
    <xf numFmtId="166" fontId="26" fillId="0" borderId="9" xfId="20" applyNumberFormat="1" applyFont="1" applyBorder="1" applyAlignment="1">
      <alignment vertical="center" wrapText="1"/>
    </xf>
    <xf numFmtId="172" fontId="9" fillId="0" borderId="9" xfId="22" applyNumberFormat="1" applyFont="1" applyBorder="1" applyAlignment="1">
      <alignment horizontal="center" vertical="center" wrapText="1"/>
    </xf>
    <xf numFmtId="0" fontId="9" fillId="13" borderId="9" xfId="22" applyFont="1" applyFill="1" applyBorder="1" applyAlignment="1">
      <alignment horizontal="left" vertical="center" wrapText="1"/>
    </xf>
    <xf numFmtId="0" fontId="26" fillId="9" borderId="9" xfId="22" applyFont="1" applyFill="1" applyBorder="1" applyAlignment="1">
      <alignment horizontal="left" vertical="center" wrapText="1"/>
    </xf>
    <xf numFmtId="0" fontId="9" fillId="9" borderId="9" xfId="22" applyFont="1" applyFill="1" applyBorder="1" applyAlignment="1">
      <alignment horizontal="left" vertical="center" wrapText="1"/>
    </xf>
    <xf numFmtId="0" fontId="39" fillId="0" borderId="9" xfId="22" applyFont="1" applyBorder="1"/>
    <xf numFmtId="0" fontId="26" fillId="0" borderId="11" xfId="22" applyFont="1" applyBorder="1" applyAlignment="1">
      <alignment horizontal="left" vertical="center"/>
    </xf>
    <xf numFmtId="0" fontId="26" fillId="0" borderId="12" xfId="22" applyFont="1" applyBorder="1" applyAlignment="1">
      <alignment horizontal="left" vertical="center"/>
    </xf>
    <xf numFmtId="0" fontId="26" fillId="0" borderId="9" xfId="22" applyFont="1" applyBorder="1" applyAlignment="1">
      <alignment horizontal="left" vertical="top" wrapText="1"/>
    </xf>
    <xf numFmtId="0" fontId="9" fillId="0" borderId="9" xfId="22" applyFont="1" applyBorder="1" applyAlignment="1">
      <alignment horizontal="right" vertical="center" wrapText="1"/>
    </xf>
    <xf numFmtId="0" fontId="9" fillId="0" borderId="2" xfId="22" applyFont="1" applyBorder="1"/>
    <xf numFmtId="0" fontId="9" fillId="0" borderId="8" xfId="22" applyFont="1" applyBorder="1" applyAlignment="1">
      <alignment horizontal="left" vertical="top" wrapText="1"/>
    </xf>
    <xf numFmtId="0" fontId="9" fillId="9" borderId="9" xfId="22" applyFont="1" applyFill="1" applyBorder="1" applyAlignment="1">
      <alignment horizontal="right" vertical="center" wrapText="1"/>
    </xf>
    <xf numFmtId="4" fontId="28" fillId="0" borderId="9" xfId="22" applyNumberFormat="1" applyFont="1" applyBorder="1" applyAlignment="1">
      <alignment horizontal="center" vertical="center" wrapText="1"/>
    </xf>
    <xf numFmtId="0" fontId="28" fillId="0" borderId="9" xfId="22" applyFont="1" applyBorder="1"/>
    <xf numFmtId="0" fontId="26" fillId="13" borderId="9" xfId="22" applyFont="1" applyFill="1" applyBorder="1" applyAlignment="1">
      <alignment horizontal="left" wrapText="1"/>
    </xf>
    <xf numFmtId="0" fontId="9" fillId="0" borderId="9" xfId="22" applyFont="1" applyBorder="1" applyAlignment="1">
      <alignment horizontal="left" wrapText="1"/>
    </xf>
    <xf numFmtId="0" fontId="40" fillId="0" borderId="0" xfId="20" applyFont="1"/>
    <xf numFmtId="0" fontId="41" fillId="0" borderId="9" xfId="20" applyFont="1" applyBorder="1" applyAlignment="1">
      <alignment horizontal="center"/>
    </xf>
    <xf numFmtId="0" fontId="42" fillId="0" borderId="9" xfId="20" applyFont="1" applyBorder="1" applyAlignment="1">
      <alignment horizontal="center"/>
    </xf>
    <xf numFmtId="0" fontId="28" fillId="0" borderId="0" xfId="23" applyFont="1"/>
    <xf numFmtId="0" fontId="42" fillId="0" borderId="0" xfId="20" applyFont="1"/>
    <xf numFmtId="0" fontId="28" fillId="0" borderId="0" xfId="23" applyFont="1" applyAlignment="1">
      <alignment horizontal="center"/>
    </xf>
    <xf numFmtId="0" fontId="26" fillId="0" borderId="9" xfId="23" applyFont="1" applyBorder="1" applyAlignment="1">
      <alignment horizontal="center" vertical="center" wrapText="1"/>
    </xf>
    <xf numFmtId="0" fontId="26" fillId="0" borderId="8" xfId="23" applyFont="1" applyBorder="1" applyAlignment="1">
      <alignment horizontal="center" vertical="center" wrapText="1"/>
    </xf>
    <xf numFmtId="0" fontId="9" fillId="0" borderId="9" xfId="23" applyFont="1" applyBorder="1" applyAlignment="1">
      <alignment horizontal="center" vertical="center" wrapText="1"/>
    </xf>
    <xf numFmtId="0" fontId="9" fillId="9" borderId="9" xfId="23" applyFont="1" applyFill="1" applyBorder="1" applyAlignment="1">
      <alignment horizontal="center" vertical="center" wrapText="1"/>
    </xf>
    <xf numFmtId="0" fontId="9" fillId="0" borderId="9" xfId="23" applyFont="1" applyBorder="1"/>
    <xf numFmtId="0" fontId="28" fillId="0" borderId="9" xfId="23" applyFont="1" applyBorder="1"/>
    <xf numFmtId="0" fontId="9" fillId="14" borderId="6" xfId="4" applyFont="1" applyFill="1" applyBorder="1" applyAlignment="1">
      <alignment horizontal="left" vertical="center"/>
    </xf>
    <xf numFmtId="171" fontId="9" fillId="14" borderId="1" xfId="21" applyNumberFormat="1" applyFont="1" applyFill="1" applyBorder="1" applyAlignment="1" applyProtection="1">
      <alignment horizontal="center" vertical="center" wrapText="1"/>
    </xf>
    <xf numFmtId="171" fontId="9" fillId="14" borderId="1" xfId="4" applyNumberFormat="1" applyFont="1" applyFill="1" applyBorder="1" applyAlignment="1">
      <alignment horizontal="center" vertical="center" wrapText="1"/>
    </xf>
    <xf numFmtId="168" fontId="9" fillId="14" borderId="1" xfId="21" applyNumberFormat="1" applyFont="1" applyFill="1" applyBorder="1" applyAlignment="1" applyProtection="1">
      <alignment horizontal="center" vertical="center" wrapText="1"/>
    </xf>
    <xf numFmtId="165" fontId="9" fillId="14" borderId="1" xfId="4" applyNumberFormat="1" applyFont="1" applyFill="1" applyBorder="1" applyAlignment="1">
      <alignment horizontal="center" vertical="center" wrapText="1"/>
    </xf>
    <xf numFmtId="165" fontId="9" fillId="14" borderId="7" xfId="4" applyNumberFormat="1" applyFont="1" applyFill="1" applyBorder="1" applyAlignment="1">
      <alignment horizontal="center" vertical="center" wrapText="1"/>
    </xf>
    <xf numFmtId="165" fontId="9" fillId="14" borderId="9" xfId="4" applyNumberFormat="1" applyFont="1" applyFill="1" applyBorder="1" applyAlignment="1">
      <alignment horizontal="left" vertical="top" wrapText="1"/>
    </xf>
    <xf numFmtId="0" fontId="43" fillId="14" borderId="0" xfId="20" applyFont="1" applyFill="1"/>
    <xf numFmtId="0" fontId="26" fillId="0" borderId="9" xfId="23" applyFont="1" applyBorder="1" applyAlignment="1">
      <alignment horizontal="left" vertical="top" wrapText="1"/>
    </xf>
    <xf numFmtId="4" fontId="26" fillId="0" borderId="9" xfId="23" applyNumberFormat="1" applyFont="1" applyBorder="1" applyAlignment="1">
      <alignment horizontal="center" vertical="top" wrapText="1"/>
    </xf>
    <xf numFmtId="0" fontId="9" fillId="9" borderId="5" xfId="23" applyFont="1" applyFill="1" applyBorder="1" applyAlignment="1">
      <alignment horizontal="left" vertical="top"/>
    </xf>
    <xf numFmtId="0" fontId="9" fillId="0" borderId="9" xfId="23" applyFont="1" applyBorder="1" applyAlignment="1">
      <alignment horizontal="left" vertical="center" wrapText="1"/>
    </xf>
    <xf numFmtId="172" fontId="9" fillId="0" borderId="9" xfId="23" applyNumberFormat="1" applyFont="1" applyBorder="1" applyAlignment="1">
      <alignment horizontal="center" vertical="center" wrapText="1"/>
    </xf>
    <xf numFmtId="4" fontId="9" fillId="0" borderId="9" xfId="23" applyNumberFormat="1" applyFont="1" applyBorder="1" applyAlignment="1">
      <alignment horizontal="center" vertical="center" wrapText="1"/>
    </xf>
    <xf numFmtId="0" fontId="26" fillId="13" borderId="9" xfId="23" applyFont="1" applyFill="1" applyBorder="1" applyAlignment="1">
      <alignment horizontal="left" vertical="center" wrapText="1"/>
    </xf>
    <xf numFmtId="172" fontId="26" fillId="0" borderId="9" xfId="23" applyNumberFormat="1" applyFont="1" applyBorder="1" applyAlignment="1">
      <alignment horizontal="center" vertical="center" wrapText="1"/>
    </xf>
    <xf numFmtId="0" fontId="26" fillId="14" borderId="11" xfId="23" applyFont="1" applyFill="1" applyBorder="1" applyAlignment="1">
      <alignment horizontal="left" vertical="center" wrapText="1"/>
    </xf>
    <xf numFmtId="0" fontId="9" fillId="14" borderId="5" xfId="20" applyFont="1" applyFill="1" applyBorder="1" applyAlignment="1">
      <alignment horizontal="left" vertical="center" wrapText="1"/>
    </xf>
    <xf numFmtId="0" fontId="43" fillId="0" borderId="0" xfId="20" applyFont="1"/>
    <xf numFmtId="0" fontId="26" fillId="0" borderId="9" xfId="23" applyFont="1" applyBorder="1" applyAlignment="1">
      <alignment horizontal="left" vertical="center" wrapText="1"/>
    </xf>
    <xf numFmtId="4" fontId="26" fillId="0" borderId="9" xfId="23" applyNumberFormat="1" applyFont="1" applyBorder="1" applyAlignment="1">
      <alignment horizontal="center" vertical="center" wrapText="1"/>
    </xf>
    <xf numFmtId="4" fontId="9" fillId="0" borderId="9" xfId="20" applyNumberFormat="1" applyFont="1" applyBorder="1" applyAlignment="1">
      <alignment horizontal="center" vertical="center"/>
    </xf>
    <xf numFmtId="0" fontId="9" fillId="9" borderId="5" xfId="23" applyFont="1" applyFill="1" applyBorder="1" applyAlignment="1">
      <alignment horizontal="center"/>
    </xf>
    <xf numFmtId="0" fontId="9" fillId="0" borderId="9" xfId="23" applyFont="1" applyBorder="1" applyAlignment="1">
      <alignment horizontal="right" vertical="top" wrapText="1"/>
    </xf>
    <xf numFmtId="0" fontId="28" fillId="9" borderId="5" xfId="23" applyFont="1" applyFill="1" applyBorder="1" applyAlignment="1">
      <alignment horizontal="center"/>
    </xf>
    <xf numFmtId="0" fontId="9" fillId="0" borderId="9" xfId="23" applyFont="1" applyBorder="1" applyAlignment="1">
      <alignment horizontal="right" vertical="center" wrapText="1"/>
    </xf>
    <xf numFmtId="0" fontId="28" fillId="9" borderId="5" xfId="23" applyFont="1" applyFill="1" applyBorder="1" applyAlignment="1">
      <alignment horizontal="left" vertical="top"/>
    </xf>
    <xf numFmtId="4" fontId="9" fillId="9" borderId="9" xfId="23" applyNumberFormat="1" applyFont="1" applyFill="1" applyBorder="1" applyAlignment="1">
      <alignment horizontal="center" vertical="center" wrapText="1"/>
    </xf>
    <xf numFmtId="0" fontId="9" fillId="9" borderId="5" xfId="23" applyFont="1" applyFill="1" applyBorder="1" applyAlignment="1">
      <alignment horizontal="left" vertical="center"/>
    </xf>
    <xf numFmtId="0" fontId="9" fillId="9" borderId="5" xfId="23" applyFont="1" applyFill="1" applyBorder="1" applyAlignment="1">
      <alignment horizontal="left" vertical="top" wrapText="1"/>
    </xf>
    <xf numFmtId="0" fontId="9" fillId="0" borderId="5" xfId="23" applyFont="1" applyBorder="1" applyAlignment="1">
      <alignment horizontal="left" vertical="center" wrapText="1"/>
    </xf>
    <xf numFmtId="4" fontId="26" fillId="9" borderId="9" xfId="23" applyNumberFormat="1" applyFont="1" applyFill="1" applyBorder="1" applyAlignment="1">
      <alignment horizontal="center" vertical="center" wrapText="1"/>
    </xf>
    <xf numFmtId="4" fontId="9" fillId="0" borderId="9" xfId="23" applyNumberFormat="1" applyFont="1" applyBorder="1" applyAlignment="1">
      <alignment horizontal="center" vertical="center"/>
    </xf>
    <xf numFmtId="4" fontId="26" fillId="13" borderId="9" xfId="23" applyNumberFormat="1" applyFont="1" applyFill="1" applyBorder="1" applyAlignment="1">
      <alignment horizontal="center" vertical="center" wrapText="1"/>
    </xf>
    <xf numFmtId="0" fontId="26" fillId="14" borderId="9" xfId="23" applyFont="1" applyFill="1" applyBorder="1" applyAlignment="1">
      <alignment horizontal="left" vertical="center" wrapText="1"/>
    </xf>
    <xf numFmtId="4" fontId="26" fillId="14" borderId="9" xfId="23" applyNumberFormat="1" applyFont="1" applyFill="1" applyBorder="1" applyAlignment="1">
      <alignment horizontal="center" vertical="center" wrapText="1"/>
    </xf>
    <xf numFmtId="0" fontId="26" fillId="0" borderId="0" xfId="20" applyFont="1" applyAlignment="1">
      <alignment vertical="center" wrapText="1"/>
    </xf>
    <xf numFmtId="165" fontId="26" fillId="0" borderId="9" xfId="20" applyNumberFormat="1" applyFont="1" applyBorder="1" applyAlignment="1">
      <alignment horizontal="center" vertical="center" wrapText="1"/>
    </xf>
    <xf numFmtId="49" fontId="26" fillId="0" borderId="9" xfId="20" applyNumberFormat="1" applyFont="1" applyBorder="1" applyAlignment="1">
      <alignment horizontal="center" vertical="center" wrapText="1"/>
    </xf>
    <xf numFmtId="49" fontId="26" fillId="9" borderId="9" xfId="20" applyNumberFormat="1" applyFont="1" applyFill="1" applyBorder="1" applyAlignment="1">
      <alignment horizontal="center" vertical="center" wrapText="1"/>
    </xf>
    <xf numFmtId="0" fontId="9" fillId="14" borderId="10" xfId="20" applyFont="1" applyFill="1" applyBorder="1" applyAlignment="1">
      <alignment horizontal="left" vertical="center" wrapText="1"/>
    </xf>
    <xf numFmtId="0" fontId="39" fillId="14" borderId="11" xfId="20" applyFont="1" applyFill="1" applyBorder="1" applyAlignment="1">
      <alignment horizontal="left" vertical="center" wrapText="1"/>
    </xf>
    <xf numFmtId="0" fontId="39" fillId="14" borderId="12" xfId="20" applyFont="1" applyFill="1" applyBorder="1" applyAlignment="1">
      <alignment horizontal="left" vertical="center" wrapText="1"/>
    </xf>
    <xf numFmtId="165" fontId="39" fillId="0" borderId="5" xfId="20" applyNumberFormat="1" applyFont="1" applyBorder="1" applyAlignment="1">
      <alignment horizontal="center" vertical="center" wrapText="1"/>
    </xf>
    <xf numFmtId="0" fontId="26" fillId="0" borderId="9" xfId="20" applyFont="1" applyBorder="1" applyAlignment="1">
      <alignment horizontal="left" vertical="center" wrapText="1"/>
    </xf>
    <xf numFmtId="4" fontId="26" fillId="0" borderId="9" xfId="20" applyNumberFormat="1" applyFont="1" applyBorder="1" applyAlignment="1">
      <alignment horizontal="center" vertical="center"/>
    </xf>
    <xf numFmtId="0" fontId="9" fillId="0" borderId="9" xfId="20" applyFont="1" applyBorder="1" applyAlignment="1">
      <alignment horizontal="left" vertical="center" wrapText="1"/>
    </xf>
    <xf numFmtId="172" fontId="9" fillId="0" borderId="9" xfId="20" applyNumberFormat="1" applyFont="1" applyBorder="1" applyAlignment="1">
      <alignment horizontal="center" vertical="center" wrapText="1"/>
    </xf>
    <xf numFmtId="4" fontId="9" fillId="0" borderId="9" xfId="20" applyNumberFormat="1" applyFont="1" applyBorder="1" applyAlignment="1">
      <alignment horizontal="center" vertical="center" wrapText="1"/>
    </xf>
    <xf numFmtId="0" fontId="9" fillId="0" borderId="9" xfId="20" applyFont="1" applyBorder="1" applyAlignment="1">
      <alignment horizontal="right" vertical="center" wrapText="1"/>
    </xf>
    <xf numFmtId="4" fontId="26" fillId="9" borderId="9" xfId="20" applyNumberFormat="1" applyFont="1" applyFill="1" applyBorder="1" applyAlignment="1">
      <alignment horizontal="center" vertical="center"/>
    </xf>
    <xf numFmtId="172" fontId="44" fillId="0" borderId="9" xfId="20" applyNumberFormat="1" applyFont="1" applyBorder="1" applyAlignment="1">
      <alignment horizontal="center" vertical="center" wrapText="1"/>
    </xf>
    <xf numFmtId="0" fontId="26" fillId="9" borderId="9" xfId="20" applyFont="1" applyFill="1" applyBorder="1" applyAlignment="1">
      <alignment horizontal="left" vertical="center" wrapText="1"/>
    </xf>
    <xf numFmtId="0" fontId="28" fillId="0" borderId="5" xfId="20" applyFont="1" applyBorder="1" applyAlignment="1">
      <alignment horizontal="left" vertical="center" wrapText="1"/>
    </xf>
    <xf numFmtId="172" fontId="26" fillId="0" borderId="9" xfId="20" applyNumberFormat="1" applyFont="1" applyBorder="1" applyAlignment="1">
      <alignment horizontal="center" vertical="center" wrapText="1"/>
    </xf>
    <xf numFmtId="0" fontId="9" fillId="0" borderId="8" xfId="20" applyFont="1" applyBorder="1" applyAlignment="1">
      <alignment horizontal="center" vertical="center"/>
    </xf>
    <xf numFmtId="4" fontId="44" fillId="0" borderId="9" xfId="20" applyNumberFormat="1" applyFont="1" applyBorder="1" applyAlignment="1">
      <alignment horizontal="center" vertical="center"/>
    </xf>
    <xf numFmtId="4" fontId="26" fillId="14" borderId="9" xfId="20" applyNumberFormat="1" applyFont="1" applyFill="1" applyBorder="1" applyAlignment="1">
      <alignment horizontal="left" vertical="center" wrapText="1"/>
    </xf>
    <xf numFmtId="4" fontId="26" fillId="14" borderId="9" xfId="20" applyNumberFormat="1" applyFont="1" applyFill="1" applyBorder="1" applyAlignment="1">
      <alignment horizontal="center" vertical="center"/>
    </xf>
    <xf numFmtId="0" fontId="26" fillId="0" borderId="9" xfId="20" applyFont="1" applyBorder="1" applyAlignment="1">
      <alignment horizontal="center"/>
    </xf>
    <xf numFmtId="4" fontId="9" fillId="14" borderId="9" xfId="20" applyNumberFormat="1" applyFont="1" applyFill="1" applyBorder="1" applyAlignment="1">
      <alignment horizontal="center" vertical="center"/>
    </xf>
    <xf numFmtId="0" fontId="26" fillId="0" borderId="0" xfId="22" applyFont="1" applyAlignment="1">
      <alignment vertical="center"/>
    </xf>
    <xf numFmtId="0" fontId="9" fillId="0" borderId="0" xfId="22" applyFont="1"/>
    <xf numFmtId="0" fontId="45" fillId="0" borderId="0" xfId="20" applyFont="1"/>
    <xf numFmtId="0" fontId="9" fillId="9" borderId="0" xfId="22" applyFont="1" applyFill="1"/>
    <xf numFmtId="0" fontId="9" fillId="0" borderId="0" xfId="22" applyFont="1" applyAlignment="1">
      <alignment horizontal="center"/>
    </xf>
    <xf numFmtId="0" fontId="9" fillId="0" borderId="9" xfId="22" applyFont="1" applyBorder="1" applyAlignment="1">
      <alignment horizontal="center" wrapText="1"/>
    </xf>
    <xf numFmtId="0" fontId="26" fillId="9" borderId="9" xfId="22" applyFont="1" applyFill="1" applyBorder="1" applyAlignment="1">
      <alignment horizontal="center" vertical="center" wrapText="1"/>
    </xf>
    <xf numFmtId="0" fontId="9" fillId="0" borderId="9" xfId="22" applyFont="1" applyBorder="1" applyAlignment="1">
      <alignment horizontal="center" vertical="center" wrapText="1"/>
    </xf>
    <xf numFmtId="0" fontId="9" fillId="9" borderId="9" xfId="22" applyFont="1" applyFill="1" applyBorder="1" applyAlignment="1">
      <alignment horizontal="center" vertical="center" wrapText="1"/>
    </xf>
    <xf numFmtId="0" fontId="9" fillId="0" borderId="8" xfId="22" applyFont="1" applyBorder="1" applyAlignment="1">
      <alignment horizontal="center" vertical="center" wrapText="1"/>
    </xf>
    <xf numFmtId="0" fontId="9" fillId="9" borderId="8" xfId="22" applyFont="1" applyFill="1" applyBorder="1" applyAlignment="1">
      <alignment horizontal="center" vertical="center" wrapText="1"/>
    </xf>
    <xf numFmtId="0" fontId="9" fillId="14" borderId="9" xfId="22" applyFont="1" applyFill="1" applyBorder="1" applyAlignment="1">
      <alignment horizontal="center" wrapText="1"/>
    </xf>
    <xf numFmtId="0" fontId="9" fillId="14" borderId="2" xfId="22" applyFont="1" applyFill="1" applyBorder="1" applyAlignment="1">
      <alignment horizontal="center" wrapText="1"/>
    </xf>
    <xf numFmtId="0" fontId="9" fillId="0" borderId="9" xfId="22" applyFont="1" applyBorder="1" applyAlignment="1">
      <alignment horizontal="left" vertical="center"/>
    </xf>
    <xf numFmtId="4" fontId="9" fillId="0" borderId="10" xfId="22" applyNumberFormat="1" applyFont="1" applyBorder="1" applyAlignment="1">
      <alignment horizontal="center" vertical="center" wrapText="1"/>
    </xf>
    <xf numFmtId="4" fontId="9" fillId="9" borderId="10" xfId="22" applyNumberFormat="1" applyFont="1" applyFill="1" applyBorder="1" applyAlignment="1">
      <alignment horizontal="center" vertical="center" wrapText="1"/>
    </xf>
    <xf numFmtId="0" fontId="9" fillId="9" borderId="9" xfId="22" applyFont="1" applyFill="1" applyBorder="1" applyAlignment="1">
      <alignment horizontal="left" vertical="center"/>
    </xf>
    <xf numFmtId="0" fontId="26" fillId="0" borderId="5" xfId="22" applyFont="1" applyBorder="1" applyAlignment="1">
      <alignment horizontal="left" vertical="center" wrapText="1"/>
    </xf>
    <xf numFmtId="4" fontId="9" fillId="0" borderId="10" xfId="22" applyNumberFormat="1" applyFont="1" applyBorder="1" applyAlignment="1">
      <alignment horizontal="left" vertical="center" wrapText="1"/>
    </xf>
    <xf numFmtId="4" fontId="9" fillId="0" borderId="9" xfId="22" applyNumberFormat="1" applyFont="1" applyBorder="1" applyAlignment="1">
      <alignment horizontal="center" vertical="center"/>
    </xf>
    <xf numFmtId="0" fontId="26" fillId="16" borderId="9" xfId="22" applyFont="1" applyFill="1" applyBorder="1" applyAlignment="1">
      <alignment horizontal="left"/>
    </xf>
    <xf numFmtId="4" fontId="9" fillId="9" borderId="9" xfId="22" applyNumberFormat="1" applyFont="1" applyFill="1" applyBorder="1" applyAlignment="1">
      <alignment horizontal="center" vertical="center" wrapText="1"/>
    </xf>
    <xf numFmtId="0" fontId="26" fillId="14" borderId="9" xfId="22" applyFont="1" applyFill="1" applyBorder="1" applyAlignment="1">
      <alignment horizontal="left" wrapText="1"/>
    </xf>
    <xf numFmtId="4" fontId="26" fillId="14" borderId="9" xfId="22" applyNumberFormat="1" applyFont="1" applyFill="1" applyBorder="1" applyAlignment="1">
      <alignment horizontal="center" vertical="center" wrapText="1"/>
    </xf>
    <xf numFmtId="0" fontId="46" fillId="0" borderId="0" xfId="24"/>
    <xf numFmtId="0" fontId="0" fillId="0" borderId="0" xfId="0" applyProtection="1"/>
    <xf numFmtId="165" fontId="5" fillId="0" borderId="1" xfId="0" applyNumberFormat="1" applyFont="1" applyBorder="1" applyAlignment="1" applyProtection="1">
      <alignment horizontal="righ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center" vertical="center" wrapText="1"/>
    </xf>
    <xf numFmtId="14" fontId="4" fillId="0" borderId="9" xfId="0" applyNumberFormat="1" applyFont="1" applyBorder="1" applyAlignment="1" applyProtection="1">
      <alignment horizontal="center" vertical="center" wrapText="1"/>
    </xf>
    <xf numFmtId="49" fontId="4"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center" wrapText="1"/>
    </xf>
    <xf numFmtId="166" fontId="5" fillId="0" borderId="9" xfId="0" applyNumberFormat="1" applyFont="1" applyBorder="1" applyAlignment="1" applyProtection="1">
      <alignment horizontal="center" vertical="top" wrapText="1"/>
    </xf>
    <xf numFmtId="164" fontId="5" fillId="0" borderId="9" xfId="1" applyFont="1" applyFill="1" applyBorder="1" applyAlignment="1" applyProtection="1">
      <alignment vertical="center" wrapText="1"/>
    </xf>
    <xf numFmtId="166" fontId="5" fillId="0" borderId="10" xfId="0" applyNumberFormat="1" applyFont="1" applyBorder="1" applyAlignment="1" applyProtection="1">
      <alignment vertical="center" wrapText="1"/>
    </xf>
    <xf numFmtId="164" fontId="8" fillId="0" borderId="9" xfId="1" applyFont="1" applyFill="1" applyBorder="1" applyProtection="1"/>
    <xf numFmtId="164" fontId="8" fillId="0" borderId="9" xfId="1" applyFont="1" applyBorder="1" applyProtection="1"/>
    <xf numFmtId="0" fontId="5" fillId="0" borderId="9" xfId="0" applyFont="1" applyBorder="1" applyAlignment="1" applyProtection="1">
      <alignment horizontal="left" wrapText="1"/>
    </xf>
    <xf numFmtId="0" fontId="4" fillId="3" borderId="10" xfId="4" applyFont="1" applyFill="1" applyBorder="1" applyAlignment="1" applyProtection="1">
      <alignment horizontal="left"/>
    </xf>
    <xf numFmtId="0" fontId="4" fillId="3" borderId="9" xfId="4" applyFont="1" applyFill="1" applyBorder="1" applyAlignment="1" applyProtection="1">
      <alignment vertical="center"/>
    </xf>
    <xf numFmtId="0" fontId="4" fillId="2" borderId="9" xfId="0" applyFont="1" applyFill="1" applyBorder="1" applyAlignment="1" applyProtection="1">
      <alignment horizontal="left" wrapText="1"/>
    </xf>
    <xf numFmtId="0" fontId="8" fillId="0" borderId="0" xfId="0" applyFont="1" applyProtection="1"/>
    <xf numFmtId="164" fontId="8" fillId="0" borderId="0" xfId="1" applyFont="1" applyBorder="1" applyProtection="1"/>
    <xf numFmtId="0" fontId="5" fillId="0" borderId="0" xfId="0" applyFont="1" applyAlignment="1" applyProtection="1">
      <alignment wrapText="1"/>
    </xf>
    <xf numFmtId="0" fontId="5" fillId="0" borderId="1" xfId="0" applyFont="1" applyBorder="1" applyAlignment="1" applyProtection="1">
      <alignment horizontal="center" wrapText="1"/>
    </xf>
    <xf numFmtId="0" fontId="5" fillId="0" borderId="0" xfId="0" applyFont="1" applyAlignment="1" applyProtection="1">
      <alignment horizontal="center" wrapText="1"/>
    </xf>
    <xf numFmtId="0" fontId="9" fillId="0" borderId="0" xfId="0" applyFont="1" applyAlignment="1" applyProtection="1">
      <alignment horizontal="center" vertical="top" wrapText="1"/>
    </xf>
    <xf numFmtId="0" fontId="9" fillId="0" borderId="0" xfId="0" applyFont="1" applyAlignment="1" applyProtection="1">
      <alignment vertical="top" wrapText="1"/>
    </xf>
    <xf numFmtId="0" fontId="5" fillId="0" borderId="0" xfId="0" applyFont="1" applyAlignment="1" applyProtection="1">
      <alignment horizontal="left" vertical="top" wrapText="1"/>
    </xf>
    <xf numFmtId="164" fontId="5" fillId="0" borderId="9" xfId="1" applyFont="1" applyFill="1" applyBorder="1" applyAlignment="1" applyProtection="1">
      <alignment vertical="center" wrapText="1"/>
      <protection locked="0"/>
    </xf>
    <xf numFmtId="164" fontId="8" fillId="0" borderId="9" xfId="1" applyFont="1" applyFill="1" applyBorder="1" applyProtection="1">
      <protection locked="0"/>
    </xf>
    <xf numFmtId="164" fontId="8" fillId="0" borderId="9" xfId="1" applyFont="1" applyBorder="1" applyProtection="1">
      <protection locked="0"/>
    </xf>
    <xf numFmtId="0" fontId="8" fillId="0" borderId="9" xfId="0" applyFont="1" applyBorder="1" applyProtection="1">
      <protection locked="0"/>
    </xf>
    <xf numFmtId="166" fontId="5" fillId="0" borderId="9" xfId="0" applyNumberFormat="1" applyFont="1" applyBorder="1" applyAlignment="1" applyProtection="1">
      <alignment vertical="center" wrapText="1"/>
      <protection locked="0"/>
    </xf>
    <xf numFmtId="0" fontId="0" fillId="0" borderId="9" xfId="0" applyBorder="1" applyProtection="1">
      <protection locked="0"/>
    </xf>
    <xf numFmtId="14" fontId="0" fillId="0" borderId="0" xfId="0" applyNumberFormat="1"/>
    <xf numFmtId="14" fontId="4" fillId="0" borderId="9" xfId="0" applyNumberFormat="1" applyFont="1" applyBorder="1" applyAlignment="1" applyProtection="1">
      <alignment horizontal="center" vertical="center" wrapText="1"/>
      <protection locked="0"/>
    </xf>
    <xf numFmtId="0" fontId="28" fillId="0" borderId="0" xfId="20" applyFont="1" applyAlignment="1" applyProtection="1">
      <alignment horizontal="left" vertical="top" wrapText="1"/>
    </xf>
    <xf numFmtId="0" fontId="28" fillId="0" borderId="0" xfId="20" applyFont="1" applyAlignment="1" applyProtection="1">
      <alignment horizontal="justify" vertical="center" wrapText="1"/>
    </xf>
    <xf numFmtId="0" fontId="28" fillId="0" borderId="0" xfId="20" applyFont="1" applyAlignment="1" applyProtection="1">
      <alignment vertical="center" wrapText="1"/>
    </xf>
    <xf numFmtId="0" fontId="9" fillId="0" borderId="0" xfId="20" applyFont="1" applyAlignment="1" applyProtection="1">
      <alignment vertical="center" wrapText="1"/>
    </xf>
    <xf numFmtId="165" fontId="28" fillId="0" borderId="0" xfId="20" applyNumberFormat="1" applyFont="1" applyAlignment="1" applyProtection="1">
      <alignment vertical="center" wrapText="1"/>
    </xf>
    <xf numFmtId="165" fontId="29" fillId="0" borderId="0" xfId="20" applyNumberFormat="1" applyFont="1" applyAlignment="1" applyProtection="1">
      <alignment horizontal="left" vertical="center" wrapText="1"/>
    </xf>
    <xf numFmtId="0" fontId="6" fillId="0" borderId="0" xfId="20" applyFont="1" applyAlignment="1" applyProtection="1">
      <alignment vertical="center" wrapText="1"/>
    </xf>
    <xf numFmtId="0" fontId="1" fillId="0" borderId="0" xfId="20" applyProtection="1"/>
    <xf numFmtId="165" fontId="30" fillId="0" borderId="0" xfId="20" applyNumberFormat="1" applyFont="1" applyAlignment="1" applyProtection="1">
      <alignment vertical="center" wrapText="1"/>
    </xf>
    <xf numFmtId="165" fontId="30" fillId="0" borderId="1" xfId="20" applyNumberFormat="1" applyFont="1" applyBorder="1" applyAlignment="1" applyProtection="1">
      <alignment vertical="center" wrapText="1"/>
    </xf>
    <xf numFmtId="165" fontId="20" fillId="0" borderId="1" xfId="20" applyNumberFormat="1" applyFont="1" applyBorder="1" applyAlignment="1" applyProtection="1">
      <alignment horizontal="right" vertical="center" wrapText="1"/>
    </xf>
    <xf numFmtId="165" fontId="29" fillId="0" borderId="1" xfId="20" applyNumberFormat="1" applyFont="1" applyBorder="1" applyAlignment="1" applyProtection="1">
      <alignment horizontal="right" vertical="center" wrapText="1"/>
    </xf>
    <xf numFmtId="0" fontId="4" fillId="0" borderId="9" xfId="20" applyFont="1" applyBorder="1" applyAlignment="1" applyProtection="1">
      <alignment horizontal="center" vertical="center" wrapText="1"/>
    </xf>
    <xf numFmtId="14" fontId="4" fillId="0" borderId="9" xfId="20" applyNumberFormat="1" applyFont="1" applyBorder="1" applyAlignment="1" applyProtection="1">
      <alignment horizontal="center" vertical="center" wrapText="1"/>
    </xf>
    <xf numFmtId="49" fontId="4" fillId="0" borderId="9" xfId="20" applyNumberFormat="1" applyFont="1" applyBorder="1" applyAlignment="1" applyProtection="1">
      <alignment horizontal="center" vertical="center" wrapText="1"/>
    </xf>
    <xf numFmtId="166" fontId="5" fillId="0" borderId="9" xfId="20" applyNumberFormat="1" applyFont="1" applyBorder="1" applyAlignment="1" applyProtection="1">
      <alignment horizontal="left" vertical="top" wrapText="1"/>
    </xf>
    <xf numFmtId="166" fontId="5" fillId="0" borderId="9" xfId="20" applyNumberFormat="1" applyFont="1" applyBorder="1" applyAlignment="1" applyProtection="1">
      <alignment horizontal="center" vertical="center" wrapText="1"/>
    </xf>
    <xf numFmtId="166" fontId="6" fillId="13" borderId="9" xfId="20" applyNumberFormat="1" applyFont="1" applyFill="1" applyBorder="1" applyAlignment="1" applyProtection="1">
      <alignment horizontal="center" vertical="center" wrapText="1"/>
    </xf>
    <xf numFmtId="0" fontId="5" fillId="14" borderId="10" xfId="20" applyFont="1" applyFill="1" applyBorder="1" applyAlignment="1" applyProtection="1">
      <alignment horizontal="left" vertical="top" wrapText="1"/>
    </xf>
    <xf numFmtId="169" fontId="5" fillId="14" borderId="11" xfId="20" applyNumberFormat="1" applyFont="1" applyFill="1" applyBorder="1" applyAlignment="1" applyProtection="1">
      <alignment horizontal="center"/>
    </xf>
    <xf numFmtId="169" fontId="5" fillId="14" borderId="12" xfId="20" applyNumberFormat="1" applyFont="1" applyFill="1" applyBorder="1" applyAlignment="1" applyProtection="1">
      <alignment horizontal="center"/>
    </xf>
    <xf numFmtId="0" fontId="5" fillId="14" borderId="9" xfId="20" applyFont="1" applyFill="1" applyBorder="1" applyAlignment="1" applyProtection="1">
      <alignment vertical="center" wrapText="1"/>
    </xf>
    <xf numFmtId="0" fontId="6" fillId="0" borderId="9" xfId="20" applyFont="1" applyBorder="1" applyAlignment="1" applyProtection="1">
      <alignment vertical="center" wrapText="1"/>
    </xf>
    <xf numFmtId="0" fontId="4" fillId="0" borderId="9" xfId="20" applyFont="1" applyBorder="1" applyAlignment="1" applyProtection="1">
      <alignment horizontal="left" vertical="top" wrapText="1"/>
    </xf>
    <xf numFmtId="169" fontId="4" fillId="0" borderId="9" xfId="20" applyNumberFormat="1" applyFont="1" applyBorder="1" applyAlignment="1" applyProtection="1">
      <alignment horizontal="center"/>
    </xf>
    <xf numFmtId="0" fontId="12" fillId="0" borderId="9" xfId="20" applyFont="1" applyBorder="1" applyAlignment="1" applyProtection="1">
      <alignment vertical="center" wrapText="1"/>
    </xf>
    <xf numFmtId="0" fontId="16" fillId="0" borderId="0" xfId="20" applyFont="1" applyProtection="1"/>
    <xf numFmtId="0" fontId="5" fillId="0" borderId="9" xfId="20" applyFont="1" applyBorder="1" applyAlignment="1" applyProtection="1">
      <alignment horizontal="left" vertical="top" wrapText="1"/>
    </xf>
    <xf numFmtId="169" fontId="5" fillId="0" borderId="9" xfId="20" applyNumberFormat="1" applyFont="1" applyBorder="1" applyAlignment="1" applyProtection="1">
      <alignment horizontal="center"/>
    </xf>
    <xf numFmtId="0" fontId="5" fillId="0" borderId="9" xfId="20" applyFont="1" applyBorder="1" applyAlignment="1" applyProtection="1">
      <alignment vertical="center" wrapText="1"/>
    </xf>
    <xf numFmtId="0" fontId="4" fillId="0" borderId="9" xfId="20" applyFont="1" applyBorder="1" applyAlignment="1" applyProtection="1">
      <alignment vertical="center" wrapText="1"/>
    </xf>
    <xf numFmtId="0" fontId="5" fillId="0" borderId="9" xfId="20" applyFont="1" applyBorder="1" applyAlignment="1" applyProtection="1">
      <alignment horizontal="justify" vertical="center" wrapText="1"/>
    </xf>
    <xf numFmtId="0" fontId="4" fillId="0" borderId="9" xfId="20" applyFont="1" applyBorder="1" applyAlignment="1" applyProtection="1">
      <alignment horizontal="justify" vertical="center" wrapText="1"/>
    </xf>
    <xf numFmtId="0" fontId="5" fillId="9" borderId="9" xfId="4" applyFont="1" applyFill="1" applyBorder="1" applyAlignment="1" applyProtection="1">
      <alignment horizontal="left" vertical="top"/>
    </xf>
    <xf numFmtId="169" fontId="5" fillId="0" borderId="9" xfId="20" applyNumberFormat="1" applyFont="1" applyBorder="1" applyAlignment="1" applyProtection="1">
      <alignment horizontal="center" vertical="center"/>
    </xf>
    <xf numFmtId="169" fontId="5" fillId="0" borderId="9" xfId="3" applyNumberFormat="1" applyFont="1" applyFill="1" applyBorder="1" applyAlignment="1" applyProtection="1">
      <alignment horizontal="center" vertical="center"/>
    </xf>
    <xf numFmtId="0" fontId="4" fillId="9" borderId="9" xfId="20" applyFont="1" applyFill="1" applyBorder="1" applyAlignment="1" applyProtection="1">
      <alignment horizontal="left" vertical="top" wrapText="1"/>
    </xf>
    <xf numFmtId="169" fontId="4" fillId="0" borderId="9" xfId="20" applyNumberFormat="1" applyFont="1" applyBorder="1" applyAlignment="1" applyProtection="1">
      <alignment horizontal="center" vertical="center"/>
    </xf>
    <xf numFmtId="169" fontId="4" fillId="0" borderId="9" xfId="3" applyNumberFormat="1" applyFont="1" applyFill="1" applyBorder="1" applyAlignment="1" applyProtection="1">
      <alignment horizontal="center" vertical="center"/>
    </xf>
    <xf numFmtId="0" fontId="5" fillId="9" borderId="9" xfId="20" applyFont="1" applyFill="1" applyBorder="1" applyAlignment="1" applyProtection="1">
      <alignment horizontal="left" vertical="top" wrapText="1"/>
    </xf>
    <xf numFmtId="169" fontId="5" fillId="0" borderId="9" xfId="3" applyNumberFormat="1" applyFont="1" applyFill="1" applyBorder="1" applyAlignment="1" applyProtection="1">
      <alignment horizontal="center"/>
    </xf>
    <xf numFmtId="169" fontId="5" fillId="13" borderId="9" xfId="20" applyNumberFormat="1" applyFont="1" applyFill="1" applyBorder="1" applyAlignment="1" applyProtection="1">
      <alignment horizontal="center"/>
    </xf>
    <xf numFmtId="0" fontId="5" fillId="14" borderId="6" xfId="4" applyFont="1" applyFill="1" applyBorder="1" applyAlignment="1" applyProtection="1">
      <alignment horizontal="left" vertical="top"/>
    </xf>
    <xf numFmtId="171" fontId="6" fillId="14" borderId="1" xfId="4" applyNumberFormat="1" applyFont="1" applyFill="1" applyBorder="1" applyAlignment="1" applyProtection="1">
      <alignment horizontal="center" vertical="center" wrapText="1"/>
    </xf>
    <xf numFmtId="165" fontId="6" fillId="14" borderId="1" xfId="4" applyNumberFormat="1" applyFont="1" applyFill="1" applyBorder="1" applyAlignment="1" applyProtection="1">
      <alignment horizontal="center" vertical="center" wrapText="1"/>
    </xf>
    <xf numFmtId="165" fontId="6" fillId="14" borderId="7" xfId="4" applyNumberFormat="1" applyFont="1" applyFill="1" applyBorder="1" applyAlignment="1" applyProtection="1">
      <alignment horizontal="center" vertical="center" wrapText="1"/>
    </xf>
    <xf numFmtId="165" fontId="8" fillId="14" borderId="9" xfId="4" applyNumberFormat="1" applyFont="1" applyFill="1" applyBorder="1" applyAlignment="1" applyProtection="1">
      <alignment horizontal="left" vertical="top" wrapText="1"/>
    </xf>
    <xf numFmtId="0" fontId="4" fillId="0" borderId="9" xfId="20" applyFont="1" applyBorder="1" applyAlignment="1" applyProtection="1">
      <alignment horizontal="justify" vertical="top" wrapText="1"/>
    </xf>
    <xf numFmtId="0" fontId="5" fillId="0" borderId="9" xfId="20" applyFont="1" applyBorder="1" applyAlignment="1" applyProtection="1">
      <alignment horizontal="right" vertical="top" wrapText="1"/>
    </xf>
    <xf numFmtId="0" fontId="5" fillId="0" borderId="9" xfId="20" applyFont="1" applyBorder="1" applyAlignment="1" applyProtection="1">
      <alignment horizontal="justify" vertical="top" wrapText="1"/>
    </xf>
    <xf numFmtId="0" fontId="5" fillId="0" borderId="0" xfId="20" applyFont="1" applyAlignment="1" applyProtection="1">
      <alignment horizontal="left" vertical="center" wrapText="1"/>
    </xf>
    <xf numFmtId="0" fontId="5" fillId="0" borderId="10" xfId="20" applyFont="1" applyBorder="1" applyAlignment="1" applyProtection="1">
      <alignment horizontal="left" vertical="top"/>
    </xf>
    <xf numFmtId="0" fontId="6" fillId="0" borderId="11" xfId="20" applyFont="1" applyBorder="1" applyAlignment="1" applyProtection="1">
      <alignment horizontal="left" vertical="center" wrapText="1"/>
    </xf>
    <xf numFmtId="0" fontId="6" fillId="0" borderId="12" xfId="20" applyFont="1" applyBorder="1" applyAlignment="1" applyProtection="1">
      <alignment horizontal="left"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171" fontId="5" fillId="14" borderId="1" xfId="4" applyNumberFormat="1" applyFont="1" applyFill="1" applyBorder="1" applyAlignment="1" applyProtection="1">
      <alignment horizontal="center" vertical="center" wrapText="1"/>
    </xf>
    <xf numFmtId="165" fontId="5" fillId="14" borderId="1" xfId="4" applyNumberFormat="1" applyFont="1" applyFill="1" applyBorder="1" applyAlignment="1" applyProtection="1">
      <alignment horizontal="center" vertical="center" wrapText="1"/>
    </xf>
    <xf numFmtId="165" fontId="5" fillId="14" borderId="7" xfId="4" applyNumberFormat="1" applyFont="1" applyFill="1" applyBorder="1" applyAlignment="1" applyProtection="1">
      <alignment horizontal="center" vertical="center" wrapText="1"/>
    </xf>
    <xf numFmtId="165" fontId="5" fillId="14" borderId="9" xfId="4" applyNumberFormat="1" applyFont="1" applyFill="1" applyBorder="1" applyAlignment="1" applyProtection="1">
      <alignment horizontal="left" vertical="top" wrapText="1"/>
    </xf>
    <xf numFmtId="0" fontId="4" fillId="0" borderId="8" xfId="20" applyFont="1" applyBorder="1" applyAlignment="1" applyProtection="1">
      <alignment horizontal="left" vertical="top" wrapText="1"/>
    </xf>
    <xf numFmtId="169" fontId="4" fillId="0" borderId="8" xfId="20" applyNumberFormat="1" applyFont="1" applyBorder="1" applyAlignment="1" applyProtection="1">
      <alignment horizontal="center"/>
    </xf>
    <xf numFmtId="165" fontId="5" fillId="0" borderId="9" xfId="4" applyNumberFormat="1" applyFont="1" applyBorder="1" applyAlignment="1" applyProtection="1">
      <alignment horizontal="center" vertical="center" wrapText="1"/>
    </xf>
    <xf numFmtId="165" fontId="5" fillId="0" borderId="5" xfId="4" applyNumberFormat="1" applyFont="1" applyBorder="1" applyAlignment="1" applyProtection="1">
      <alignment horizontal="left" vertical="top" wrapText="1"/>
    </xf>
    <xf numFmtId="0" fontId="5" fillId="9" borderId="9" xfId="20" applyFont="1" applyFill="1" applyBorder="1" applyAlignment="1" applyProtection="1">
      <alignment horizontal="right" vertical="top" wrapText="1"/>
    </xf>
    <xf numFmtId="0" fontId="5" fillId="14" borderId="10" xfId="4" applyFont="1" applyFill="1" applyBorder="1" applyAlignment="1" applyProtection="1">
      <alignment horizontal="left" vertical="top"/>
    </xf>
    <xf numFmtId="171" fontId="5" fillId="0" borderId="11" xfId="4" applyNumberFormat="1" applyFont="1" applyBorder="1" applyAlignment="1" applyProtection="1">
      <alignment horizontal="center" vertical="center" wrapText="1"/>
    </xf>
    <xf numFmtId="171" fontId="5" fillId="0" borderId="12" xfId="4" applyNumberFormat="1" applyFont="1" applyBorder="1" applyAlignment="1" applyProtection="1">
      <alignment horizontal="center" vertical="center" wrapText="1"/>
    </xf>
    <xf numFmtId="171" fontId="5" fillId="0" borderId="9" xfId="4" applyNumberFormat="1" applyFont="1" applyBorder="1" applyAlignment="1" applyProtection="1">
      <alignment horizontal="center" vertical="center" wrapText="1"/>
    </xf>
    <xf numFmtId="165" fontId="5" fillId="0" borderId="9" xfId="4" applyNumberFormat="1" applyFont="1" applyBorder="1" applyAlignment="1" applyProtection="1">
      <alignment vertical="center" wrapText="1"/>
    </xf>
    <xf numFmtId="0" fontId="19" fillId="13" borderId="9" xfId="4" applyFont="1" applyFill="1" applyBorder="1" applyAlignment="1" applyProtection="1">
      <alignment horizontal="left" vertical="top"/>
    </xf>
    <xf numFmtId="0" fontId="5" fillId="14" borderId="10" xfId="4" applyFont="1" applyFill="1" applyBorder="1" applyAlignment="1" applyProtection="1">
      <alignment horizontal="left" vertical="top" wrapText="1"/>
    </xf>
    <xf numFmtId="0" fontId="1" fillId="0" borderId="0" xfId="20" applyAlignment="1" applyProtection="1">
      <alignment vertical="top"/>
    </xf>
    <xf numFmtId="14" fontId="4" fillId="0" borderId="9" xfId="20" applyNumberFormat="1" applyFont="1" applyBorder="1" applyAlignment="1" applyProtection="1">
      <alignment horizontal="center" vertical="center" wrapText="1"/>
      <protection locked="0"/>
    </xf>
    <xf numFmtId="169" fontId="4" fillId="0" borderId="9" xfId="20" applyNumberFormat="1" applyFont="1" applyBorder="1" applyAlignment="1" applyProtection="1">
      <alignment horizontal="center"/>
      <protection locked="0"/>
    </xf>
    <xf numFmtId="169" fontId="5" fillId="0" borderId="9" xfId="20" applyNumberFormat="1" applyFont="1" applyBorder="1" applyAlignment="1" applyProtection="1">
      <alignment horizontal="center"/>
      <protection locked="0"/>
    </xf>
    <xf numFmtId="169" fontId="4" fillId="0" borderId="9" xfId="20" applyNumberFormat="1" applyFont="1" applyBorder="1" applyAlignment="1" applyProtection="1">
      <alignment horizontal="center" vertical="center"/>
      <protection locked="0"/>
    </xf>
    <xf numFmtId="169" fontId="5" fillId="0" borderId="9" xfId="3" applyNumberFormat="1" applyFont="1" applyFill="1" applyBorder="1" applyAlignment="1" applyProtection="1">
      <alignment horizontal="center"/>
      <protection locked="0"/>
    </xf>
    <xf numFmtId="169" fontId="4" fillId="0" borderId="8" xfId="20" applyNumberFormat="1" applyFont="1" applyBorder="1" applyAlignment="1" applyProtection="1">
      <alignment horizontal="center"/>
      <protection locked="0"/>
    </xf>
    <xf numFmtId="165" fontId="6" fillId="0" borderId="9" xfId="4" applyNumberFormat="1" applyFont="1" applyBorder="1" applyAlignment="1" applyProtection="1">
      <alignment horizontal="center" vertical="center" wrapText="1"/>
      <protection locked="0"/>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26" fillId="0" borderId="5" xfId="22" applyFont="1" applyBorder="1" applyAlignment="1">
      <alignment horizontal="center"/>
    </xf>
    <xf numFmtId="0" fontId="9" fillId="0" borderId="5" xfId="22" applyFont="1" applyBorder="1" applyAlignment="1">
      <alignment horizontal="left" vertical="center"/>
    </xf>
    <xf numFmtId="0" fontId="26" fillId="0" borderId="5" xfId="22" applyFont="1" applyBorder="1" applyAlignment="1">
      <alignment horizontal="left" vertical="top" wrapText="1"/>
    </xf>
    <xf numFmtId="0" fontId="9" fillId="0" borderId="5" xfId="22" applyFont="1" applyBorder="1" applyAlignment="1">
      <alignment horizontal="center"/>
    </xf>
    <xf numFmtId="0" fontId="9" fillId="0" borderId="5" xfId="22" applyFont="1" applyBorder="1" applyAlignment="1">
      <alignment horizontal="left" vertical="center" wrapText="1"/>
    </xf>
    <xf numFmtId="0" fontId="26" fillId="0" borderId="5" xfId="22" applyFont="1" applyBorder="1" applyAlignment="1">
      <alignment horizontal="center" vertical="center" wrapText="1"/>
    </xf>
    <xf numFmtId="0" fontId="26" fillId="0" borderId="5" xfId="22" applyFont="1" applyBorder="1" applyAlignment="1">
      <alignment horizontal="left" vertical="center"/>
    </xf>
    <xf numFmtId="166" fontId="9" fillId="0" borderId="0" xfId="0" applyNumberFormat="1" applyFont="1" applyFill="1" applyAlignment="1">
      <alignment vertical="center" wrapText="1"/>
    </xf>
    <xf numFmtId="166" fontId="9"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9" fillId="0" borderId="9" xfId="0" applyFont="1" applyFill="1" applyBorder="1" applyAlignment="1">
      <alignment horizontal="left" vertical="center" wrapText="1"/>
    </xf>
    <xf numFmtId="170" fontId="9" fillId="0" borderId="9" xfId="0" applyNumberFormat="1" applyFont="1" applyFill="1" applyBorder="1" applyAlignment="1">
      <alignment horizontal="justify" vertical="center" wrapText="1"/>
    </xf>
    <xf numFmtId="170" fontId="9" fillId="0" borderId="9" xfId="21" applyFont="1" applyFill="1" applyBorder="1" applyAlignment="1">
      <alignment horizontal="center" vertical="center" wrapText="1"/>
    </xf>
    <xf numFmtId="170" fontId="9" fillId="0" borderId="9" xfId="21" applyFont="1" applyFill="1" applyBorder="1" applyAlignment="1" applyProtection="1">
      <alignment vertical="center" wrapText="1"/>
    </xf>
    <xf numFmtId="170" fontId="48" fillId="0" borderId="9" xfId="21" applyFont="1" applyFill="1" applyBorder="1" applyAlignment="1" applyProtection="1">
      <alignment vertical="center" wrapText="1"/>
    </xf>
    <xf numFmtId="0" fontId="26" fillId="0" borderId="9" xfId="0" applyFont="1" applyFill="1" applyBorder="1" applyAlignment="1">
      <alignment horizontal="justify" vertical="center" wrapText="1"/>
    </xf>
    <xf numFmtId="169" fontId="9" fillId="0" borderId="9" xfId="0" applyNumberFormat="1" applyFont="1" applyFill="1" applyBorder="1" applyAlignment="1" applyProtection="1">
      <alignment vertical="center" wrapText="1"/>
    </xf>
    <xf numFmtId="165" fontId="9" fillId="0" borderId="9" xfId="0" applyNumberFormat="1" applyFont="1" applyFill="1" applyBorder="1" applyAlignment="1" applyProtection="1">
      <alignment vertical="center" wrapText="1"/>
    </xf>
    <xf numFmtId="170" fontId="26" fillId="0" borderId="9" xfId="21" applyFont="1" applyFill="1" applyBorder="1" applyAlignment="1" applyProtection="1">
      <alignment vertical="center" wrapText="1"/>
    </xf>
    <xf numFmtId="0" fontId="9" fillId="0" borderId="0" xfId="20" applyFont="1"/>
    <xf numFmtId="0" fontId="49" fillId="9" borderId="9" xfId="4" applyFont="1" applyFill="1" applyBorder="1" applyAlignment="1">
      <alignment vertical="center" wrapText="1"/>
    </xf>
    <xf numFmtId="49" fontId="4" fillId="17" borderId="9" xfId="0" applyNumberFormat="1" applyFont="1" applyFill="1" applyBorder="1" applyAlignment="1">
      <alignment horizontal="center" vertical="center" wrapText="1"/>
    </xf>
    <xf numFmtId="165" fontId="9" fillId="0" borderId="0" xfId="0" applyNumberFormat="1" applyFont="1" applyFill="1" applyAlignment="1">
      <alignment vertical="center" wrapText="1"/>
    </xf>
    <xf numFmtId="0" fontId="9" fillId="0" borderId="0" xfId="0" applyFont="1" applyFill="1" applyAlignment="1">
      <alignment vertical="center" wrapText="1"/>
    </xf>
    <xf numFmtId="0" fontId="9" fillId="9" borderId="0" xfId="0" applyFont="1" applyFill="1" applyAlignment="1">
      <alignment vertical="center" wrapText="1"/>
    </xf>
    <xf numFmtId="0" fontId="9" fillId="0" borderId="0" xfId="0" applyFont="1" applyFill="1" applyAlignment="1">
      <alignment horizontal="justify" vertical="center"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165" fontId="9" fillId="0" borderId="0" xfId="0" applyNumberFormat="1" applyFont="1" applyFill="1" applyAlignment="1">
      <alignment horizontal="center" vertical="center" wrapText="1"/>
    </xf>
    <xf numFmtId="4" fontId="8" fillId="0" borderId="9" xfId="0" applyNumberFormat="1" applyFont="1" applyFill="1" applyBorder="1"/>
    <xf numFmtId="0" fontId="8" fillId="0" borderId="9" xfId="0" applyFont="1" applyBorder="1" applyAlignment="1">
      <alignment wrapText="1"/>
    </xf>
    <xf numFmtId="0" fontId="8" fillId="0" borderId="9" xfId="0" applyFont="1" applyBorder="1" applyAlignment="1">
      <alignment vertical="top" wrapText="1"/>
    </xf>
    <xf numFmtId="0" fontId="24" fillId="0" borderId="2" xfId="0" applyFont="1" applyBorder="1" applyAlignment="1" applyProtection="1">
      <alignment vertical="center" wrapText="1"/>
      <protection locked="0"/>
    </xf>
    <xf numFmtId="0" fontId="34" fillId="0" borderId="9" xfId="0" applyFont="1" applyBorder="1" applyAlignment="1">
      <alignment horizontal="justify" vertical="center" wrapText="1"/>
    </xf>
    <xf numFmtId="165" fontId="9" fillId="0" borderId="9" xfId="0" applyNumberFormat="1" applyFont="1" applyFill="1" applyBorder="1" applyAlignment="1">
      <alignment horizontal="center" vertical="center" wrapText="1"/>
    </xf>
    <xf numFmtId="0" fontId="9" fillId="0" borderId="5" xfId="23" applyFont="1" applyBorder="1" applyAlignment="1">
      <alignment horizontal="left" vertical="center" wrapText="1"/>
    </xf>
    <xf numFmtId="0" fontId="50" fillId="0" borderId="0" xfId="20" applyFont="1"/>
    <xf numFmtId="0" fontId="50" fillId="0" borderId="1" xfId="20" applyFont="1" applyBorder="1"/>
    <xf numFmtId="0" fontId="5" fillId="17" borderId="9" xfId="0" applyFont="1" applyFill="1" applyBorder="1" applyAlignment="1" applyProtection="1">
      <alignment horizontal="left" wrapText="1"/>
    </xf>
    <xf numFmtId="164" fontId="8" fillId="17" borderId="9" xfId="1" applyFont="1" applyFill="1" applyBorder="1" applyProtection="1"/>
    <xf numFmtId="164" fontId="0" fillId="17" borderId="9" xfId="1" applyFont="1" applyFill="1" applyBorder="1" applyProtection="1"/>
    <xf numFmtId="164" fontId="8" fillId="17" borderId="9" xfId="1" applyFont="1" applyFill="1" applyBorder="1" applyProtection="1">
      <protection locked="0"/>
    </xf>
    <xf numFmtId="164" fontId="0" fillId="2" borderId="9" xfId="1" applyFont="1" applyFill="1" applyBorder="1" applyProtection="1">
      <protection locked="0"/>
    </xf>
    <xf numFmtId="164" fontId="8" fillId="2" borderId="9" xfId="1" applyFont="1" applyFill="1" applyBorder="1" applyProtection="1">
      <protection locked="0"/>
    </xf>
    <xf numFmtId="164" fontId="8" fillId="2" borderId="9" xfId="1" applyFont="1" applyFill="1" applyBorder="1" applyProtection="1"/>
    <xf numFmtId="164" fontId="0" fillId="2" borderId="9" xfId="1" applyFont="1" applyFill="1" applyBorder="1" applyProtection="1"/>
    <xf numFmtId="164" fontId="8" fillId="3" borderId="9" xfId="1" applyFont="1" applyFill="1" applyBorder="1" applyProtection="1"/>
    <xf numFmtId="164" fontId="0" fillId="3" borderId="9" xfId="1" applyFont="1" applyFill="1" applyBorder="1" applyProtection="1"/>
    <xf numFmtId="164" fontId="8" fillId="3" borderId="9" xfId="1" applyFont="1" applyFill="1" applyBorder="1" applyProtection="1">
      <protection locked="0"/>
    </xf>
    <xf numFmtId="164" fontId="0" fillId="3" borderId="9" xfId="1" applyFont="1" applyFill="1" applyBorder="1" applyProtection="1">
      <protection locked="0"/>
    </xf>
    <xf numFmtId="164" fontId="0" fillId="5" borderId="9" xfId="1" applyFont="1" applyFill="1" applyBorder="1" applyProtection="1"/>
    <xf numFmtId="164" fontId="0" fillId="5" borderId="9" xfId="1" applyFont="1" applyFill="1" applyBorder="1" applyProtection="1">
      <protection locked="0"/>
    </xf>
    <xf numFmtId="0" fontId="5" fillId="17" borderId="9" xfId="0" applyFont="1" applyFill="1" applyBorder="1" applyAlignment="1" applyProtection="1">
      <alignment horizontal="left" vertical="center" wrapText="1"/>
    </xf>
    <xf numFmtId="166" fontId="4" fillId="19" borderId="10" xfId="0" applyNumberFormat="1" applyFont="1" applyFill="1" applyBorder="1" applyAlignment="1" applyProtection="1">
      <alignment vertical="center" wrapText="1"/>
    </xf>
    <xf numFmtId="164" fontId="5" fillId="19" borderId="9" xfId="1" applyFont="1" applyFill="1" applyBorder="1" applyAlignment="1" applyProtection="1">
      <alignment vertical="center" wrapText="1"/>
    </xf>
    <xf numFmtId="164" fontId="5" fillId="19" borderId="9" xfId="1" applyFont="1" applyFill="1" applyBorder="1" applyAlignment="1" applyProtection="1">
      <alignment vertical="center" wrapText="1"/>
      <protection locked="0"/>
    </xf>
    <xf numFmtId="0" fontId="4" fillId="19" borderId="9" xfId="0" applyFont="1" applyFill="1" applyBorder="1" applyAlignment="1" applyProtection="1">
      <alignment horizontal="left" wrapText="1"/>
    </xf>
    <xf numFmtId="164" fontId="0" fillId="19" borderId="9" xfId="1" applyFont="1" applyFill="1" applyBorder="1" applyProtection="1"/>
    <xf numFmtId="164" fontId="0" fillId="19" borderId="9" xfId="1" applyFont="1" applyFill="1" applyBorder="1" applyProtection="1">
      <protection locked="0"/>
    </xf>
    <xf numFmtId="0" fontId="4" fillId="17" borderId="9" xfId="0" applyFont="1" applyFill="1" applyBorder="1" applyAlignment="1" applyProtection="1">
      <alignment horizontal="left" wrapText="1"/>
    </xf>
    <xf numFmtId="164" fontId="8" fillId="17" borderId="9" xfId="0" applyNumberFormat="1" applyFont="1" applyFill="1" applyBorder="1" applyProtection="1"/>
    <xf numFmtId="164" fontId="8" fillId="17" borderId="9" xfId="0" applyNumberFormat="1" applyFont="1" applyFill="1" applyBorder="1" applyProtection="1">
      <protection locked="0"/>
    </xf>
    <xf numFmtId="0" fontId="8" fillId="17" borderId="9" xfId="0" applyFont="1" applyFill="1" applyBorder="1" applyProtection="1"/>
    <xf numFmtId="0" fontId="8" fillId="17" borderId="9" xfId="0" applyFont="1" applyFill="1" applyBorder="1" applyProtection="1">
      <protection locked="0"/>
    </xf>
    <xf numFmtId="164" fontId="0" fillId="17" borderId="9" xfId="1" applyFont="1" applyFill="1" applyBorder="1" applyProtection="1">
      <protection locked="0"/>
    </xf>
    <xf numFmtId="164" fontId="17" fillId="17" borderId="9" xfId="1" applyFont="1" applyFill="1" applyBorder="1" applyProtection="1"/>
    <xf numFmtId="164" fontId="17" fillId="17" borderId="9" xfId="1" applyFont="1" applyFill="1" applyBorder="1" applyProtection="1">
      <protection locked="0"/>
    </xf>
    <xf numFmtId="164" fontId="17" fillId="0" borderId="9" xfId="1" applyFont="1" applyBorder="1" applyProtection="1"/>
    <xf numFmtId="0" fontId="4" fillId="17" borderId="9" xfId="0" applyFont="1" applyFill="1" applyBorder="1" applyAlignment="1" applyProtection="1">
      <alignment horizontal="left" vertical="center" wrapText="1"/>
    </xf>
    <xf numFmtId="0" fontId="4" fillId="12" borderId="9" xfId="0" applyFont="1" applyFill="1" applyBorder="1" applyAlignment="1" applyProtection="1">
      <alignment horizontal="left" wrapText="1"/>
    </xf>
    <xf numFmtId="164" fontId="8" fillId="12" borderId="9" xfId="1" applyFont="1" applyFill="1" applyBorder="1" applyProtection="1"/>
    <xf numFmtId="164" fontId="0" fillId="12" borderId="9" xfId="1" applyFont="1" applyFill="1" applyBorder="1" applyProtection="1"/>
    <xf numFmtId="164" fontId="0" fillId="12" borderId="9" xfId="1" applyFont="1" applyFill="1" applyBorder="1" applyProtection="1">
      <protection locked="0"/>
    </xf>
    <xf numFmtId="164" fontId="8" fillId="12" borderId="9" xfId="1" applyFont="1" applyFill="1" applyBorder="1" applyProtection="1">
      <protection locked="0"/>
    </xf>
    <xf numFmtId="164" fontId="17" fillId="17" borderId="9" xfId="0" applyNumberFormat="1" applyFont="1" applyFill="1" applyBorder="1" applyProtection="1"/>
    <xf numFmtId="164" fontId="17" fillId="17" borderId="9" xfId="0" applyNumberFormat="1" applyFont="1" applyFill="1" applyBorder="1" applyProtection="1">
      <protection locked="0"/>
    </xf>
    <xf numFmtId="0" fontId="8" fillId="0" borderId="0" xfId="0" applyFont="1" applyFill="1" applyProtection="1"/>
    <xf numFmtId="173" fontId="17" fillId="17" borderId="9" xfId="1" applyNumberFormat="1" applyFont="1" applyFill="1" applyBorder="1" applyProtection="1"/>
    <xf numFmtId="173" fontId="8" fillId="17" borderId="9" xfId="1" applyNumberFormat="1" applyFont="1" applyFill="1" applyBorder="1" applyProtection="1"/>
    <xf numFmtId="0" fontId="51" fillId="0" borderId="0" xfId="0" applyFont="1" applyProtection="1"/>
    <xf numFmtId="164" fontId="51" fillId="0" borderId="0" xfId="0" applyNumberFormat="1" applyFont="1" applyProtection="1"/>
    <xf numFmtId="0" fontId="29" fillId="0" borderId="0" xfId="0" applyFont="1" applyProtection="1"/>
    <xf numFmtId="164" fontId="52" fillId="0" borderId="0" xfId="0" applyNumberFormat="1" applyFont="1" applyProtection="1"/>
    <xf numFmtId="0" fontId="53" fillId="0" borderId="9" xfId="0" applyFont="1" applyBorder="1" applyAlignment="1" applyProtection="1">
      <alignment vertical="top" wrapText="1"/>
      <protection locked="0"/>
    </xf>
    <xf numFmtId="0" fontId="53" fillId="0" borderId="9" xfId="0" applyFont="1" applyBorder="1" applyAlignment="1" applyProtection="1">
      <alignment horizontal="left" vertical="top" wrapText="1"/>
      <protection locked="0"/>
    </xf>
    <xf numFmtId="0" fontId="4" fillId="12" borderId="9"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5" fillId="12" borderId="9" xfId="0" applyFont="1" applyFill="1" applyBorder="1" applyAlignment="1" applyProtection="1">
      <alignment horizontal="left" vertical="top" wrapText="1"/>
    </xf>
    <xf numFmtId="4" fontId="8" fillId="4" borderId="9" xfId="0" applyNumberFormat="1" applyFont="1" applyFill="1" applyBorder="1"/>
    <xf numFmtId="0" fontId="49" fillId="0" borderId="9" xfId="0" applyNumberFormat="1" applyFont="1" applyFill="1" applyBorder="1" applyAlignment="1">
      <alignment vertical="center" wrapText="1"/>
    </xf>
    <xf numFmtId="0" fontId="54" fillId="0" borderId="9" xfId="0" applyNumberFormat="1" applyFont="1" applyFill="1" applyBorder="1" applyAlignment="1">
      <alignment vertical="center" wrapText="1"/>
    </xf>
    <xf numFmtId="0" fontId="49" fillId="0" borderId="9" xfId="0" applyNumberFormat="1" applyFont="1" applyFill="1" applyBorder="1" applyAlignment="1">
      <alignment horizontal="left" vertical="center" wrapText="1"/>
    </xf>
    <xf numFmtId="0" fontId="49" fillId="0" borderId="8" xfId="0" applyNumberFormat="1" applyFont="1" applyFill="1" applyBorder="1" applyAlignment="1">
      <alignment vertical="center" wrapText="1"/>
    </xf>
    <xf numFmtId="0" fontId="26" fillId="0" borderId="9" xfId="20" applyFont="1" applyFill="1" applyBorder="1" applyAlignment="1">
      <alignment horizontal="left" vertical="center" wrapText="1"/>
    </xf>
    <xf numFmtId="172" fontId="26" fillId="0" borderId="9" xfId="20" applyNumberFormat="1" applyFont="1" applyFill="1" applyBorder="1" applyAlignment="1">
      <alignment horizontal="center" vertical="center" wrapText="1"/>
    </xf>
    <xf numFmtId="4" fontId="26" fillId="0" borderId="9" xfId="20" applyNumberFormat="1" applyFont="1" applyFill="1" applyBorder="1" applyAlignment="1">
      <alignment horizontal="center" vertical="center"/>
    </xf>
    <xf numFmtId="0" fontId="9" fillId="0" borderId="8" xfId="20" applyFont="1" applyFill="1" applyBorder="1" applyAlignment="1">
      <alignment horizontal="center" vertical="center"/>
    </xf>
    <xf numFmtId="0" fontId="42" fillId="0" borderId="0" xfId="20" applyFont="1" applyFill="1"/>
    <xf numFmtId="0" fontId="9" fillId="0" borderId="9" xfId="20" applyFont="1" applyFill="1" applyBorder="1" applyAlignment="1">
      <alignment horizontal="left" vertical="center" wrapText="1"/>
    </xf>
    <xf numFmtId="172" fontId="9" fillId="0" borderId="9" xfId="20" applyNumberFormat="1" applyFont="1" applyFill="1" applyBorder="1" applyAlignment="1">
      <alignment horizontal="center" vertical="center" wrapText="1"/>
    </xf>
    <xf numFmtId="4" fontId="9" fillId="0" borderId="9" xfId="20" applyNumberFormat="1" applyFont="1" applyFill="1" applyBorder="1" applyAlignment="1">
      <alignment horizontal="center" vertical="center"/>
    </xf>
    <xf numFmtId="4" fontId="9" fillId="0" borderId="9" xfId="20" applyNumberFormat="1" applyFont="1" applyFill="1" applyBorder="1" applyAlignment="1">
      <alignment horizontal="center" vertical="center" wrapText="1"/>
    </xf>
    <xf numFmtId="0" fontId="9" fillId="0" borderId="9" xfId="20" applyFont="1" applyFill="1" applyBorder="1" applyAlignment="1">
      <alignment horizontal="right" vertical="center" wrapText="1"/>
    </xf>
    <xf numFmtId="4" fontId="44" fillId="0" borderId="9" xfId="20" applyNumberFormat="1" applyFont="1" applyFill="1" applyBorder="1" applyAlignment="1">
      <alignment horizontal="center" vertical="center"/>
    </xf>
    <xf numFmtId="171" fontId="57" fillId="0" borderId="0" xfId="0" applyNumberFormat="1" applyFont="1" applyAlignment="1">
      <alignment horizontal="center" vertical="center" wrapText="1"/>
    </xf>
    <xf numFmtId="171" fontId="57" fillId="0" borderId="9" xfId="1" applyNumberFormat="1" applyFont="1" applyFill="1" applyBorder="1" applyAlignment="1">
      <alignment horizontal="center" vertical="center" wrapText="1"/>
    </xf>
    <xf numFmtId="171" fontId="58" fillId="0" borderId="9" xfId="0" applyNumberFormat="1" applyFont="1" applyBorder="1" applyAlignment="1">
      <alignment horizontal="center" vertical="center" wrapText="1"/>
    </xf>
    <xf numFmtId="4" fontId="6" fillId="0" borderId="9" xfId="0" applyNumberFormat="1" applyFont="1" applyBorder="1"/>
    <xf numFmtId="4" fontId="8" fillId="11" borderId="9" xfId="0" applyNumberFormat="1" applyFont="1" applyFill="1" applyBorder="1"/>
    <xf numFmtId="2" fontId="5" fillId="0" borderId="9" xfId="0" applyNumberFormat="1" applyFont="1" applyBorder="1" applyAlignment="1">
      <alignment horizontal="center" vertical="center" wrapText="1"/>
    </xf>
    <xf numFmtId="2" fontId="5" fillId="0" borderId="9" xfId="1" applyNumberFormat="1" applyFont="1" applyFill="1" applyBorder="1" applyAlignment="1">
      <alignment vertical="center" wrapText="1"/>
    </xf>
    <xf numFmtId="2" fontId="5" fillId="0" borderId="9" xfId="1" applyNumberFormat="1" applyFont="1" applyFill="1" applyBorder="1"/>
    <xf numFmtId="2" fontId="5" fillId="0" borderId="9" xfId="0" applyNumberFormat="1" applyFont="1" applyBorder="1"/>
    <xf numFmtId="2" fontId="11" fillId="0" borderId="9" xfId="0" applyNumberFormat="1" applyFont="1" applyBorder="1"/>
    <xf numFmtId="2" fontId="5" fillId="0" borderId="9" xfId="16" applyNumberFormat="1" applyFont="1" applyFill="1" applyBorder="1" applyAlignment="1" applyProtection="1">
      <alignment horizontal="right" vertical="center" wrapText="1"/>
      <protection locked="0"/>
    </xf>
    <xf numFmtId="168" fontId="5" fillId="11" borderId="9" xfId="0" applyNumberFormat="1" applyFont="1" applyFill="1" applyBorder="1" applyAlignment="1">
      <alignment horizontal="right" wrapText="1"/>
    </xf>
    <xf numFmtId="4" fontId="6" fillId="0" borderId="9" xfId="4" applyNumberFormat="1" applyFont="1" applyBorder="1" applyAlignment="1">
      <alignment horizontal="center" vertical="center" wrapText="1"/>
    </xf>
    <xf numFmtId="164" fontId="5" fillId="0" borderId="9" xfId="0" applyNumberFormat="1" applyFont="1" applyBorder="1" applyAlignment="1">
      <alignment horizontal="right"/>
    </xf>
    <xf numFmtId="1" fontId="5" fillId="0" borderId="9" xfId="0" applyNumberFormat="1" applyFont="1" applyBorder="1" applyAlignment="1">
      <alignment horizontal="center" vertical="center" wrapText="1"/>
    </xf>
    <xf numFmtId="165" fontId="4" fillId="0" borderId="2" xfId="0" applyNumberFormat="1" applyFont="1" applyBorder="1" applyAlignment="1" applyProtection="1">
      <alignment horizontal="center" vertical="center" wrapText="1"/>
    </xf>
    <xf numFmtId="165" fontId="4" fillId="0" borderId="8"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165" fontId="4" fillId="0" borderId="7" xfId="0" applyNumberFormat="1" applyFont="1" applyBorder="1" applyAlignment="1" applyProtection="1">
      <alignment horizontal="center" vertical="center" wrapText="1"/>
    </xf>
    <xf numFmtId="165" fontId="4" fillId="0" borderId="0" xfId="0" applyNumberFormat="1" applyFont="1" applyAlignment="1" applyProtection="1">
      <alignment horizontal="center" vertical="center" wrapText="1"/>
    </xf>
    <xf numFmtId="165" fontId="47" fillId="0" borderId="1" xfId="24"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0" xfId="0" applyNumberFormat="1" applyFont="1" applyAlignment="1">
      <alignment horizontal="center" vertical="center" wrapText="1"/>
    </xf>
    <xf numFmtId="165" fontId="47" fillId="0" borderId="1" xfId="24"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2" xfId="0" applyNumberFormat="1" applyFont="1" applyBorder="1" applyAlignment="1" applyProtection="1">
      <alignment horizontal="center" vertical="center" wrapText="1"/>
      <protection locked="0"/>
    </xf>
    <xf numFmtId="165" fontId="4" fillId="0" borderId="8" xfId="0" applyNumberFormat="1" applyFont="1" applyBorder="1" applyAlignment="1" applyProtection="1">
      <alignment horizontal="center" vertical="center" wrapText="1"/>
      <protection locked="0"/>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17" fillId="7" borderId="10" xfId="0" applyFont="1" applyFill="1" applyBorder="1" applyAlignment="1">
      <alignment horizontal="left"/>
    </xf>
    <xf numFmtId="0" fontId="17" fillId="7" borderId="11" xfId="0" applyFont="1" applyFill="1" applyBorder="1" applyAlignment="1">
      <alignment horizontal="left"/>
    </xf>
    <xf numFmtId="0" fontId="17" fillId="7" borderId="12" xfId="0" applyFont="1" applyFill="1" applyBorder="1" applyAlignment="1">
      <alignment horizontal="left"/>
    </xf>
    <xf numFmtId="0" fontId="47" fillId="0" borderId="0" xfId="24" applyFont="1" applyAlignment="1">
      <alignment horizontal="center"/>
    </xf>
    <xf numFmtId="0" fontId="4" fillId="0" borderId="9" xfId="0" applyFont="1" applyBorder="1" applyAlignment="1">
      <alignment horizontal="left" vertical="center" wrapText="1"/>
    </xf>
    <xf numFmtId="165" fontId="4" fillId="0" borderId="10" xfId="0" applyNumberFormat="1" applyFont="1" applyBorder="1" applyAlignment="1">
      <alignment horizontal="center" vertical="center" wrapText="1"/>
    </xf>
    <xf numFmtId="165" fontId="4"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165" fontId="4" fillId="0" borderId="9" xfId="0" applyNumberFormat="1" applyFont="1" applyBorder="1" applyAlignment="1">
      <alignment horizontal="center" vertical="center" wrapText="1"/>
    </xf>
    <xf numFmtId="0" fontId="4"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0" xfId="0" applyFont="1" applyFill="1" applyBorder="1" applyAlignment="1">
      <alignment horizontal="left"/>
    </xf>
    <xf numFmtId="0" fontId="4" fillId="7" borderId="11" xfId="0" applyFont="1" applyFill="1" applyBorder="1" applyAlignment="1">
      <alignment horizontal="left"/>
    </xf>
    <xf numFmtId="0" fontId="4" fillId="7" borderId="12" xfId="0" applyFont="1" applyFill="1" applyBorder="1" applyAlignment="1">
      <alignment horizontal="left"/>
    </xf>
    <xf numFmtId="0" fontId="18" fillId="0" borderId="0" xfId="4" applyFont="1" applyAlignment="1">
      <alignment horizontal="center" vertical="center" wrapText="1"/>
    </xf>
    <xf numFmtId="165" fontId="47" fillId="0" borderId="0" xfId="24" applyNumberFormat="1" applyFont="1" applyAlignment="1">
      <alignment horizontal="center" vertical="center" wrapText="1"/>
    </xf>
    <xf numFmtId="165" fontId="20" fillId="0" borderId="0" xfId="4" applyNumberFormat="1" applyFont="1" applyAlignment="1">
      <alignment horizontal="center" vertical="center" wrapText="1"/>
    </xf>
    <xf numFmtId="0" fontId="4" fillId="7" borderId="10" xfId="0" applyFont="1" applyFill="1" applyBorder="1" applyAlignment="1">
      <alignment horizontal="left" wrapText="1"/>
    </xf>
    <xf numFmtId="165" fontId="4" fillId="17" borderId="10" xfId="0" applyNumberFormat="1" applyFont="1" applyFill="1" applyBorder="1" applyAlignment="1">
      <alignment horizontal="center" vertical="center" wrapText="1"/>
    </xf>
    <xf numFmtId="0" fontId="8" fillId="17" borderId="12" xfId="0" applyFont="1" applyFill="1" applyBorder="1" applyAlignment="1">
      <alignment horizontal="center" vertical="center" wrapText="1"/>
    </xf>
    <xf numFmtId="165" fontId="4" fillId="0" borderId="3" xfId="20" applyNumberFormat="1" applyFont="1" applyBorder="1" applyAlignment="1" applyProtection="1">
      <alignment horizontal="center" vertical="center" wrapText="1"/>
    </xf>
    <xf numFmtId="165" fontId="4" fillId="0" borderId="4" xfId="20" applyNumberFormat="1" applyFont="1" applyBorder="1" applyAlignment="1" applyProtection="1">
      <alignment horizontal="center" vertical="center" wrapText="1"/>
    </xf>
    <xf numFmtId="165" fontId="4" fillId="0" borderId="6" xfId="20" applyNumberFormat="1" applyFont="1" applyBorder="1" applyAlignment="1" applyProtection="1">
      <alignment horizontal="center" vertical="center" wrapText="1"/>
    </xf>
    <xf numFmtId="165" fontId="4" fillId="0" borderId="7" xfId="20" applyNumberFormat="1" applyFont="1" applyBorder="1" applyAlignment="1" applyProtection="1">
      <alignment horizontal="center" vertical="center" wrapText="1"/>
    </xf>
    <xf numFmtId="0" fontId="5" fillId="0" borderId="11" xfId="20" applyFont="1" applyBorder="1" applyAlignment="1" applyProtection="1">
      <alignment horizontal="left" vertical="center" wrapText="1"/>
    </xf>
    <xf numFmtId="0" fontId="5" fillId="0" borderId="12" xfId="20" applyFont="1" applyBorder="1" applyAlignment="1" applyProtection="1">
      <alignment horizontal="left" vertical="center" wrapText="1"/>
    </xf>
    <xf numFmtId="0" fontId="5" fillId="0" borderId="10" xfId="20" applyFont="1" applyBorder="1" applyAlignment="1" applyProtection="1">
      <alignment horizontal="left" vertical="center" wrapText="1"/>
    </xf>
    <xf numFmtId="0" fontId="4" fillId="0" borderId="0" xfId="20" applyFont="1" applyAlignment="1" applyProtection="1">
      <alignment horizontal="left" vertical="center" wrapText="1"/>
    </xf>
    <xf numFmtId="0" fontId="4" fillId="0" borderId="2" xfId="20" applyFont="1" applyBorder="1" applyAlignment="1" applyProtection="1">
      <alignment horizontal="center" vertical="center" wrapText="1"/>
    </xf>
    <xf numFmtId="0" fontId="4" fillId="0" borderId="5" xfId="20" applyFont="1" applyBorder="1" applyAlignment="1" applyProtection="1">
      <alignment horizontal="center" vertical="center" wrapText="1"/>
    </xf>
    <xf numFmtId="0" fontId="4" fillId="0" borderId="8" xfId="20" applyFont="1" applyBorder="1" applyAlignment="1" applyProtection="1">
      <alignment horizontal="center" vertical="center" wrapText="1"/>
    </xf>
    <xf numFmtId="0" fontId="5" fillId="13" borderId="10" xfId="20" applyFont="1" applyFill="1" applyBorder="1" applyAlignment="1" applyProtection="1">
      <alignment horizontal="left" vertical="center" wrapText="1"/>
    </xf>
    <xf numFmtId="0" fontId="5" fillId="13" borderId="11" xfId="20" applyFont="1" applyFill="1" applyBorder="1" applyAlignment="1" applyProtection="1">
      <alignment horizontal="left" vertical="center" wrapText="1"/>
    </xf>
    <xf numFmtId="0" fontId="5" fillId="13" borderId="12" xfId="20" applyFont="1" applyFill="1" applyBorder="1" applyAlignment="1" applyProtection="1">
      <alignment horizontal="left" vertical="center" wrapText="1"/>
    </xf>
    <xf numFmtId="0" fontId="4" fillId="0" borderId="10" xfId="20" applyFont="1" applyBorder="1" applyAlignment="1" applyProtection="1">
      <alignment horizontal="left" vertical="center" wrapText="1"/>
    </xf>
    <xf numFmtId="0" fontId="4" fillId="0" borderId="11" xfId="20" applyFont="1" applyBorder="1" applyAlignment="1" applyProtection="1">
      <alignment horizontal="left" vertical="center" wrapText="1"/>
    </xf>
    <xf numFmtId="0" fontId="4" fillId="0" borderId="12" xfId="20" applyFont="1" applyBorder="1" applyAlignment="1" applyProtection="1">
      <alignment horizontal="left" vertical="center" wrapText="1"/>
    </xf>
    <xf numFmtId="165" fontId="19" fillId="0" borderId="0" xfId="20" applyNumberFormat="1" applyFont="1" applyAlignment="1" applyProtection="1">
      <alignment horizontal="center" vertical="center" wrapText="1"/>
    </xf>
    <xf numFmtId="0" fontId="4" fillId="0" borderId="2" xfId="20" applyFont="1" applyBorder="1" applyAlignment="1" applyProtection="1">
      <alignment horizontal="left" vertical="top" wrapText="1"/>
    </xf>
    <xf numFmtId="0" fontId="4" fillId="0" borderId="5" xfId="20" applyFont="1" applyBorder="1" applyAlignment="1" applyProtection="1">
      <alignment horizontal="left" vertical="top" wrapText="1"/>
    </xf>
    <xf numFmtId="0" fontId="4" fillId="0" borderId="8" xfId="20" applyFont="1" applyBorder="1" applyAlignment="1" applyProtection="1">
      <alignment horizontal="left" vertical="top" wrapText="1"/>
    </xf>
    <xf numFmtId="165" fontId="4" fillId="0" borderId="2" xfId="20" applyNumberFormat="1" applyFont="1" applyBorder="1" applyAlignment="1" applyProtection="1">
      <alignment horizontal="center" vertical="center" wrapText="1"/>
    </xf>
    <xf numFmtId="165" fontId="4" fillId="0" borderId="5" xfId="20" applyNumberFormat="1" applyFont="1" applyBorder="1" applyAlignment="1" applyProtection="1">
      <alignment horizontal="center" vertical="center" wrapText="1"/>
    </xf>
    <xf numFmtId="0" fontId="9" fillId="0" borderId="2" xfId="20" applyFont="1" applyBorder="1" applyAlignment="1">
      <alignment horizontal="left" vertical="top" wrapText="1"/>
    </xf>
    <xf numFmtId="0" fontId="9" fillId="0" borderId="5" xfId="20" applyFont="1" applyBorder="1" applyAlignment="1">
      <alignment horizontal="left" vertical="top" wrapText="1"/>
    </xf>
    <xf numFmtId="0" fontId="9" fillId="0" borderId="8" xfId="20" applyFont="1" applyBorder="1" applyAlignment="1">
      <alignment horizontal="left" vertical="top" wrapText="1"/>
    </xf>
    <xf numFmtId="0" fontId="22" fillId="0" borderId="9" xfId="20" applyFont="1" applyBorder="1" applyAlignment="1">
      <alignment horizontal="center"/>
    </xf>
    <xf numFmtId="0" fontId="4" fillId="15" borderId="10" xfId="20" applyFont="1" applyFill="1" applyBorder="1" applyAlignment="1">
      <alignment horizontal="left" vertical="center" wrapText="1"/>
    </xf>
    <xf numFmtId="0" fontId="4" fillId="15" borderId="11" xfId="20" applyFont="1" applyFill="1" applyBorder="1" applyAlignment="1">
      <alignment horizontal="left" vertical="center" wrapText="1"/>
    </xf>
    <xf numFmtId="0" fontId="24" fillId="0" borderId="10" xfId="20" applyFont="1" applyBorder="1" applyAlignment="1">
      <alignment horizontal="left" vertical="top" wrapText="1"/>
    </xf>
    <xf numFmtId="0" fontId="24" fillId="0" borderId="11" xfId="20" applyFont="1" applyBorder="1" applyAlignment="1">
      <alignment horizontal="left" vertical="top" wrapText="1"/>
    </xf>
    <xf numFmtId="0" fontId="24" fillId="0" borderId="12" xfId="20" applyFont="1" applyBorder="1" applyAlignment="1">
      <alignment horizontal="left" vertical="top" wrapText="1"/>
    </xf>
    <xf numFmtId="0" fontId="22" fillId="0" borderId="2" xfId="20" applyFont="1" applyBorder="1" applyAlignment="1">
      <alignment horizontal="center" wrapText="1"/>
    </xf>
    <xf numFmtId="0" fontId="22" fillId="0" borderId="5" xfId="20" applyFont="1" applyBorder="1" applyAlignment="1">
      <alignment horizontal="center" wrapText="1"/>
    </xf>
    <xf numFmtId="0" fontId="22" fillId="0" borderId="8" xfId="20" applyFont="1" applyBorder="1" applyAlignment="1">
      <alignment horizontal="center" wrapText="1"/>
    </xf>
    <xf numFmtId="0" fontId="24" fillId="0" borderId="9" xfId="20" applyFont="1" applyBorder="1" applyAlignment="1">
      <alignment horizontal="center"/>
    </xf>
    <xf numFmtId="0" fontId="5" fillId="15" borderId="10" xfId="20" applyFont="1" applyFill="1" applyBorder="1" applyAlignment="1">
      <alignment horizontal="left" vertical="center" wrapText="1"/>
    </xf>
    <xf numFmtId="0" fontId="5" fillId="15" borderId="11" xfId="20" applyFont="1" applyFill="1" applyBorder="1" applyAlignment="1">
      <alignment horizontal="left" vertical="center" wrapText="1"/>
    </xf>
    <xf numFmtId="0" fontId="33" fillId="0" borderId="2" xfId="20" applyFont="1" applyBorder="1" applyAlignment="1">
      <alignment horizontal="center" vertical="center" wrapText="1"/>
    </xf>
    <xf numFmtId="0" fontId="33" fillId="0" borderId="5" xfId="20" applyFont="1" applyBorder="1" applyAlignment="1">
      <alignment horizontal="center" vertical="center" wrapText="1"/>
    </xf>
    <xf numFmtId="0" fontId="33" fillId="0" borderId="8" xfId="20" applyFont="1" applyBorder="1" applyAlignment="1">
      <alignment horizontal="center" vertical="center" wrapText="1"/>
    </xf>
    <xf numFmtId="0" fontId="4" fillId="13" borderId="10" xfId="20" applyFont="1" applyFill="1" applyBorder="1" applyAlignment="1">
      <alignment horizontal="left" vertical="center" wrapText="1"/>
    </xf>
    <xf numFmtId="0" fontId="4" fillId="13" borderId="11" xfId="20" applyFont="1" applyFill="1" applyBorder="1" applyAlignment="1">
      <alignment horizontal="left" vertical="center" wrapText="1"/>
    </xf>
    <xf numFmtId="0" fontId="4" fillId="13" borderId="12" xfId="20" applyFont="1" applyFill="1" applyBorder="1" applyAlignment="1">
      <alignment horizontal="left" vertical="center" wrapText="1"/>
    </xf>
    <xf numFmtId="0" fontId="5" fillId="15" borderId="12" xfId="20" applyFont="1" applyFill="1" applyBorder="1" applyAlignment="1">
      <alignment horizontal="left" vertical="center" wrapText="1"/>
    </xf>
    <xf numFmtId="165" fontId="4" fillId="0" borderId="9" xfId="20" applyNumberFormat="1" applyFont="1" applyBorder="1" applyAlignment="1">
      <alignment horizontal="center" vertical="center" wrapText="1"/>
    </xf>
    <xf numFmtId="0" fontId="5" fillId="13" borderId="10" xfId="20" applyFont="1" applyFill="1" applyBorder="1" applyAlignment="1">
      <alignment horizontal="left" vertical="center" wrapText="1"/>
    </xf>
    <xf numFmtId="0" fontId="5" fillId="13" borderId="11" xfId="20" applyFont="1" applyFill="1" applyBorder="1" applyAlignment="1">
      <alignment horizontal="left" vertical="center" wrapText="1"/>
    </xf>
    <xf numFmtId="0" fontId="5" fillId="13" borderId="12" xfId="20" applyFont="1" applyFill="1" applyBorder="1" applyAlignment="1">
      <alignment horizontal="left" vertical="center" wrapText="1"/>
    </xf>
    <xf numFmtId="0" fontId="31" fillId="0" borderId="0" xfId="20" applyFont="1" applyAlignment="1">
      <alignment horizontal="center" vertical="top" wrapText="1"/>
    </xf>
    <xf numFmtId="0" fontId="31" fillId="0" borderId="0" xfId="20" applyFont="1" applyAlignment="1">
      <alignment horizontal="center" vertical="top"/>
    </xf>
    <xf numFmtId="0" fontId="47" fillId="0" borderId="0" xfId="24" applyFont="1" applyAlignment="1">
      <alignment horizontal="center" vertical="top" wrapText="1"/>
    </xf>
    <xf numFmtId="0" fontId="47" fillId="0" borderId="0" xfId="24" applyFont="1" applyAlignment="1">
      <alignment horizontal="center" vertical="top"/>
    </xf>
    <xf numFmtId="0" fontId="4" fillId="0" borderId="2" xfId="20" applyFont="1" applyBorder="1" applyAlignment="1">
      <alignment horizontal="center" vertical="center" wrapText="1"/>
    </xf>
    <xf numFmtId="0" fontId="4" fillId="0" borderId="8" xfId="20" applyFont="1" applyBorder="1" applyAlignment="1">
      <alignment horizontal="center" vertical="center" wrapText="1"/>
    </xf>
    <xf numFmtId="165" fontId="4" fillId="0" borderId="2" xfId="20" applyNumberFormat="1" applyFont="1" applyBorder="1" applyAlignment="1">
      <alignment horizontal="center" vertical="center" wrapText="1"/>
    </xf>
    <xf numFmtId="165" fontId="4" fillId="0" borderId="8" xfId="20" applyNumberFormat="1" applyFont="1" applyBorder="1" applyAlignment="1">
      <alignment horizontal="center" vertical="center" wrapText="1"/>
    </xf>
    <xf numFmtId="0" fontId="26" fillId="15" borderId="11" xfId="22" applyFont="1" applyFill="1" applyBorder="1" applyAlignment="1">
      <alignment horizontal="left" vertical="center"/>
    </xf>
    <xf numFmtId="0" fontId="26" fillId="15" borderId="12" xfId="22" applyFont="1" applyFill="1" applyBorder="1" applyAlignment="1">
      <alignment horizontal="left" vertical="center"/>
    </xf>
    <xf numFmtId="0" fontId="26" fillId="15" borderId="10" xfId="20" applyFont="1" applyFill="1" applyBorder="1" applyAlignment="1">
      <alignment horizontal="left" vertical="center" wrapText="1"/>
    </xf>
    <xf numFmtId="0" fontId="26" fillId="15" borderId="13" xfId="20" applyFont="1" applyFill="1" applyBorder="1" applyAlignment="1">
      <alignment horizontal="left" vertical="center" wrapText="1"/>
    </xf>
    <xf numFmtId="165" fontId="26" fillId="0" borderId="10" xfId="22" applyNumberFormat="1" applyFont="1" applyBorder="1" applyAlignment="1">
      <alignment horizontal="center" vertical="center" wrapText="1"/>
    </xf>
    <xf numFmtId="165" fontId="26" fillId="0" borderId="12" xfId="22" applyNumberFormat="1" applyFont="1" applyBorder="1" applyAlignment="1">
      <alignment horizontal="center" vertical="center" wrapText="1"/>
    </xf>
    <xf numFmtId="0" fontId="26" fillId="13" borderId="11" xfId="22" applyFont="1" applyFill="1" applyBorder="1" applyAlignment="1">
      <alignment horizontal="left" vertical="center"/>
    </xf>
    <xf numFmtId="0" fontId="26" fillId="13" borderId="12" xfId="22" applyFont="1" applyFill="1" applyBorder="1" applyAlignment="1">
      <alignment horizontal="left" vertical="center"/>
    </xf>
    <xf numFmtId="0" fontId="26" fillId="0" borderId="2" xfId="22" applyFont="1" applyBorder="1" applyAlignment="1">
      <alignment horizontal="left" vertical="top" wrapText="1"/>
    </xf>
    <xf numFmtId="0" fontId="9" fillId="0" borderId="5" xfId="22" applyFont="1" applyBorder="1" applyAlignment="1">
      <alignment horizontal="left" vertical="top" wrapText="1"/>
    </xf>
    <xf numFmtId="0" fontId="9" fillId="0" borderId="8" xfId="22" applyFont="1" applyBorder="1" applyAlignment="1">
      <alignment horizontal="left" vertical="top" wrapText="1"/>
    </xf>
    <xf numFmtId="0" fontId="47" fillId="0" borderId="0" xfId="24" applyFont="1" applyAlignment="1">
      <alignment horizontal="center" wrapText="1"/>
    </xf>
    <xf numFmtId="0" fontId="36" fillId="0" borderId="2" xfId="22" applyFont="1" applyBorder="1" applyAlignment="1">
      <alignment horizontal="center" vertical="center" wrapText="1"/>
    </xf>
    <xf numFmtId="0" fontId="36" fillId="0" borderId="8" xfId="22" applyFont="1" applyBorder="1" applyAlignment="1">
      <alignment horizontal="center" vertical="center" wrapText="1"/>
    </xf>
    <xf numFmtId="0" fontId="36" fillId="0" borderId="10" xfId="22" applyFont="1" applyBorder="1" applyAlignment="1">
      <alignment horizontal="center" wrapText="1"/>
    </xf>
    <xf numFmtId="0" fontId="36" fillId="0" borderId="12" xfId="22" applyFont="1" applyBorder="1" applyAlignment="1">
      <alignment horizontal="center" wrapText="1"/>
    </xf>
    <xf numFmtId="0" fontId="36" fillId="0" borderId="9" xfId="22" applyFont="1" applyBorder="1" applyAlignment="1">
      <alignment horizontal="center" wrapText="1"/>
    </xf>
    <xf numFmtId="0" fontId="9" fillId="18" borderId="10" xfId="23" applyFont="1" applyFill="1" applyBorder="1" applyAlignment="1">
      <alignment horizontal="left" vertical="center" wrapText="1"/>
    </xf>
    <xf numFmtId="0" fontId="9" fillId="18" borderId="11" xfId="23" applyFont="1" applyFill="1" applyBorder="1" applyAlignment="1">
      <alignment horizontal="left" vertical="center" wrapText="1"/>
    </xf>
    <xf numFmtId="0" fontId="9" fillId="18" borderId="12" xfId="23" applyFont="1" applyFill="1" applyBorder="1" applyAlignment="1">
      <alignment horizontal="left" vertical="center" wrapText="1"/>
    </xf>
    <xf numFmtId="0" fontId="9" fillId="0" borderId="2" xfId="23" applyFont="1" applyBorder="1" applyAlignment="1">
      <alignment horizontal="center"/>
    </xf>
    <xf numFmtId="0" fontId="9" fillId="0" borderId="5" xfId="23" applyFont="1" applyBorder="1" applyAlignment="1">
      <alignment horizontal="center"/>
    </xf>
    <xf numFmtId="0" fontId="9" fillId="0" borderId="8" xfId="23" applyFont="1" applyBorder="1" applyAlignment="1">
      <alignment horizontal="center"/>
    </xf>
    <xf numFmtId="0" fontId="9" fillId="12" borderId="10" xfId="23" applyFont="1" applyFill="1" applyBorder="1" applyAlignment="1">
      <alignment horizontal="left" vertical="center" wrapText="1"/>
    </xf>
    <xf numFmtId="0" fontId="9" fillId="12" borderId="11" xfId="23" applyFont="1" applyFill="1" applyBorder="1" applyAlignment="1">
      <alignment horizontal="left" vertical="center" wrapText="1"/>
    </xf>
    <xf numFmtId="0" fontId="9" fillId="12" borderId="12" xfId="23" applyFont="1" applyFill="1" applyBorder="1" applyAlignment="1">
      <alignment horizontal="left" vertical="center" wrapText="1"/>
    </xf>
    <xf numFmtId="0" fontId="26" fillId="9" borderId="2" xfId="23" applyFont="1" applyFill="1" applyBorder="1" applyAlignment="1">
      <alignment horizontal="left" vertical="top" wrapText="1"/>
    </xf>
    <xf numFmtId="0" fontId="9" fillId="9" borderId="5" xfId="23" applyFont="1" applyFill="1" applyBorder="1" applyAlignment="1">
      <alignment horizontal="left" vertical="top"/>
    </xf>
    <xf numFmtId="0" fontId="9" fillId="9" borderId="8" xfId="23" applyFont="1" applyFill="1" applyBorder="1" applyAlignment="1">
      <alignment horizontal="left" vertical="top"/>
    </xf>
    <xf numFmtId="0" fontId="26" fillId="13" borderId="10" xfId="23" applyFont="1" applyFill="1" applyBorder="1" applyAlignment="1">
      <alignment horizontal="left" vertical="center" wrapText="1"/>
    </xf>
    <xf numFmtId="0" fontId="26" fillId="13" borderId="11" xfId="23" applyFont="1" applyFill="1" applyBorder="1" applyAlignment="1">
      <alignment horizontal="left" vertical="center" wrapText="1"/>
    </xf>
    <xf numFmtId="0" fontId="26" fillId="13" borderId="12" xfId="23" applyFont="1" applyFill="1" applyBorder="1" applyAlignment="1">
      <alignment horizontal="left" vertical="center" wrapText="1"/>
    </xf>
    <xf numFmtId="0" fontId="9" fillId="9" borderId="2" xfId="23" applyFont="1" applyFill="1" applyBorder="1" applyAlignment="1">
      <alignment horizontal="left" vertical="top" wrapText="1"/>
    </xf>
    <xf numFmtId="0" fontId="9" fillId="9" borderId="5" xfId="23" applyFont="1" applyFill="1" applyBorder="1" applyAlignment="1">
      <alignment horizontal="left" vertical="top" wrapText="1"/>
    </xf>
    <xf numFmtId="0" fontId="9" fillId="9" borderId="8" xfId="23" applyFont="1" applyFill="1" applyBorder="1" applyAlignment="1">
      <alignment horizontal="left" vertical="top" wrapText="1"/>
    </xf>
    <xf numFmtId="0" fontId="26" fillId="0" borderId="2" xfId="23" applyFont="1" applyBorder="1" applyAlignment="1">
      <alignment horizontal="left" vertical="center" wrapText="1"/>
    </xf>
    <xf numFmtId="0" fontId="9" fillId="0" borderId="5" xfId="23" applyFont="1" applyBorder="1" applyAlignment="1">
      <alignment horizontal="left" vertical="center" wrapText="1"/>
    </xf>
    <xf numFmtId="0" fontId="9" fillId="0" borderId="8" xfId="23" applyFont="1" applyBorder="1" applyAlignment="1">
      <alignment horizontal="left" vertical="center" wrapText="1"/>
    </xf>
    <xf numFmtId="0" fontId="9" fillId="9" borderId="2" xfId="23" applyFont="1" applyFill="1" applyBorder="1" applyAlignment="1">
      <alignment horizontal="center"/>
    </xf>
    <xf numFmtId="0" fontId="9" fillId="9" borderId="5" xfId="23" applyFont="1" applyFill="1" applyBorder="1" applyAlignment="1">
      <alignment horizontal="center"/>
    </xf>
    <xf numFmtId="0" fontId="9" fillId="9" borderId="8" xfId="23" applyFont="1" applyFill="1" applyBorder="1" applyAlignment="1">
      <alignment horizontal="center"/>
    </xf>
    <xf numFmtId="0" fontId="9" fillId="0" borderId="5" xfId="23" applyFont="1" applyBorder="1" applyAlignment="1">
      <alignment horizontal="center" vertical="center" wrapText="1"/>
    </xf>
    <xf numFmtId="0" fontId="9" fillId="0" borderId="8" xfId="23" applyFont="1" applyBorder="1" applyAlignment="1">
      <alignment horizontal="center" vertical="center" wrapText="1"/>
    </xf>
    <xf numFmtId="165" fontId="26" fillId="0" borderId="10" xfId="23" applyNumberFormat="1" applyFont="1" applyBorder="1" applyAlignment="1">
      <alignment horizontal="center" vertical="center" wrapText="1"/>
    </xf>
    <xf numFmtId="165" fontId="26" fillId="0" borderId="12" xfId="23" applyNumberFormat="1" applyFont="1" applyBorder="1" applyAlignment="1">
      <alignment horizontal="center" vertical="center" wrapText="1"/>
    </xf>
    <xf numFmtId="165" fontId="26" fillId="0" borderId="9" xfId="23" applyNumberFormat="1" applyFont="1" applyBorder="1" applyAlignment="1">
      <alignment horizontal="center" vertical="center" wrapText="1"/>
    </xf>
    <xf numFmtId="0" fontId="47" fillId="0" borderId="0" xfId="24" applyFont="1" applyAlignment="1">
      <alignment horizontal="left" vertical="center"/>
    </xf>
    <xf numFmtId="0" fontId="26" fillId="0" borderId="2" xfId="23" applyFont="1" applyBorder="1" applyAlignment="1">
      <alignment horizontal="center" vertical="center" wrapText="1"/>
    </xf>
    <xf numFmtId="0" fontId="26" fillId="0" borderId="8" xfId="23" applyFont="1" applyBorder="1" applyAlignment="1">
      <alignment horizontal="center" vertical="center" wrapText="1"/>
    </xf>
    <xf numFmtId="0" fontId="26" fillId="0" borderId="9" xfId="23" applyFont="1" applyBorder="1" applyAlignment="1">
      <alignment horizontal="center" vertical="center" wrapText="1"/>
    </xf>
    <xf numFmtId="0" fontId="9" fillId="9" borderId="5" xfId="23" applyFont="1" applyFill="1" applyBorder="1" applyAlignment="1">
      <alignment horizontal="center" vertical="top"/>
    </xf>
    <xf numFmtId="0" fontId="9" fillId="9" borderId="8" xfId="23" applyFont="1" applyFill="1" applyBorder="1" applyAlignment="1">
      <alignment horizontal="center" vertical="top"/>
    </xf>
    <xf numFmtId="0" fontId="39" fillId="0" borderId="9" xfId="20" applyFont="1" applyFill="1" applyBorder="1" applyAlignment="1">
      <alignment horizontal="center"/>
    </xf>
    <xf numFmtId="0" fontId="26" fillId="0" borderId="9" xfId="20" applyFont="1" applyBorder="1" applyAlignment="1">
      <alignment horizontal="center"/>
    </xf>
    <xf numFmtId="0" fontId="9" fillId="0" borderId="10" xfId="20" applyFont="1" applyBorder="1" applyAlignment="1">
      <alignment horizontal="left" vertical="center" wrapText="1"/>
    </xf>
    <xf numFmtId="0" fontId="9" fillId="0" borderId="11" xfId="20" applyFont="1" applyBorder="1" applyAlignment="1">
      <alignment horizontal="left" vertical="center" wrapText="1"/>
    </xf>
    <xf numFmtId="0" fontId="9" fillId="0" borderId="12" xfId="20" applyFont="1" applyBorder="1" applyAlignment="1">
      <alignment horizontal="left" vertical="center" wrapText="1"/>
    </xf>
    <xf numFmtId="0" fontId="9" fillId="9" borderId="2" xfId="20" applyFont="1" applyFill="1" applyBorder="1" applyAlignment="1">
      <alignment horizontal="left" vertical="top" wrapText="1"/>
    </xf>
    <xf numFmtId="0" fontId="9" fillId="9" borderId="5" xfId="20" applyFont="1" applyFill="1" applyBorder="1" applyAlignment="1">
      <alignment horizontal="left" vertical="top" wrapText="1"/>
    </xf>
    <xf numFmtId="0" fontId="9" fillId="9" borderId="8" xfId="20" applyFont="1" applyFill="1" applyBorder="1" applyAlignment="1">
      <alignment horizontal="left" vertical="top" wrapText="1"/>
    </xf>
    <xf numFmtId="0" fontId="9" fillId="14" borderId="10" xfId="20" applyFont="1" applyFill="1" applyBorder="1" applyAlignment="1">
      <alignment horizontal="left" vertical="center" wrapText="1"/>
    </xf>
    <xf numFmtId="0" fontId="9" fillId="14" borderId="11" xfId="20" applyFont="1" applyFill="1" applyBorder="1" applyAlignment="1">
      <alignment horizontal="left" vertical="center" wrapText="1"/>
    </xf>
    <xf numFmtId="0" fontId="9" fillId="14" borderId="12" xfId="20" applyFont="1" applyFill="1" applyBorder="1" applyAlignment="1">
      <alignment horizontal="left" vertical="center" wrapText="1"/>
    </xf>
    <xf numFmtId="0" fontId="9" fillId="0" borderId="2" xfId="20" applyFont="1" applyBorder="1" applyAlignment="1">
      <alignment horizontal="center" vertical="center"/>
    </xf>
    <xf numFmtId="0" fontId="9" fillId="0" borderId="5" xfId="20" applyFont="1" applyBorder="1" applyAlignment="1">
      <alignment horizontal="center" vertical="center"/>
    </xf>
    <xf numFmtId="0" fontId="9" fillId="0" borderId="8" xfId="20" applyFont="1" applyBorder="1" applyAlignment="1">
      <alignment horizontal="center" vertical="center"/>
    </xf>
    <xf numFmtId="0" fontId="9" fillId="0" borderId="10" xfId="20" applyFont="1" applyBorder="1" applyAlignment="1">
      <alignment horizontal="left" vertical="center"/>
    </xf>
    <xf numFmtId="0" fontId="9" fillId="0" borderId="11" xfId="20" applyFont="1" applyBorder="1" applyAlignment="1">
      <alignment horizontal="left" vertical="center"/>
    </xf>
    <xf numFmtId="0" fontId="9" fillId="0" borderId="12" xfId="20" applyFont="1" applyBorder="1" applyAlignment="1">
      <alignment horizontal="left" vertical="center"/>
    </xf>
    <xf numFmtId="165" fontId="26" fillId="0" borderId="2" xfId="20" applyNumberFormat="1" applyFont="1" applyBorder="1" applyAlignment="1">
      <alignment horizontal="center" vertical="center" wrapText="1"/>
    </xf>
    <xf numFmtId="165" fontId="26" fillId="0" borderId="5" xfId="20" applyNumberFormat="1" applyFont="1" applyBorder="1" applyAlignment="1">
      <alignment horizontal="center" vertical="center" wrapText="1"/>
    </xf>
    <xf numFmtId="165" fontId="26" fillId="0" borderId="8" xfId="20" applyNumberFormat="1" applyFont="1" applyBorder="1" applyAlignment="1">
      <alignment horizontal="center" vertical="center" wrapText="1"/>
    </xf>
    <xf numFmtId="0" fontId="9" fillId="0" borderId="2" xfId="20" applyFont="1" applyBorder="1" applyAlignment="1">
      <alignment horizontal="center" vertical="center" wrapText="1"/>
    </xf>
    <xf numFmtId="0" fontId="9" fillId="0" borderId="5" xfId="20" applyFont="1" applyBorder="1" applyAlignment="1">
      <alignment horizontal="center" vertical="center" wrapText="1"/>
    </xf>
    <xf numFmtId="0" fontId="9" fillId="0" borderId="8" xfId="20" applyFont="1" applyBorder="1" applyAlignment="1">
      <alignment horizontal="center" vertical="center" wrapText="1"/>
    </xf>
    <xf numFmtId="49" fontId="26" fillId="0" borderId="2" xfId="20" applyNumberFormat="1" applyFont="1" applyBorder="1" applyAlignment="1">
      <alignment horizontal="center" vertical="center" wrapText="1"/>
    </xf>
    <xf numFmtId="49" fontId="26" fillId="0" borderId="8" xfId="20" applyNumberFormat="1" applyFont="1" applyBorder="1" applyAlignment="1">
      <alignment horizontal="center" vertical="center" wrapText="1"/>
    </xf>
    <xf numFmtId="165" fontId="26" fillId="0" borderId="10" xfId="20" applyNumberFormat="1" applyFont="1" applyBorder="1" applyAlignment="1">
      <alignment horizontal="center" vertical="center" wrapText="1"/>
    </xf>
    <xf numFmtId="165" fontId="26" fillId="0" borderId="12" xfId="20" applyNumberFormat="1" applyFont="1" applyBorder="1" applyAlignment="1">
      <alignment horizontal="center" vertical="center" wrapText="1"/>
    </xf>
    <xf numFmtId="49" fontId="26" fillId="0" borderId="4" xfId="20" applyNumberFormat="1" applyFont="1" applyBorder="1" applyAlignment="1">
      <alignment horizontal="center" vertical="center" wrapText="1"/>
    </xf>
    <xf numFmtId="49" fontId="26" fillId="0" borderId="7" xfId="20" applyNumberFormat="1" applyFont="1" applyBorder="1" applyAlignment="1">
      <alignment horizontal="center" vertical="center" wrapText="1"/>
    </xf>
    <xf numFmtId="0" fontId="47" fillId="0" borderId="0" xfId="24" applyFont="1" applyAlignment="1">
      <alignment horizontal="center" vertical="center" wrapText="1"/>
    </xf>
    <xf numFmtId="0" fontId="26" fillId="0" borderId="2" xfId="20" applyFont="1" applyBorder="1" applyAlignment="1">
      <alignment horizontal="center" vertical="center" wrapText="1"/>
    </xf>
    <xf numFmtId="0" fontId="26" fillId="0" borderId="5" xfId="20" applyFont="1" applyBorder="1" applyAlignment="1">
      <alignment horizontal="center" vertical="center" wrapText="1"/>
    </xf>
    <xf numFmtId="0" fontId="26" fillId="0" borderId="8" xfId="20" applyFont="1" applyBorder="1" applyAlignment="1">
      <alignment horizontal="center" vertical="center" wrapText="1"/>
    </xf>
    <xf numFmtId="165" fontId="26" fillId="0" borderId="11" xfId="20" applyNumberFormat="1" applyFont="1" applyBorder="1" applyAlignment="1">
      <alignment horizontal="center" vertical="center" wrapText="1"/>
    </xf>
    <xf numFmtId="0" fontId="26" fillId="0" borderId="2" xfId="22" applyFont="1" applyBorder="1" applyAlignment="1">
      <alignment horizontal="center"/>
    </xf>
    <xf numFmtId="0" fontId="26" fillId="0" borderId="5" xfId="22" applyFont="1" applyBorder="1" applyAlignment="1">
      <alignment horizontal="center"/>
    </xf>
    <xf numFmtId="0" fontId="26" fillId="0" borderId="8" xfId="22" applyFont="1" applyBorder="1" applyAlignment="1">
      <alignment horizontal="center"/>
    </xf>
    <xf numFmtId="0" fontId="9" fillId="0" borderId="10" xfId="22" applyFont="1" applyBorder="1" applyAlignment="1">
      <alignment horizontal="left" vertical="top" wrapText="1"/>
    </xf>
    <xf numFmtId="0" fontId="9" fillId="0" borderId="11" xfId="22" applyFont="1" applyBorder="1" applyAlignment="1">
      <alignment horizontal="left" vertical="top" wrapText="1"/>
    </xf>
    <xf numFmtId="0" fontId="9" fillId="0" borderId="12" xfId="22" applyFont="1" applyBorder="1" applyAlignment="1">
      <alignment horizontal="left" vertical="top" wrapText="1"/>
    </xf>
    <xf numFmtId="0" fontId="9" fillId="0" borderId="2" xfId="22" applyFont="1" applyBorder="1" applyAlignment="1">
      <alignment horizontal="left" vertical="center" wrapText="1"/>
    </xf>
    <xf numFmtId="0" fontId="9" fillId="0" borderId="5" xfId="22" applyFont="1" applyBorder="1" applyAlignment="1">
      <alignment horizontal="left" vertical="center"/>
    </xf>
    <xf numFmtId="0" fontId="9" fillId="0" borderId="8" xfId="22" applyFont="1" applyBorder="1" applyAlignment="1">
      <alignment horizontal="left" vertical="center"/>
    </xf>
    <xf numFmtId="0" fontId="26" fillId="0" borderId="5" xfId="22" applyFont="1" applyBorder="1" applyAlignment="1">
      <alignment horizontal="left" vertical="top" wrapText="1"/>
    </xf>
    <xf numFmtId="0" fontId="26" fillId="0" borderId="8" xfId="22" applyFont="1" applyBorder="1" applyAlignment="1">
      <alignment horizontal="left" vertical="top" wrapText="1"/>
    </xf>
    <xf numFmtId="0" fontId="9" fillId="0" borderId="2" xfId="22" applyFont="1" applyBorder="1" applyAlignment="1">
      <alignment horizontal="left" wrapText="1"/>
    </xf>
    <xf numFmtId="0" fontId="9" fillId="0" borderId="5" xfId="22" applyFont="1" applyBorder="1" applyAlignment="1">
      <alignment horizontal="left"/>
    </xf>
    <xf numFmtId="0" fontId="9" fillId="0" borderId="8" xfId="22" applyFont="1" applyBorder="1" applyAlignment="1">
      <alignment horizontal="left"/>
    </xf>
    <xf numFmtId="0" fontId="9" fillId="0" borderId="5" xfId="22" applyFont="1" applyBorder="1" applyAlignment="1">
      <alignment horizontal="left" vertical="center" wrapText="1"/>
    </xf>
    <xf numFmtId="0" fontId="9" fillId="0" borderId="8" xfId="22" applyFont="1" applyBorder="1" applyAlignment="1">
      <alignment horizontal="left" vertical="center" wrapText="1"/>
    </xf>
    <xf numFmtId="0" fontId="9" fillId="0" borderId="2" xfId="22" applyFont="1" applyBorder="1" applyAlignment="1">
      <alignment horizontal="left" vertical="top" wrapText="1"/>
    </xf>
    <xf numFmtId="0" fontId="9" fillId="0" borderId="10" xfId="22" applyFont="1" applyBorder="1" applyAlignment="1">
      <alignment horizontal="left" vertical="center" wrapText="1"/>
    </xf>
    <xf numFmtId="0" fontId="9" fillId="0" borderId="11" xfId="22" applyFont="1" applyBorder="1" applyAlignment="1">
      <alignment horizontal="left" vertical="center" wrapText="1"/>
    </xf>
    <xf numFmtId="0" fontId="9" fillId="0" borderId="12" xfId="22" applyFont="1" applyBorder="1" applyAlignment="1">
      <alignment horizontal="left" vertical="center" wrapText="1"/>
    </xf>
    <xf numFmtId="0" fontId="26" fillId="0" borderId="2" xfId="22" applyFont="1" applyBorder="1" applyAlignment="1">
      <alignment horizontal="center" vertical="center" wrapText="1"/>
    </xf>
    <xf numFmtId="0" fontId="26" fillId="0" borderId="5" xfId="22" applyFont="1" applyBorder="1" applyAlignment="1">
      <alignment horizontal="center" vertical="center" wrapText="1"/>
    </xf>
    <xf numFmtId="0" fontId="26" fillId="0" borderId="9" xfId="22" applyFont="1" applyBorder="1" applyAlignment="1">
      <alignment horizontal="left" vertical="top" wrapText="1"/>
    </xf>
    <xf numFmtId="0" fontId="26" fillId="0" borderId="2" xfId="22" applyFont="1" applyBorder="1" applyAlignment="1">
      <alignment horizontal="left" vertical="center" wrapText="1"/>
    </xf>
    <xf numFmtId="0" fontId="26" fillId="0" borderId="5" xfId="22" applyFont="1" applyBorder="1" applyAlignment="1">
      <alignment horizontal="left" vertical="center"/>
    </xf>
    <xf numFmtId="0" fontId="26" fillId="0" borderId="8" xfId="22" applyFont="1" applyBorder="1" applyAlignment="1">
      <alignment horizontal="left" vertical="center"/>
    </xf>
    <xf numFmtId="165" fontId="26" fillId="0" borderId="9" xfId="22" applyNumberFormat="1" applyFont="1" applyBorder="1" applyAlignment="1">
      <alignment horizontal="center" vertical="center" wrapText="1"/>
    </xf>
    <xf numFmtId="0" fontId="9" fillId="0" borderId="9" xfId="22" applyFont="1" applyBorder="1" applyAlignment="1">
      <alignment horizontal="center" wrapText="1"/>
    </xf>
    <xf numFmtId="0" fontId="9" fillId="14" borderId="10" xfId="22" applyFont="1" applyFill="1" applyBorder="1" applyAlignment="1">
      <alignment horizontal="left" vertical="center" wrapText="1"/>
    </xf>
    <xf numFmtId="0" fontId="9" fillId="14" borderId="11" xfId="22" applyFont="1" applyFill="1" applyBorder="1" applyAlignment="1">
      <alignment horizontal="left" vertical="center" wrapText="1"/>
    </xf>
    <xf numFmtId="0" fontId="9" fillId="14" borderId="12" xfId="22" applyFont="1" applyFill="1" applyBorder="1" applyAlignment="1">
      <alignment horizontal="left" vertical="center" wrapText="1"/>
    </xf>
    <xf numFmtId="0" fontId="26" fillId="0" borderId="9" xfId="22" applyFont="1" applyBorder="1" applyAlignment="1">
      <alignment horizontal="center" vertical="center" wrapText="1"/>
    </xf>
    <xf numFmtId="0" fontId="26" fillId="0" borderId="8" xfId="22" applyFont="1" applyBorder="1" applyAlignment="1">
      <alignment horizontal="center" vertical="center" wrapText="1"/>
    </xf>
    <xf numFmtId="0" fontId="26" fillId="9" borderId="2" xfId="22" applyFont="1" applyFill="1" applyBorder="1" applyAlignment="1">
      <alignment horizontal="center" vertical="center" wrapText="1"/>
    </xf>
    <xf numFmtId="0" fontId="26" fillId="9" borderId="8" xfId="22" applyFont="1" applyFill="1" applyBorder="1" applyAlignment="1">
      <alignment horizontal="center" vertical="center" wrapText="1"/>
    </xf>
    <xf numFmtId="0" fontId="26" fillId="9" borderId="10" xfId="22" applyFont="1" applyFill="1" applyBorder="1" applyAlignment="1">
      <alignment horizontal="center" vertical="center" wrapText="1"/>
    </xf>
    <xf numFmtId="0" fontId="26" fillId="9" borderId="12" xfId="22" applyFont="1" applyFill="1" applyBorder="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vertical="top" wrapText="1"/>
    </xf>
  </cellXfs>
  <cellStyles count="25">
    <cellStyle name="Гиперссылка" xfId="24" builtinId="8"/>
    <cellStyle name="Обычный" xfId="0" builtinId="0"/>
    <cellStyle name="Обычный 2" xfId="4"/>
    <cellStyle name="Обычный 2 5" xfId="12"/>
    <cellStyle name="Обычный 3" xfId="20"/>
    <cellStyle name="Обычный 3 2" xfId="13"/>
    <cellStyle name="Обычный 3 3" xfId="11"/>
    <cellStyle name="Обычный 4" xfId="7"/>
    <cellStyle name="Обычный 5" xfId="16"/>
    <cellStyle name="Обычный 5 2" xfId="6"/>
    <cellStyle name="Обычный 5 3" xfId="22"/>
    <cellStyle name="Обычный 6" xfId="9"/>
    <cellStyle name="Обычный 6 2" xfId="15"/>
    <cellStyle name="Обычный 6 3" xfId="17"/>
    <cellStyle name="Обычный 6 4" xfId="23"/>
    <cellStyle name="Обычный 7" xfId="10"/>
    <cellStyle name="Обычный 8" xfId="14"/>
    <cellStyle name="Процентный 2" xfId="18"/>
    <cellStyle name="Финансовый" xfId="1" builtinId="3"/>
    <cellStyle name="Финансовый 2" xfId="5"/>
    <cellStyle name="Финансовый 2 2" xfId="21"/>
    <cellStyle name="Финансовый 3" xfId="3"/>
    <cellStyle name="Финансовый 4" xfId="19"/>
    <cellStyle name="Финансовый 5" xfId="2"/>
    <cellStyle name="Финансовый 7"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usernames" Target="revisions/userNames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1059;&#1069;\&#1054;&#1058;&#1044;&#1045;&#1051;%20&#1040;&#1053;&#1040;&#1051;&#1048;&#1058;&#1048;&#1050;&#1048;\&#1052;&#1059;&#1053;&#1048;&#1062;&#1048;&#1055;&#1040;&#1051;&#1068;&#1053;&#1067;&#1045;%20&#1080;%20&#1043;&#1054;&#1057;.%20&#1055;&#1056;&#1054;&#1043;&#1056;&#1040;&#1052;&#1052;&#1067;\&#1048;&#1047;&#1052;&#1045;&#1053;&#1045;&#1053;&#1048;&#1071;%20&#1087;&#1086;%20&#1087;&#1088;&#1086;&#1075;&#1088;&#1072;&#1084;&#1084;&#1072;&#1084;%20(&#8470;362-&#1043;&#1044;)%2017.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quot;Образование&quot;"/>
      <sheetName val="02 &quot;Соерж.объект.гор.хоз.&quot;"/>
      <sheetName val="03 &quot;Формирование ком.гор.ср.&quot;"/>
      <sheetName val="04 &quot;Культурное простр.&quot;"/>
      <sheetName val="05 &quot;Физ.культура&quot;"/>
      <sheetName val="06 &quot;Сод-е занятости&quot;"/>
      <sheetName val="07 &quot;АПК&quot;"/>
      <sheetName val="08 &quot;Развитие жил.сферы&quot;"/>
      <sheetName val="09 &quot;Развитие ЖКХ&quot;"/>
      <sheetName val="10 &quot;Проф.правонар.&quot;"/>
      <sheetName val="11 &quot;Безоп.жизни.&quot;"/>
      <sheetName val="12 &quot;Экологическая безопасность"/>
      <sheetName val="13 &quot;Соц.-экон. развитие&quot;"/>
      <sheetName val="14&quot;Трансп.система&quot;"/>
      <sheetName val="15&quot;Муницип.финансы&quot;"/>
      <sheetName val="16 &quot;Разв.институтов&quot;"/>
      <sheetName val="17 &quot;Муницип. имущество&quot;"/>
      <sheetName val="18 &quot;Укрепление межнац.соглас.&quot;"/>
      <sheetName val="19 &quot;Муницип. служба&quot;"/>
      <sheetName val="свод"/>
    </sheetNames>
    <sheetDataSet>
      <sheetData sheetId="0"/>
      <sheetData sheetId="1"/>
      <sheetData sheetId="2"/>
      <sheetData sheetId="3">
        <row r="8">
          <cell r="C8">
            <v>494514.2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C10">
            <v>158074.99999999997</v>
          </cell>
        </row>
      </sheetData>
      <sheetData sheetId="19"/>
    </sheetDataSet>
  </externalBook>
</externalLink>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55" Type="http://schemas.openxmlformats.org/officeDocument/2006/relationships/revisionLog" Target="revisionLog55.xml"/><Relationship Id="rId63" Type="http://schemas.openxmlformats.org/officeDocument/2006/relationships/revisionLog" Target="revisionLog63.xml"/><Relationship Id="rId68" Type="http://schemas.openxmlformats.org/officeDocument/2006/relationships/revisionLog" Target="revisionLog68.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8" Type="http://schemas.openxmlformats.org/officeDocument/2006/relationships/revisionLog" Target="revisionLog58.xml"/><Relationship Id="rId66" Type="http://schemas.openxmlformats.org/officeDocument/2006/relationships/revisionLog" Target="revisionLog66.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61" Type="http://schemas.openxmlformats.org/officeDocument/2006/relationships/revisionLog" Target="revisionLog61.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65" Type="http://schemas.openxmlformats.org/officeDocument/2006/relationships/revisionLog" Target="revisionLog65.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64" Type="http://schemas.openxmlformats.org/officeDocument/2006/relationships/revisionLog" Target="revisionLog64.xml"/><Relationship Id="rId69" Type="http://schemas.openxmlformats.org/officeDocument/2006/relationships/revisionLog" Target="revisionLog69.xml"/><Relationship Id="rId8" Type="http://schemas.openxmlformats.org/officeDocument/2006/relationships/revisionLog" Target="revisionLog8.xml"/><Relationship Id="rId51" Type="http://schemas.openxmlformats.org/officeDocument/2006/relationships/revisionLog" Target="revisionLog51.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 Id="rId67" Type="http://schemas.openxmlformats.org/officeDocument/2006/relationships/revisionLog" Target="revisionLog67.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70" Type="http://schemas.openxmlformats.org/officeDocument/2006/relationships/revisionLog" Target="revisionLog7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234293-AB5A-4003-8ACC-BCD85B21B63F}" diskRevisions="1" revisionId="1928" version="2">
  <header guid="{7A5671E9-838A-429F-AD84-FF359C436AD1}" dateTime="2024-02-09T11:48:04" maxSheetId="22" userName="Цыганкова Ирина Анатольевн"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F01B888-2642-42EB-ACCE-7665DFF2DEDB}" dateTime="2024-02-09T11:49:29" maxSheetId="22" userName="Цыганкова Ирина Анатольевн" r:id="rId2" min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5000323-8EC8-4F0D-A4D0-014D9F20554B}" dateTime="2024-02-09T11:53:18" maxSheetId="22" userName="Цыганкова Ирина Анатольевн" r:id="rId3" minRId="8" maxRId="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F10BF46-E1AD-45E2-92C2-AE39C20EB007}" dateTime="2024-02-09T11:56:51" maxSheetId="22" userName="Цыганкова Ирина Анатольевн" r:id="rId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52A9158-F586-427E-8CED-6FE23A6D6125}" dateTime="2024-02-12T10:57:55" maxSheetId="22" userName="Шишкина Юлия Андреева" r:id="rId5" minRId="20" maxRId="4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E6D84D0-CF06-41C0-9D98-34CAFBFF2B52}" dateTime="2024-02-12T10:59:25" maxSheetId="22" userName="Шишкина Юлия Андреева" r:id="rId6" minRId="49" maxRId="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915D1FB-CD31-49FD-9B8C-C96E7187892C}" dateTime="2024-02-19T11:35:33" maxSheetId="22" userName="Мартынова Снежана Владимировна" r:id="rId7" minRId="63" maxRId="7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3DD49386-6D5C-4646-A7E1-C573B353FE36}" dateTime="2024-02-19T11:48:15" maxSheetId="22" userName="Мартынова Снежана Владимировна" r:id="rId8" minRId="86" maxRId="12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B2CFEE0-9145-426B-97BD-2B3FE68CF1A7}" dateTime="2024-02-19T12:02:34" maxSheetId="22" userName="Мартынова Снежана Владимировна" r:id="rId9" minRId="123" maxRId="19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7B5F5B2-D64E-488C-B266-F11C6E101256}" dateTime="2024-02-19T12:04:04" maxSheetId="22" userName="Мартынова Снежана Владимировна" r:id="rId1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0F64B80-7ACC-4D77-8194-5302406E4D35}" dateTime="2024-02-19T15:36:33" maxSheetId="22" userName="Мартынова Снежана Владимировна" r:id="rId11" minRId="191" maxRId="19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AFC8872-68EE-4CF6-A910-61DF561A1375}" dateTime="2024-02-19T15:39:04" maxSheetId="22" userName="Мартынова Снежана Владимировна" r:id="rId12" minRId="198" maxRId="20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D017D07-8F5E-43A6-BE44-25CC76FEB2CC}" dateTime="2024-02-19T15:42:47" maxSheetId="22" userName="Мартынова Снежана Владимировна" r:id="rId13" minRId="201" maxRId="20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A13C990-A7A9-4F0C-B614-B4211F820EB3}" dateTime="2024-02-19T15:50:58" maxSheetId="22" userName="Мартынова Снежана Владимировна" r:id="rId14" minRId="206" maxRId="20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0B4B2F2-040A-4399-B301-B11AF0A61BB6}" dateTime="2024-02-20T12:16:54" maxSheetId="22" userName="Мартынова Снежана Владимировна" r:id="rId1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3409998-B2A1-43C0-B1E4-D899B2340995}" dateTime="2024-02-20T16:45:41" maxSheetId="22" userName="Мартынова Снежана Владимировна" r:id="rId16" minRId="209" maxRId="21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E5EF519-A34A-478D-B721-48C2BA41623B}" dateTime="2024-02-21T15:07:14" maxSheetId="22" userName="Мартынова Снежана Владимировна" r:id="rId17" minRId="212" maxRId="2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ABADEB4-1276-44A3-A56D-D4CF7F49EFF5}" dateTime="2024-02-21T16:31:01" maxSheetId="22" userName="Мартынова Снежана Владимировна" r:id="rId18" minRId="214" maxRId="30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8B3740D-832E-4E28-B284-3DCE7F6325D1}" dateTime="2024-02-21T16:40:32" maxSheetId="22" userName="Мартынова Снежана Владимировна" r:id="rId19" minRId="308" maxRId="36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03CEC5C-74A7-4D00-B1BD-31E77FFE1DF6}" dateTime="2024-02-21T16:53:13" maxSheetId="22" userName="Мартынова Снежана Владимировна" r:id="rId20" minRId="368" maxRId="39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F502397-BEB0-4092-AF81-3046E955C3A5}" dateTime="2024-02-22T09:08:44" maxSheetId="22" userName="Мартынова Снежана Владимировна" r:id="rId21" minRId="403" maxRId="404">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FFF7E7D-A1D6-46F2-B108-F4F90F292FE4}" dateTime="2024-02-22T09:20:27" maxSheetId="22" userName="Мартынова Снежана Владимировна" r:id="rId22" minRId="411" maxRId="41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AC5314D-2B55-45AE-A8AC-7E159E7A9A74}" dateTime="2024-02-22T11:00:43" maxSheetId="22" userName="Мартынова Снежана Владимировна" r:id="rId23" minRId="421" maxRId="42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B9863B7-100B-4E97-81CF-AF4EB6AA437D}" dateTime="2024-02-22T14:50:49" maxSheetId="22" userName="Мягкова Оксана Викторовна" r:id="rId24" minRId="424" maxRId="43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6D4E9C3-FD38-42A8-9DE9-B7885A32D542}" dateTime="2024-02-26T10:46:50" maxSheetId="22" userName="Горохова Оксана Юсуповна" r:id="rId25" minRId="447" maxRId="44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CBEA8B0-C472-491F-98E3-5CEE84D480BC}" dateTime="2024-02-27T16:46:11" maxSheetId="22" userName="Харченко Ольга Владимировна" r:id="rId26" minRId="456" maxRId="45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8D2DD3D-7A2B-4F5C-ACFF-DE6BE2506716}" dateTime="2024-02-27T16:49:51" maxSheetId="22" userName="Харченко Ольга Владимировна" r:id="rId27" minRId="466" maxRId="46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F941AAA-FD2B-45AF-998F-5907EA31B989}" dateTime="2024-02-27T16:52:23" maxSheetId="22" userName="Харченко Ольга Владимировна" r:id="rId28" minRId="46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A002245-29B7-4B44-B7AB-F6D1879A4381}" dateTime="2024-02-27T16:57:40" maxSheetId="22" userName="Харченко Ольга Владимировна" r:id="rId29" minRId="469" maxRId="47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2B1A9C8-B473-4625-BE25-EEEF44F7B665}" dateTime="2024-02-27T17:01:10" maxSheetId="22" userName="Харченко Ольга Владимировна" r:id="rId30" minRId="47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F5D88DE-EA85-493E-9CAD-FFEAC38E6BB6}" dateTime="2024-02-27T17:01:46" maxSheetId="22" userName="Харченко Ольга Владимировна" r:id="rId31" minRId="47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8A1A846-3CB9-4EBB-87C3-2FE4864BD10D}" dateTime="2024-02-27T17:04:17" maxSheetId="22" userName="Харченко Ольга Владимировна" r:id="rId32" minRId="474" maxRId="4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FC371453-0FA8-4C20-A3D2-712E0325930E}" dateTime="2024-02-27T17:10:57" maxSheetId="22" userName="Харченко Ольга Владимировна" r:id="rId33" minRId="476" maxRId="48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EBF818D-8162-4C7B-9266-5CDA97FA3852}" dateTime="2024-02-27T17:15:40" maxSheetId="22" userName="Харченко Ольга Владимировна" r:id="rId34" minRId="482" maxRId="48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369BF07-A895-41A6-90EC-A307B8956A9F}" dateTime="2024-02-27T17:19:10" maxSheetId="22" userName="Харченко Ольга Владимировна" r:id="rId35" minRId="48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F6CAF08-7219-4F5C-80E6-A04F70993D1C}" dateTime="2024-02-27T17:20:19" maxSheetId="22" userName="Харченко Ольга Владимировна" r:id="rId36" minRId="48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6A0E4D6-E394-458D-91E7-EE7B23DD4372}" dateTime="2024-02-27T17:22:16" maxSheetId="22" userName="Харченко Ольга Владимировна" r:id="rId37" minRId="490" maxRId="49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7248686-8B0D-4F8F-A494-73DFCFF7E571}" dateTime="2024-02-27T17:28:25" maxSheetId="22" userName="Харченко Ольга Владимировна" r:id="rId38" minRId="496" maxRId="50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D6D599C-A40E-4884-A240-DD7A0DACA47C}" dateTime="2024-02-27T17:30:34" maxSheetId="22" userName="Харченко Ольга Владимировна" r:id="rId39" minRId="50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5CCA1AD-BDD8-477A-8D1E-B1F05923F333}" dateTime="2024-02-27T17:32:25" maxSheetId="22" userName="Харченко Ольга Владимировна" r:id="rId40" minRId="51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55BB1B2-175C-4296-BE6B-BE2DFB458CA3}" dateTime="2024-02-27T17:36:22" maxSheetId="22" userName="Харченко Ольга Владимировна" r:id="rId41" minRId="511" maxRId="51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98A288E-3631-4B46-9B38-1C66D2AD81B9}" dateTime="2024-02-28T08:46:18" maxSheetId="22" userName="Харченко Ольга Владимировна" r:id="rId42" minRId="51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BB79332-385B-4E02-884B-9BA97453E0F7}" dateTime="2024-02-28T08:55:55" maxSheetId="22" userName="Харченко Ольга Владимировна" r:id="rId43" minRId="517" maxRId="52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E4FCDEC-87B6-494A-9E37-2DCB95059E27}" dateTime="2024-02-28T08:56:35" maxSheetId="22" userName="Харченко Ольга Владимировна" r:id="rId44" minRId="52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5D4B46B5-9A5C-4DAB-8BA2-0B683A640B1C}" dateTime="2024-02-28T08:57:05" maxSheetId="22" userName="Харченко Ольга Владимировна" r:id="rId45" minRId="52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CBF0942-20DD-4DBF-80E7-61545196A7F9}" dateTime="2024-02-28T08:58:46" maxSheetId="22" userName="Харченко Ольга Владимировна" r:id="rId4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688F0BA-622A-4A25-AAA8-E5BF8D0D1D2A}" dateTime="2024-02-29T10:59:07" maxSheetId="22" userName="Шишкина Юлия Андреева" r:id="rId4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647C115-CD4A-4BF4-A6D8-59B276119342}" dateTime="2024-02-29T11:00:03" maxSheetId="22" userName="Шишкина Юлия Андреева" r:id="rId4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0BF98ED-E79F-488D-BE23-283CE506E24E}" dateTime="2024-02-29T11:01:37" maxSheetId="22" userName="Шишкина Юлия Андреева" r:id="rId4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EEB85C4-B7B3-4DB5-9A41-8D8B36A9FC36}" dateTime="2024-02-29T11:03:16" maxSheetId="22" userName="Шишкина Юлия Андреева" r:id="rId5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8B29FE7-DCCD-48C0-B543-96722FF1A256}" dateTime="2024-02-29T11:15:21" maxSheetId="22" userName="Шишкина Юлия Андреева" r:id="rId51" minRId="530" maxRId="53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6A45AE0-E69E-4FBC-A17A-30623857F686}" dateTime="2024-02-29T13:53:44" maxSheetId="22" userName="Хамадуллина Анастасия Олеговна" r:id="rId52" minRId="536" maxRId="67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CCE02E8-2056-4E59-8762-15B50B6BBDD3}" dateTime="2024-02-29T15:47:43" maxSheetId="22" userName="Шишкина Юлия Андреева" r:id="rId53" minRId="67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6C06676-1F89-44CD-B2EE-9A33F1F4EA4C}" dateTime="2024-02-29T16:30:58" maxSheetId="22" userName="Шишкина Юлия Андреева" r:id="rId54" minRId="67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1BBCA99-CCA3-4B69-8778-D47B0DEAD979}" dateTime="2024-02-29T16:41:27" maxSheetId="22" userName="Шишкина Юлия Андреева" r:id="rId5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74FF08F-044B-4F2F-AA67-D6A7CBB32F47}" dateTime="2024-02-29T16:46:38" maxSheetId="22" userName="Шишкина Юлия Андреева" r:id="rId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E8E8D95-A741-44EA-BB9D-C2548466B46F}" dateTime="2024-02-29T16:53:11" maxSheetId="22" userName="Шишкина Юлия Андреева" r:id="rId5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72B5B3EE-6BBD-44DB-A68A-98D67E560D72}" dateTime="2024-03-01T11:15:44" maxSheetId="22" userName="Титкова Наталья Ивановна" r:id="rId58" minRId="680" maxRId="173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FCC7B50-5933-4652-BD3A-F064055585F4}" dateTime="2024-03-01T11:18:43" maxSheetId="22" userName="Шишкина Юлия Андреева" r:id="rId5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BDFCC5B-A9C0-4D78-B63F-F00D51DBB3D7}" dateTime="2024-03-01T11:22:13" maxSheetId="22" userName="Шишкина Юлия Андреева" r:id="rId6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3393561-E571-468A-AD49-060D8C361F12}" dateTime="2024-03-01T15:47:55" maxSheetId="22" userName="Смекалин Дмитрий Александрович" r:id="rId61" minRId="1741" maxRId="174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0EC7510-D743-497D-B377-6E718FC6F7BD}" dateTime="2024-03-01T16:58:54" maxSheetId="22" userName="Колесник Елена Николаевна" r:id="rId62" minRId="1751" maxRId="1757">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25DD6F39-D87F-4215-9EE0-02A865113120}" dateTime="2024-03-01T17:01:53" maxSheetId="22" userName="Колесник Елена Николаевна" r:id="rId63" minRId="176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5B9861B-7A41-432C-BAB3-4C2F05543C58}" dateTime="2024-03-01T17:07:19" maxSheetId="22" userName="Колесник Елена Николаевна" r:id="rId64" minRId="1773" maxRId="177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C8F1803E-B6FA-489D-B45C-9EBEAB7BAE03}" dateTime="2024-03-01T17:09:31" maxSheetId="22" userName="Колесник Елена Николаевна" r:id="rId65" minRId="1776" maxRId="177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614B45F-4E39-4755-9A50-47A90EEA9804}" dateTime="2024-03-01T17:09:56" maxSheetId="22" userName="Шишкина Юлия Андреева" r:id="rId66" minRId="1779" maxRId="178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1B7E091E-62FD-41B2-9040-1A58420457AA}" dateTime="2024-03-01T17:22:45" maxSheetId="22" userName="Лукманова Эльвира Наильевна" r:id="rId67" minRId="1781" maxRId="182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43DF794-945C-4AB5-BEB7-7121A4781F52}" dateTime="2024-03-01T17:23:11" maxSheetId="22" userName="Лукманова Эльвира Наильевна" r:id="rId68">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290CF28-36E9-472A-AA6E-D9D36C473F1C}" dateTime="2024-03-01T17:25:23" maxSheetId="22" userName="Лукманова Эльвира Наильевна" r:id="rId69" minRId="1837" maxRId="187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C234293-AB5A-4003-8ACC-BCD85B21B63F}" dateTime="2024-03-01T17:33:55" maxSheetId="22" userName="Лукманова Эльвира Наильевна" r:id="rId70" minRId="1872" maxRId="1920">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3:AE13">
    <dxf>
      <fill>
        <patternFill>
          <bgColor theme="6" tint="0.39997558519241921"/>
        </patternFill>
      </fill>
    </dxf>
  </rfmt>
  <rfmt sheetId="2" sqref="A17:AE17">
    <dxf>
      <fill>
        <patternFill>
          <bgColor theme="6" tint="0.39997558519241921"/>
        </patternFill>
      </fill>
    </dxf>
  </rfmt>
  <rfmt sheetId="2" sqref="A13:AE13">
    <dxf>
      <fill>
        <patternFill>
          <bgColor theme="9" tint="0.79998168889431442"/>
        </patternFill>
      </fill>
    </dxf>
  </rfmt>
  <rfmt sheetId="2" sqref="A17:AE17">
    <dxf>
      <fill>
        <patternFill>
          <bgColor theme="9" tint="0.79998168889431442"/>
        </patternFill>
      </fill>
    </dxf>
  </rfmt>
  <rfmt sheetId="2" sqref="A46:AE46">
    <dxf>
      <fill>
        <patternFill>
          <bgColor theme="9" tint="0.79998168889431442"/>
        </patternFill>
      </fill>
    </dxf>
  </rfmt>
  <rfmt sheetId="2" sqref="A49:AE49">
    <dxf>
      <fill>
        <patternFill>
          <bgColor theme="9" tint="0.79998168889431442"/>
        </patternFill>
      </fill>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 sId="2" numFmtId="34">
    <oc r="J24">
      <v>77.19</v>
    </oc>
    <nc r="J24">
      <v>77.190569999999994</v>
    </nc>
  </rcc>
  <rcc rId="192" sId="2" numFmtId="34">
    <oc r="N24">
      <v>533.34500000000003</v>
    </oc>
    <nc r="N24">
      <v>533.34554000000003</v>
    </nc>
  </rcc>
  <rcc rId="193" sId="2" numFmtId="34">
    <oc r="T24">
      <v>1808.2819999999999</v>
    </oc>
    <nc r="T24">
      <v>1808.28289</v>
    </nc>
  </rcc>
  <rcc rId="194" sId="2" numFmtId="34">
    <oc r="J28">
      <v>678.81399999999996</v>
    </oc>
    <nc r="J28">
      <v>678.81429000000003</v>
    </nc>
  </rcc>
  <rcc rId="195" sId="2" numFmtId="34">
    <oc r="L28">
      <v>359.72399999999999</v>
    </oc>
    <nc r="L28">
      <v>359.72429</v>
    </nc>
  </rcc>
  <rcc rId="196" sId="2" numFmtId="34">
    <oc r="N28">
      <v>359.72399999999999</v>
    </oc>
    <nc r="N28">
      <v>359.72429</v>
    </nc>
  </rcc>
  <rcc rId="197" sId="2" numFmtId="34">
    <oc r="P28">
      <v>359.72399999999999</v>
    </oc>
    <nc r="P28">
      <v>359.72429</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2" numFmtId="34">
    <oc r="X28">
      <v>359.72399999999999</v>
    </oc>
    <nc r="X28">
      <v>359.72429</v>
    </nc>
  </rcc>
  <rcc rId="199" sId="2" numFmtId="34">
    <oc r="Z28">
      <v>327.214</v>
    </oc>
    <nc r="Z28">
      <v>327.21429000000001</v>
    </nc>
  </rcc>
  <rcc rId="200" sId="2" numFmtId="34">
    <oc r="AB28">
      <v>322.47399999999999</v>
    </oc>
    <nc r="AB28">
      <v>322.47426000000002</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2">
    <oc r="P20">
      <f>P24+P28+P31</f>
    </oc>
    <nc r="P20">
      <f>P24+P28+P31</f>
    </nc>
  </rcc>
  <rcc rId="202" sId="2" numFmtId="34">
    <nc r="V24">
      <v>1808.28289</v>
    </nc>
  </rcc>
  <rcc rId="203" sId="2" numFmtId="34">
    <oc r="T24">
      <v>1808.28289</v>
    </oc>
    <nc r="T24">
      <v>4190.2560000000003</v>
    </nc>
  </rcc>
  <rcc rId="204" sId="2" numFmtId="34">
    <oc r="R24">
      <v>4190.2560000000003</v>
    </oc>
    <nc r="R24">
      <v>6969.2250000000004</v>
    </nc>
  </rcc>
  <rcc rId="205" sId="2" numFmtId="34">
    <oc r="P24">
      <v>6969.2250000000004</v>
    </oc>
    <nc r="P24"/>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6" sId="2" numFmtId="34">
    <oc r="H48">
      <v>538.101</v>
    </oc>
    <nc r="H48">
      <v>538.10130000000004</v>
    </nc>
  </rcc>
  <rcc rId="207" sId="2" numFmtId="34">
    <oc r="AB48">
      <v>287.565</v>
    </oc>
    <nc r="AB48">
      <v>287.56560000000002</v>
    </nc>
  </rcc>
  <rcc rId="208" sId="2" numFmtId="34">
    <oc r="AD48">
      <v>250.46</v>
    </oc>
    <nc r="AD48">
      <v>250.46010000000001</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P68:V68">
    <dxf>
      <fill>
        <patternFill patternType="none">
          <bgColor auto="1"/>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 sId="2">
    <oc r="C10">
      <f>C11+C12</f>
    </oc>
    <nc r="C10">
      <f>C11+C12</f>
    </nc>
  </rcc>
  <rcc rId="210" sId="2">
    <oc r="C11">
      <f>C15+C19+C34</f>
    </oc>
    <nc r="C11">
      <f>C15+C19+C34</f>
    </nc>
  </rcc>
  <rcc rId="211" sId="2">
    <oc r="C12">
      <f>C16+C20</f>
    </oc>
    <nc r="C12">
      <f>C16+C20</f>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2">
    <nc r="D48">
      <f>246.75177</f>
    </nc>
  </rcc>
  <rcc rId="213" sId="2" numFmtId="34">
    <nc r="I48">
      <v>246.75176999999999</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 sId="2" numFmtId="34">
    <oc r="I48">
      <v>246.75176999999999</v>
    </oc>
    <nc r="I48">
      <v>256.7</v>
    </nc>
  </rcc>
  <rcc rId="215" sId="2" numFmtId="34">
    <oc r="D48">
      <f>246.75177</f>
    </oc>
    <nc r="D48">
      <v>256.7</v>
    </nc>
  </rcc>
  <rcc rId="216" sId="2">
    <nc r="D16">
      <f>C16</f>
    </nc>
  </rcc>
  <rcc rId="217" sId="2" numFmtId="34">
    <nc r="I16">
      <v>13</v>
    </nc>
  </rcc>
  <rfmt sheetId="2" sqref="F10:G12">
    <dxf>
      <numFmt numFmtId="13" formatCode="0%"/>
    </dxf>
  </rfmt>
  <rcc rId="218" sId="2">
    <oc r="F10">
      <f>E10/B10*100</f>
    </oc>
    <nc r="F10">
      <f>E10/B10</f>
    </nc>
  </rcc>
  <rcc rId="219" sId="2">
    <oc r="G10">
      <f>E10/C10*100</f>
    </oc>
    <nc r="G10">
      <f>E10/C10</f>
    </nc>
  </rcc>
  <rcc rId="220" sId="2">
    <oc r="F11">
      <f>E11/B11*100</f>
    </oc>
    <nc r="F11">
      <f>E11/B11</f>
    </nc>
  </rcc>
  <rcc rId="221" sId="2">
    <oc r="G11">
      <f>E11/C11*100</f>
    </oc>
    <nc r="G11">
      <f>E11/C11</f>
    </nc>
  </rcc>
  <rcc rId="222" sId="2">
    <oc r="F12">
      <f>E12/B12*100</f>
    </oc>
    <nc r="F12">
      <f>E12/B12</f>
    </nc>
  </rcc>
  <rcc rId="223" sId="2">
    <oc r="G12">
      <f>E12/C12*100</f>
    </oc>
    <nc r="G12">
      <f>E12/C12</f>
    </nc>
  </rcc>
  <rfmt sheetId="2" sqref="F10:G12">
    <dxf>
      <numFmt numFmtId="173" formatCode="0.0%"/>
    </dxf>
  </rfmt>
  <rfmt sheetId="2" sqref="F14" start="0" length="0">
    <dxf>
      <numFmt numFmtId="173" formatCode="0.0%"/>
    </dxf>
  </rfmt>
  <rfmt sheetId="2" sqref="G14" start="0" length="0">
    <dxf>
      <numFmt numFmtId="173" formatCode="0.0%"/>
    </dxf>
  </rfmt>
  <rfmt sheetId="2" sqref="F15" start="0" length="0">
    <dxf>
      <numFmt numFmtId="173" formatCode="0.0%"/>
    </dxf>
  </rfmt>
  <rfmt sheetId="2" sqref="G15" start="0" length="0">
    <dxf>
      <numFmt numFmtId="173" formatCode="0.0%"/>
    </dxf>
  </rfmt>
  <rfmt sheetId="2" sqref="F16" start="0" length="0">
    <dxf>
      <numFmt numFmtId="173" formatCode="0.0%"/>
    </dxf>
  </rfmt>
  <rfmt sheetId="2" sqref="G16" start="0" length="0">
    <dxf>
      <numFmt numFmtId="173" formatCode="0.0%"/>
    </dxf>
  </rfmt>
  <rcc rId="224" sId="2">
    <oc r="F14">
      <f>E14/B14*100</f>
    </oc>
    <nc r="F14">
      <f>E14/B14</f>
    </nc>
  </rcc>
  <rcc rId="225" sId="2">
    <oc r="G14">
      <f>E14/C14*100</f>
    </oc>
    <nc r="G14">
      <f>E14/C14</f>
    </nc>
  </rcc>
  <rcc rId="226" sId="2">
    <oc r="G15">
      <f>E15/C15*100</f>
    </oc>
    <nc r="G15">
      <f>E15/C15</f>
    </nc>
  </rcc>
  <rcc rId="227" sId="2" odxf="1" dxf="1">
    <oc r="F15">
      <f>E15/B15*100</f>
    </oc>
    <nc r="F15">
      <f>E15/B150</f>
    </nc>
    <ndxf>
      <numFmt numFmtId="173" formatCode="0.0%"/>
    </ndxf>
  </rcc>
  <rcc rId="228" sId="2">
    <oc r="F16">
      <f>E16/B16*100</f>
    </oc>
    <nc r="F16">
      <f>E16/B16</f>
    </nc>
  </rcc>
  <rcc rId="229" sId="2">
    <oc r="G16">
      <f>E16/C16*100</f>
    </oc>
    <nc r="G16">
      <f>E16/C16</f>
    </nc>
  </rcc>
  <rfmt sheetId="2" sqref="F18" start="0" length="0">
    <dxf>
      <numFmt numFmtId="173" formatCode="0.0%"/>
    </dxf>
  </rfmt>
  <rfmt sheetId="2" sqref="G18" start="0" length="0">
    <dxf>
      <numFmt numFmtId="173" formatCode="0.0%"/>
    </dxf>
  </rfmt>
  <rfmt sheetId="2" sqref="F19" start="0" length="0">
    <dxf>
      <numFmt numFmtId="173" formatCode="0.0%"/>
    </dxf>
  </rfmt>
  <rfmt sheetId="2" sqref="G19" start="0" length="0">
    <dxf>
      <numFmt numFmtId="173" formatCode="0.0%"/>
    </dxf>
  </rfmt>
  <rfmt sheetId="2" sqref="F20" start="0" length="0">
    <dxf>
      <numFmt numFmtId="173" formatCode="0.0%"/>
    </dxf>
  </rfmt>
  <rfmt sheetId="2" sqref="G20" start="0" length="0">
    <dxf>
      <numFmt numFmtId="173" formatCode="0.0%"/>
    </dxf>
  </rfmt>
  <rfmt sheetId="2" sqref="F22" start="0" length="0">
    <dxf>
      <numFmt numFmtId="173" formatCode="0.0%"/>
    </dxf>
  </rfmt>
  <rfmt sheetId="2" sqref="G22" start="0" length="0">
    <dxf>
      <numFmt numFmtId="173" formatCode="0.0%"/>
    </dxf>
  </rfmt>
  <rfmt sheetId="2" sqref="F23" start="0" length="0">
    <dxf>
      <numFmt numFmtId="173" formatCode="0.0%"/>
    </dxf>
  </rfmt>
  <rfmt sheetId="2" sqref="G23" start="0" length="0">
    <dxf>
      <numFmt numFmtId="173" formatCode="0.0%"/>
    </dxf>
  </rfmt>
  <rfmt sheetId="2" sqref="F24" start="0" length="0">
    <dxf>
      <numFmt numFmtId="173" formatCode="0.0%"/>
    </dxf>
  </rfmt>
  <rfmt sheetId="2" sqref="G24" start="0" length="0">
    <dxf>
      <numFmt numFmtId="173" formatCode="0.0%"/>
    </dxf>
  </rfmt>
  <rfmt sheetId="2" sqref="F26" start="0" length="0">
    <dxf>
      <font>
        <sz val="14"/>
        <name val="Times New Roman"/>
        <scheme val="minor"/>
      </font>
      <numFmt numFmtId="173" formatCode="0.0%"/>
    </dxf>
  </rfmt>
  <rfmt sheetId="2" sqref="G26" start="0" length="0">
    <dxf>
      <font>
        <sz val="11"/>
        <color theme="1"/>
        <name val="Calibri"/>
        <scheme val="minor"/>
      </font>
      <numFmt numFmtId="173" formatCode="0.0%"/>
    </dxf>
  </rfmt>
  <rfmt sheetId="2" sqref="F27" start="0" length="0">
    <dxf>
      <font>
        <sz val="11"/>
        <color theme="1"/>
        <name val="Calibri"/>
        <scheme val="minor"/>
      </font>
      <numFmt numFmtId="173" formatCode="0.0%"/>
    </dxf>
  </rfmt>
  <rfmt sheetId="2" sqref="G27" start="0" length="0">
    <dxf>
      <font>
        <sz val="11"/>
        <color theme="1"/>
        <name val="Calibri"/>
        <scheme val="minor"/>
      </font>
      <numFmt numFmtId="173" formatCode="0.0%"/>
    </dxf>
  </rfmt>
  <rfmt sheetId="2" sqref="F28" start="0" length="0">
    <dxf>
      <font>
        <sz val="11"/>
        <color theme="1"/>
        <name val="Calibri"/>
        <scheme val="minor"/>
      </font>
      <numFmt numFmtId="173" formatCode="0.0%"/>
    </dxf>
  </rfmt>
  <rfmt sheetId="2" sqref="G28" start="0" length="0">
    <dxf>
      <font>
        <sz val="11"/>
        <color theme="1"/>
        <name val="Calibri"/>
        <scheme val="minor"/>
      </font>
      <numFmt numFmtId="173" formatCode="0.0%"/>
    </dxf>
  </rfmt>
  <rfmt sheetId="2" sqref="F30" start="0" length="0">
    <dxf>
      <numFmt numFmtId="173" formatCode="0.0%"/>
    </dxf>
  </rfmt>
  <rfmt sheetId="2" sqref="G30" start="0" length="0">
    <dxf>
      <numFmt numFmtId="173" formatCode="0.0%"/>
    </dxf>
  </rfmt>
  <rfmt sheetId="2" sqref="F31" start="0" length="0">
    <dxf>
      <font/>
      <numFmt numFmtId="173" formatCode="0.0%"/>
    </dxf>
  </rfmt>
  <rfmt sheetId="2" sqref="G31" start="0" length="0">
    <dxf>
      <font/>
      <numFmt numFmtId="173" formatCode="0.0%"/>
    </dxf>
  </rfmt>
  <rfmt sheetId="2" sqref="F33" start="0" length="0">
    <dxf>
      <font/>
      <numFmt numFmtId="173" formatCode="0.0%"/>
    </dxf>
  </rfmt>
  <rfmt sheetId="2" sqref="G33" start="0" length="0">
    <dxf>
      <font/>
      <numFmt numFmtId="173" formatCode="0.0%"/>
    </dxf>
  </rfmt>
  <rfmt sheetId="2" sqref="F34" start="0" length="0">
    <dxf>
      <font/>
      <numFmt numFmtId="173" formatCode="0.0%"/>
    </dxf>
  </rfmt>
  <rfmt sheetId="2" sqref="G34" start="0" length="0">
    <dxf>
      <font/>
      <numFmt numFmtId="173" formatCode="0.0%"/>
    </dxf>
  </rfmt>
  <rfmt sheetId="2" sqref="F36" start="0" length="0">
    <dxf>
      <font/>
      <numFmt numFmtId="173" formatCode="0.0%"/>
    </dxf>
  </rfmt>
  <rfmt sheetId="2" sqref="G36" start="0" length="0">
    <dxf>
      <font/>
      <numFmt numFmtId="173" formatCode="0.0%"/>
    </dxf>
  </rfmt>
  <rfmt sheetId="2" sqref="F37" start="0" length="0">
    <dxf>
      <font/>
      <numFmt numFmtId="173" formatCode="0.0%"/>
    </dxf>
  </rfmt>
  <rfmt sheetId="2" sqref="G37" start="0" length="0">
    <dxf>
      <font/>
      <numFmt numFmtId="173" formatCode="0.0%"/>
    </dxf>
  </rfmt>
  <rfmt sheetId="2" sqref="F38" start="0" length="0">
    <dxf>
      <font/>
      <numFmt numFmtId="173" formatCode="0.0%"/>
    </dxf>
  </rfmt>
  <rfmt sheetId="2" sqref="G38" start="0" length="0">
    <dxf>
      <font/>
      <numFmt numFmtId="173" formatCode="0.0%"/>
    </dxf>
  </rfmt>
  <rfmt sheetId="2" sqref="F40" start="0" length="0">
    <dxf>
      <font/>
      <numFmt numFmtId="173" formatCode="0.0%"/>
    </dxf>
  </rfmt>
  <rfmt sheetId="2" sqref="G40" start="0" length="0">
    <dxf>
      <font/>
      <numFmt numFmtId="173" formatCode="0.0%"/>
    </dxf>
  </rfmt>
  <rfmt sheetId="2" sqref="F41" start="0" length="0">
    <dxf>
      <font/>
      <numFmt numFmtId="173" formatCode="0.0%"/>
    </dxf>
  </rfmt>
  <rfmt sheetId="2" sqref="G41" start="0" length="0">
    <dxf>
      <font/>
      <numFmt numFmtId="173" formatCode="0.0%"/>
    </dxf>
  </rfmt>
  <rfmt sheetId="2" sqref="F42" start="0" length="0">
    <dxf>
      <font/>
      <numFmt numFmtId="173" formatCode="0.0%"/>
    </dxf>
  </rfmt>
  <rfmt sheetId="2" sqref="G42" start="0" length="0">
    <dxf>
      <font/>
      <numFmt numFmtId="173" formatCode="0.0%"/>
    </dxf>
  </rfmt>
  <rfmt sheetId="2" sqref="F47" start="0" length="0">
    <dxf>
      <numFmt numFmtId="173" formatCode="0.0%"/>
    </dxf>
  </rfmt>
  <rfmt sheetId="2" sqref="G47" start="0" length="0">
    <dxf>
      <numFmt numFmtId="173" formatCode="0.0%"/>
    </dxf>
  </rfmt>
  <rfmt sheetId="2" sqref="F48" start="0" length="0">
    <dxf>
      <numFmt numFmtId="173" formatCode="0.0%"/>
    </dxf>
  </rfmt>
  <rfmt sheetId="2" sqref="G48" start="0" length="0">
    <dxf>
      <numFmt numFmtId="173" formatCode="0.0%"/>
    </dxf>
  </rfmt>
  <rfmt sheetId="2" sqref="F50" start="0" length="0">
    <dxf>
      <numFmt numFmtId="173" formatCode="0.0%"/>
    </dxf>
  </rfmt>
  <rfmt sheetId="2" sqref="G50" start="0" length="0">
    <dxf>
      <numFmt numFmtId="173" formatCode="0.0%"/>
    </dxf>
  </rfmt>
  <rfmt sheetId="2" sqref="F51" start="0" length="0">
    <dxf>
      <numFmt numFmtId="173" formatCode="0.0%"/>
    </dxf>
  </rfmt>
  <rfmt sheetId="2" sqref="G51" start="0" length="0">
    <dxf>
      <numFmt numFmtId="173" formatCode="0.0%"/>
    </dxf>
  </rfmt>
  <rfmt sheetId="2" sqref="F53" start="0" length="0">
    <dxf>
      <numFmt numFmtId="173" formatCode="0.0%"/>
    </dxf>
  </rfmt>
  <rfmt sheetId="2" sqref="G53" start="0" length="0">
    <dxf>
      <numFmt numFmtId="173" formatCode="0.0%"/>
    </dxf>
  </rfmt>
  <rfmt sheetId="2" sqref="F54" start="0" length="0">
    <dxf>
      <font/>
      <numFmt numFmtId="173" formatCode="0.0%"/>
    </dxf>
  </rfmt>
  <rfmt sheetId="2" sqref="G54" start="0" length="0">
    <dxf>
      <font/>
      <numFmt numFmtId="173" formatCode="0.0%"/>
    </dxf>
  </rfmt>
  <rfmt sheetId="2" sqref="F55" start="0" length="0">
    <dxf>
      <font/>
      <numFmt numFmtId="173" formatCode="0.0%"/>
    </dxf>
  </rfmt>
  <rfmt sheetId="2" sqref="G55" start="0" length="0">
    <dxf>
      <font/>
      <numFmt numFmtId="173" formatCode="0.0%"/>
    </dxf>
  </rfmt>
  <rfmt sheetId="2" sqref="F57" start="0" length="0">
    <dxf>
      <numFmt numFmtId="173" formatCode="0.0%"/>
    </dxf>
  </rfmt>
  <rfmt sheetId="2" sqref="G57" start="0" length="0">
    <dxf>
      <numFmt numFmtId="173" formatCode="0.0%"/>
    </dxf>
  </rfmt>
  <rfmt sheetId="2" sqref="F58" start="0" length="0">
    <dxf>
      <font/>
      <numFmt numFmtId="173" formatCode="0.0%"/>
    </dxf>
  </rfmt>
  <rfmt sheetId="2" sqref="G58" start="0" length="0">
    <dxf>
      <font/>
      <numFmt numFmtId="173" formatCode="0.0%"/>
    </dxf>
  </rfmt>
  <rfmt sheetId="2" sqref="F59" start="0" length="0">
    <dxf>
      <font/>
      <numFmt numFmtId="173" formatCode="0.0%"/>
    </dxf>
  </rfmt>
  <rfmt sheetId="2" sqref="G59" start="0" length="0">
    <dxf>
      <font/>
      <numFmt numFmtId="173" formatCode="0.0%"/>
    </dxf>
  </rfmt>
  <rfmt sheetId="2" sqref="F61" start="0" length="0">
    <dxf>
      <font>
        <sz val="11"/>
        <color theme="1"/>
        <name val="Calibri"/>
        <scheme val="minor"/>
      </font>
      <numFmt numFmtId="173" formatCode="0.0%"/>
    </dxf>
  </rfmt>
  <rfmt sheetId="2" sqref="G61" start="0" length="0">
    <dxf>
      <font>
        <sz val="11"/>
        <color theme="1"/>
        <name val="Calibri"/>
        <scheme val="minor"/>
      </font>
      <numFmt numFmtId="173" formatCode="0.0%"/>
    </dxf>
  </rfmt>
  <rfmt sheetId="2" sqref="F62" start="0" length="0">
    <dxf>
      <font>
        <sz val="11"/>
        <color theme="1"/>
        <name val="Calibri"/>
        <scheme val="minor"/>
      </font>
      <numFmt numFmtId="173" formatCode="0.0%"/>
    </dxf>
  </rfmt>
  <rfmt sheetId="2" sqref="G62" start="0" length="0">
    <dxf>
      <font>
        <sz val="11"/>
        <color theme="1"/>
        <name val="Calibri"/>
        <scheme val="minor"/>
      </font>
      <numFmt numFmtId="173" formatCode="0.0%"/>
    </dxf>
  </rfmt>
  <rfmt sheetId="2" sqref="F63" start="0" length="0">
    <dxf>
      <font>
        <sz val="11"/>
        <color theme="1"/>
        <name val="Calibri"/>
        <scheme val="minor"/>
      </font>
      <numFmt numFmtId="173" formatCode="0.0%"/>
    </dxf>
  </rfmt>
  <rfmt sheetId="2" sqref="G63" start="0" length="0">
    <dxf>
      <font>
        <sz val="11"/>
        <color theme="1"/>
        <name val="Calibri"/>
        <scheme val="minor"/>
      </font>
      <numFmt numFmtId="173" formatCode="0.0%"/>
    </dxf>
  </rfmt>
  <rfmt sheetId="2" sqref="F65" start="0" length="0">
    <dxf>
      <font>
        <sz val="14"/>
        <name val="Times New Roman"/>
        <scheme val="minor"/>
      </font>
      <numFmt numFmtId="173" formatCode="0.0%"/>
    </dxf>
  </rfmt>
  <rfmt sheetId="2" sqref="G65" start="0" length="0">
    <dxf>
      <font>
        <sz val="14"/>
        <name val="Times New Roman"/>
        <scheme val="minor"/>
      </font>
      <numFmt numFmtId="173" formatCode="0.0%"/>
    </dxf>
  </rfmt>
  <rfmt sheetId="2" sqref="F66" start="0" length="0">
    <dxf>
      <font>
        <sz val="14"/>
        <name val="Times New Roman"/>
        <scheme val="minor"/>
      </font>
      <numFmt numFmtId="173" formatCode="0.0%"/>
    </dxf>
  </rfmt>
  <rfmt sheetId="2" sqref="G66" start="0" length="0">
    <dxf>
      <font>
        <sz val="14"/>
        <name val="Times New Roman"/>
        <scheme val="minor"/>
      </font>
      <numFmt numFmtId="173" formatCode="0.0%"/>
    </dxf>
  </rfmt>
  <rfmt sheetId="2" sqref="F67" start="0" length="0">
    <dxf>
      <font>
        <sz val="14"/>
        <name val="Times New Roman"/>
        <scheme val="minor"/>
      </font>
      <numFmt numFmtId="173" formatCode="0.0%"/>
    </dxf>
  </rfmt>
  <rfmt sheetId="2" sqref="G67" start="0" length="0">
    <dxf>
      <font>
        <sz val="14"/>
        <name val="Times New Roman"/>
        <scheme val="minor"/>
      </font>
      <numFmt numFmtId="173" formatCode="0.0%"/>
    </dxf>
  </rfmt>
  <rcc rId="230" sId="2">
    <oc r="F18">
      <f>E18/B18*100</f>
    </oc>
    <nc r="F18">
      <f>E18/B18</f>
    </nc>
  </rcc>
  <rcc rId="231" sId="2">
    <oc r="F19">
      <f>E19/B19*100</f>
    </oc>
    <nc r="F19">
      <f>E19/B19</f>
    </nc>
  </rcc>
  <rcc rId="232" sId="2">
    <oc r="F20">
      <f>E20/B20*100</f>
    </oc>
    <nc r="F20">
      <f>E20/B20</f>
    </nc>
  </rcc>
  <rcc rId="233" sId="2">
    <oc r="G18">
      <f>E18/C18*100</f>
    </oc>
    <nc r="G18">
      <f>E18/C18</f>
    </nc>
  </rcc>
  <rcc rId="234" sId="2">
    <oc r="G19">
      <f>E19/C19*100</f>
    </oc>
    <nc r="G19">
      <f>E19/C19</f>
    </nc>
  </rcc>
  <rcc rId="235" sId="2">
    <oc r="G20">
      <f>E20/C20*100</f>
    </oc>
    <nc r="G20">
      <f>E20/C20</f>
    </nc>
  </rcc>
  <rcc rId="236" sId="2">
    <oc r="F22">
      <f>E22/B22*100</f>
    </oc>
    <nc r="F22">
      <f>E22/B22</f>
    </nc>
  </rcc>
  <rcc rId="237" sId="2">
    <oc r="F23">
      <f>E23/B23*100</f>
    </oc>
    <nc r="F23">
      <f>E23/B23</f>
    </nc>
  </rcc>
  <rcc rId="238" sId="2">
    <oc r="F24">
      <f>E24/B24*100</f>
    </oc>
    <nc r="F24">
      <f>E24/B24</f>
    </nc>
  </rcc>
  <rcc rId="239" sId="2">
    <oc r="G22">
      <f>E22/C22*100</f>
    </oc>
    <nc r="G22">
      <f>E22/C22</f>
    </nc>
  </rcc>
  <rcc rId="240" sId="2">
    <oc r="G23">
      <f>E23/C23*100</f>
    </oc>
    <nc r="G23">
      <f>E23/C23</f>
    </nc>
  </rcc>
  <rcc rId="241" sId="2">
    <oc r="G24">
      <f>E24/C24*100</f>
    </oc>
    <nc r="G24">
      <f>E24/C24</f>
    </nc>
  </rcc>
  <rcc rId="242" sId="2">
    <oc r="F26">
      <f>F27+F28</f>
    </oc>
    <nc r="F26">
      <f>E26/B26</f>
    </nc>
  </rcc>
  <rcc rId="243" sId="2">
    <oc r="F27">
      <f>E27/B27*100</f>
    </oc>
    <nc r="F27">
      <f>E27/B27</f>
    </nc>
  </rcc>
  <rcc rId="244" sId="2">
    <oc r="F28">
      <f>E28/B28*100</f>
    </oc>
    <nc r="F28">
      <f>E28/B28</f>
    </nc>
  </rcc>
  <rcc rId="245" sId="2">
    <oc r="G26">
      <f>E26/C26*100</f>
    </oc>
    <nc r="G26">
      <f>E26/C26</f>
    </nc>
  </rcc>
  <rcc rId="246" sId="2">
    <oc r="G27">
      <f>E27/C27*100</f>
    </oc>
    <nc r="G27">
      <f>E27/C27</f>
    </nc>
  </rcc>
  <rcc rId="247" sId="2">
    <oc r="G28">
      <f>E28/C28*100</f>
    </oc>
    <nc r="G28">
      <f>E28/C28</f>
    </nc>
  </rcc>
  <rcc rId="248" sId="2">
    <oc r="F30">
      <f>E30/B30*100</f>
    </oc>
    <nc r="F30">
      <f>E30/B30</f>
    </nc>
  </rcc>
  <rcc rId="249" sId="2">
    <oc r="F31">
      <f>E31/B31*100</f>
    </oc>
    <nc r="F31">
      <f>E31/B31</f>
    </nc>
  </rcc>
  <rcc rId="250" sId="2">
    <oc r="G30">
      <f>E30/C30*100</f>
    </oc>
    <nc r="G30">
      <f>E30/C30</f>
    </nc>
  </rcc>
  <rcc rId="251" sId="2">
    <oc r="G31">
      <f>E31/C31*100</f>
    </oc>
    <nc r="G31">
      <f>E31/C31</f>
    </nc>
  </rcc>
  <rcc rId="252" sId="2">
    <oc r="F33">
      <f>E33/B33*100</f>
    </oc>
    <nc r="F33">
      <f>E33/B33</f>
    </nc>
  </rcc>
  <rcc rId="253" sId="2">
    <oc r="F34">
      <f>E34/B34*100</f>
    </oc>
    <nc r="F34">
      <f>E34/B34</f>
    </nc>
  </rcc>
  <rcc rId="254" sId="2">
    <oc r="G33">
      <f>E33/C33*100</f>
    </oc>
    <nc r="G33">
      <f>E33/C33</f>
    </nc>
  </rcc>
  <rcc rId="255" sId="2">
    <oc r="G34">
      <f>E34/C34*100</f>
    </oc>
    <nc r="G34">
      <f>E34/C34</f>
    </nc>
  </rcc>
  <rcc rId="256" sId="2">
    <oc r="F36">
      <f>E36/B36*100</f>
    </oc>
    <nc r="F36">
      <f>E36/B36</f>
    </nc>
  </rcc>
  <rcc rId="257" sId="2">
    <oc r="F37">
      <f>E37/B37*100</f>
    </oc>
    <nc r="F37">
      <f>E37/B37</f>
    </nc>
  </rcc>
  <rcc rId="258" sId="2">
    <oc r="F38">
      <f>E38/B38*100</f>
    </oc>
    <nc r="F38">
      <f>E38/B38</f>
    </nc>
  </rcc>
  <rcc rId="259" sId="2">
    <oc r="G36">
      <f>E36/C36*100</f>
    </oc>
    <nc r="G36">
      <f>E36/C36</f>
    </nc>
  </rcc>
  <rcc rId="260" sId="2">
    <oc r="G37">
      <f>E37/C37*100</f>
    </oc>
    <nc r="G37">
      <f>E37/C37</f>
    </nc>
  </rcc>
  <rcc rId="261" sId="2">
    <oc r="G38">
      <f>E38/C38*100</f>
    </oc>
    <nc r="G38">
      <f>E38/C38</f>
    </nc>
  </rcc>
  <rcc rId="262" sId="2">
    <oc r="F40">
      <f>E40/B40*100</f>
    </oc>
    <nc r="F40">
      <f>E40/B40</f>
    </nc>
  </rcc>
  <rcc rId="263" sId="2">
    <oc r="F41">
      <f>E41/B41*100</f>
    </oc>
    <nc r="F41">
      <f>E41/B41</f>
    </nc>
  </rcc>
  <rcc rId="264" sId="2">
    <oc r="F42">
      <f>E42/B42*100</f>
    </oc>
    <nc r="F42">
      <f>E42/B42</f>
    </nc>
  </rcc>
  <rcc rId="265" sId="2">
    <oc r="G40">
      <f>E40/C40*100</f>
    </oc>
    <nc r="G40">
      <f>E40/C40</f>
    </nc>
  </rcc>
  <rcc rId="266" sId="2">
    <oc r="G41">
      <f>E41/C41*100</f>
    </oc>
    <nc r="G41">
      <f>E41/C41</f>
    </nc>
  </rcc>
  <rcc rId="267" sId="2">
    <oc r="G42">
      <f>E42/C42*100</f>
    </oc>
    <nc r="G42">
      <f>E42/C42</f>
    </nc>
  </rcc>
  <rcc rId="268" sId="2">
    <oc r="F47">
      <f>E47/B47*100</f>
    </oc>
    <nc r="F47">
      <f>E47/B47</f>
    </nc>
  </rcc>
  <rcc rId="269" sId="2">
    <oc r="F48">
      <f>E48/B48*100</f>
    </oc>
    <nc r="F48">
      <f>E48/B48</f>
    </nc>
  </rcc>
  <rcc rId="270" sId="2">
    <oc r="G47">
      <f>E47/C47*100</f>
    </oc>
    <nc r="G47">
      <f>E47/C47</f>
    </nc>
  </rcc>
  <rcc rId="271" sId="2">
    <oc r="G48">
      <f>E48/C48*100</f>
    </oc>
    <nc r="G48">
      <f>E48/C48</f>
    </nc>
  </rcc>
  <rcc rId="272" sId="2">
    <oc r="F50">
      <f>E50/B50*100</f>
    </oc>
    <nc r="F50">
      <f>E50/B50</f>
    </nc>
  </rcc>
  <rcc rId="273" sId="2">
    <oc r="F51">
      <f>E51/B51*100</f>
    </oc>
    <nc r="F51">
      <f>E51/B51</f>
    </nc>
  </rcc>
  <rcc rId="274" sId="2">
    <oc r="G50">
      <f>E50/C50*100</f>
    </oc>
    <nc r="G50">
      <f>E50/C50</f>
    </nc>
  </rcc>
  <rcc rId="275" sId="2">
    <oc r="G51">
      <f>E51/C51*100</f>
    </oc>
    <nc r="G51">
      <f>E51/C51</f>
    </nc>
  </rcc>
  <rcc rId="276" sId="2">
    <oc r="F53">
      <f>E53/B53*100</f>
    </oc>
    <nc r="F53">
      <f>E53/B53</f>
    </nc>
  </rcc>
  <rcc rId="277" sId="2">
    <oc r="F54">
      <f>E54/B54*100</f>
    </oc>
    <nc r="F54">
      <f>E54/B54</f>
    </nc>
  </rcc>
  <rcc rId="278" sId="2">
    <oc r="F55">
      <f>E55/B55*100</f>
    </oc>
    <nc r="F55">
      <f>E55/B55</f>
    </nc>
  </rcc>
  <rcc rId="279" sId="2">
    <oc r="G53">
      <f>E53/C53*100</f>
    </oc>
    <nc r="G53">
      <f>E53/C53</f>
    </nc>
  </rcc>
  <rcc rId="280" sId="2">
    <oc r="G54">
      <f>E54/C54*100</f>
    </oc>
    <nc r="G54">
      <f>E54/C54</f>
    </nc>
  </rcc>
  <rcc rId="281" sId="2">
    <oc r="G55">
      <f>E55/C55*100</f>
    </oc>
    <nc r="G55">
      <f>E55/C55</f>
    </nc>
  </rcc>
  <rcc rId="282" sId="2">
    <oc r="F57">
      <f>E57/B57*100</f>
    </oc>
    <nc r="F57">
      <f>E57/B57</f>
    </nc>
  </rcc>
  <rcc rId="283" sId="2">
    <oc r="F58">
      <f>E58/B58*100</f>
    </oc>
    <nc r="F58">
      <f>E58/B58</f>
    </nc>
  </rcc>
  <rcc rId="284" sId="2">
    <nc r="F59">
      <f>E59/B59</f>
    </nc>
  </rcc>
  <rcc rId="285" sId="2">
    <oc r="F60">
      <f>E60/B60*100</f>
    </oc>
    <nc r="F60"/>
  </rcc>
  <rcc rId="286" sId="2">
    <oc r="G60">
      <f>E60/C60*100</f>
    </oc>
    <nc r="G60"/>
  </rcc>
  <rcc rId="287" sId="2">
    <oc r="G57">
      <f>E57/C57*100</f>
    </oc>
    <nc r="G57">
      <f>E57/C57</f>
    </nc>
  </rcc>
  <rcc rId="288" sId="2">
    <oc r="G58">
      <f>E58/C58*100</f>
    </oc>
    <nc r="G58">
      <f>E58/C58</f>
    </nc>
  </rcc>
  <rcc rId="289" sId="2">
    <nc r="G59">
      <f>E59/C59</f>
    </nc>
  </rcc>
  <rcc rId="290" sId="2">
    <oc r="F61">
      <f>E61/B61*100</f>
    </oc>
    <nc r="F61">
      <f>E61/B61</f>
    </nc>
  </rcc>
  <rcc rId="291" sId="2">
    <oc r="F62">
      <f>E62/B62*100</f>
    </oc>
    <nc r="F62">
      <f>E62/B62</f>
    </nc>
  </rcc>
  <rcc rId="292" sId="2">
    <oc r="F63">
      <f>E63/B63*100</f>
    </oc>
    <nc r="F63">
      <f>E63/B63</f>
    </nc>
  </rcc>
  <rcc rId="293" sId="2">
    <oc r="G61">
      <f>E61/C61*100</f>
    </oc>
    <nc r="G61">
      <f>E61/C61</f>
    </nc>
  </rcc>
  <rcc rId="294" sId="2">
    <oc r="G62">
      <f>E62/C62*100</f>
    </oc>
    <nc r="G62">
      <f>E62/C62</f>
    </nc>
  </rcc>
  <rcc rId="295" sId="2">
    <oc r="G63">
      <f>E63/C63*100</f>
    </oc>
    <nc r="G63">
      <f>E63/C63</f>
    </nc>
  </rcc>
  <rcc rId="296" sId="2">
    <oc r="F65">
      <f>E65/B65*100</f>
    </oc>
    <nc r="F65">
      <f>E65/B65</f>
    </nc>
  </rcc>
  <rcc rId="297" sId="2">
    <oc r="F66">
      <f>E66/B66*100</f>
    </oc>
    <nc r="F66">
      <f>E66/B66</f>
    </nc>
  </rcc>
  <rcc rId="298" sId="2">
    <oc r="F67">
      <f>E67/B67*100</f>
    </oc>
    <nc r="F67">
      <f>E67/B67</f>
    </nc>
  </rcc>
  <rcc rId="299" sId="2">
    <oc r="G65">
      <f>E65/C65*100</f>
    </oc>
    <nc r="G65">
      <f>E65/C65</f>
    </nc>
  </rcc>
  <rcc rId="300" sId="2">
    <oc r="G66">
      <f>E66/C66*100</f>
    </oc>
    <nc r="G66">
      <f>E66/C66</f>
    </nc>
  </rcc>
  <rcc rId="301" sId="2">
    <oc r="G67">
      <f>E67/C67*100</f>
    </oc>
    <nc r="G67">
      <f>E67/C67</f>
    </nc>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65:G65" start="0" length="2147483647">
    <dxf>
      <font>
        <b/>
      </font>
    </dxf>
  </rfmt>
  <rfmt sheetId="2" sqref="F61:G63" start="0" length="2147483647">
    <dxf>
      <font>
        <b/>
      </font>
    </dxf>
  </rfmt>
  <rfmt sheetId="2" sqref="F65:G65" start="0" length="2147483647">
    <dxf>
      <font>
        <b val="0"/>
      </font>
    </dxf>
  </rfmt>
  <rfmt sheetId="2" sqref="F61:G67" start="0" length="2147483647">
    <dxf>
      <font>
        <name val="Times New Roman"/>
        <scheme val="none"/>
      </font>
    </dxf>
  </rfmt>
  <rfmt sheetId="2" sqref="F61:G67" start="0" length="2147483647">
    <dxf>
      <font>
        <sz val="14"/>
      </font>
    </dxf>
  </rfmt>
  <rfmt sheetId="2" sqref="F62:G63" start="0" length="2147483647">
    <dxf>
      <font>
        <b val="0"/>
      </font>
    </dxf>
  </rfmt>
  <rfmt sheetId="2" sqref="F53:G59" start="0" length="2147483647">
    <dxf>
      <font>
        <name val="Times New Roman"/>
        <scheme val="none"/>
      </font>
    </dxf>
  </rfmt>
  <rfmt sheetId="2" sqref="F53:G59" start="0" length="2147483647">
    <dxf>
      <font>
        <sz val="14"/>
      </font>
    </dxf>
  </rfmt>
  <rfmt sheetId="2" sqref="F53:G53" start="0" length="2147483647">
    <dxf>
      <font>
        <b/>
      </font>
    </dxf>
  </rfmt>
  <rfmt sheetId="2" sqref="F50:G51" start="0" length="2147483647">
    <dxf>
      <font>
        <name val="Times New Roman"/>
        <scheme val="none"/>
      </font>
    </dxf>
  </rfmt>
  <rfmt sheetId="2" sqref="F50:G51" start="0" length="2147483647">
    <dxf>
      <font>
        <sz val="14"/>
      </font>
    </dxf>
  </rfmt>
  <rfmt sheetId="2" sqref="F50:G50" start="0" length="2147483647">
    <dxf>
      <font>
        <b/>
      </font>
    </dxf>
  </rfmt>
  <rfmt sheetId="2" sqref="F57:G57" start="0" length="2147483647">
    <dxf>
      <font>
        <b/>
      </font>
    </dxf>
  </rfmt>
  <rfmt sheetId="2" sqref="F65:G65" start="0" length="2147483647">
    <dxf>
      <font>
        <b/>
      </font>
    </dxf>
  </rfmt>
  <rcc rId="308" sId="2" odxf="1" dxf="1">
    <oc r="F47">
      <f>E47/B47</f>
    </oc>
    <nc r="F47">
      <f>E47/B47</f>
    </nc>
    <odxf>
      <font>
        <b val="0"/>
      </font>
    </odxf>
    <ndxf>
      <font>
        <b/>
        <sz val="14"/>
        <name val="Times New Roman"/>
        <scheme val="none"/>
      </font>
    </ndxf>
  </rcc>
  <rcc rId="309" sId="2" odxf="1" dxf="1">
    <oc r="G47">
      <f>E47/C47</f>
    </oc>
    <nc r="G47">
      <f>E47/C47</f>
    </nc>
    <odxf>
      <font>
        <b val="0"/>
      </font>
    </odxf>
    <ndxf>
      <font>
        <b/>
        <sz val="14"/>
        <name val="Times New Roman"/>
        <scheme val="none"/>
      </font>
    </ndxf>
  </rcc>
  <rcc rId="310" sId="2" odxf="1" dxf="1">
    <oc r="F48">
      <f>E48/B48</f>
    </oc>
    <nc r="F48">
      <f>E48/B48</f>
    </nc>
    <odxf>
      <font/>
    </odxf>
    <ndxf>
      <font>
        <sz val="14"/>
        <name val="Times New Roman"/>
        <scheme val="none"/>
      </font>
    </ndxf>
  </rcc>
  <rcc rId="311" sId="2" odxf="1" dxf="1">
    <oc r="G48">
      <f>E48/C48</f>
    </oc>
    <nc r="G48">
      <f>E48/C48</f>
    </nc>
    <odxf>
      <font/>
    </odxf>
    <ndxf>
      <font>
        <sz val="14"/>
        <name val="Times New Roman"/>
        <scheme val="none"/>
      </font>
    </ndxf>
  </rcc>
  <rcc rId="312" sId="2" odxf="1" dxf="1">
    <oc r="F36">
      <f>E36/B36</f>
    </oc>
    <nc r="F36">
      <f>E36/B36</f>
    </nc>
    <odxf>
      <font>
        <b val="0"/>
      </font>
    </odxf>
    <ndxf>
      <font>
        <b/>
        <sz val="14"/>
        <name val="Times New Roman"/>
        <scheme val="none"/>
      </font>
    </ndxf>
  </rcc>
  <rcc rId="313" sId="2" odxf="1" dxf="1">
    <oc r="G36">
      <f>E36/C36</f>
    </oc>
    <nc r="G36">
      <f>E36/C36</f>
    </nc>
    <odxf>
      <font>
        <b val="0"/>
      </font>
    </odxf>
    <ndxf>
      <font>
        <b/>
        <sz val="14"/>
        <name val="Times New Roman"/>
        <scheme val="none"/>
      </font>
    </ndxf>
  </rcc>
  <rcc rId="314" sId="2" odxf="1" dxf="1">
    <oc r="F37">
      <f>E37/B37</f>
    </oc>
    <nc r="F37">
      <f>E37/B37</f>
    </nc>
    <odxf>
      <font>
        <b val="0"/>
      </font>
    </odxf>
    <ndxf>
      <font>
        <b/>
        <sz val="14"/>
        <name val="Times New Roman"/>
        <scheme val="none"/>
      </font>
    </ndxf>
  </rcc>
  <rcc rId="315" sId="2" odxf="1" dxf="1">
    <oc r="G37">
      <f>E37/C37</f>
    </oc>
    <nc r="G37">
      <f>E37/C37</f>
    </nc>
    <odxf>
      <font>
        <b val="0"/>
      </font>
    </odxf>
    <ndxf>
      <font>
        <b/>
        <sz val="14"/>
        <name val="Times New Roman"/>
        <scheme val="none"/>
      </font>
    </ndxf>
  </rcc>
  <rcc rId="316" sId="2" odxf="1" dxf="1">
    <oc r="F38">
      <f>E38/B38</f>
    </oc>
    <nc r="F38">
      <f>E38/B38</f>
    </nc>
    <odxf>
      <font>
        <b val="0"/>
      </font>
    </odxf>
    <ndxf>
      <font>
        <b/>
        <sz val="14"/>
        <name val="Times New Roman"/>
        <scheme val="none"/>
      </font>
    </ndxf>
  </rcc>
  <rcc rId="317" sId="2" odxf="1" dxf="1">
    <oc r="G38">
      <f>E38/C38</f>
    </oc>
    <nc r="G38">
      <f>E38/C38</f>
    </nc>
    <odxf>
      <font>
        <b val="0"/>
      </font>
    </odxf>
    <ndxf>
      <font>
        <b/>
        <sz val="14"/>
        <name val="Times New Roman"/>
        <scheme val="none"/>
      </font>
    </ndxf>
  </rcc>
  <rfmt sheetId="2" sqref="F37:G38" start="0" length="2147483647">
    <dxf>
      <font>
        <b val="0"/>
      </font>
    </dxf>
  </rfmt>
  <rcc rId="318" sId="2" odxf="1" dxf="1">
    <oc r="F40">
      <f>E40/B40</f>
    </oc>
    <nc r="F40">
      <f>E40/B40</f>
    </nc>
    <odxf>
      <font>
        <b val="0"/>
      </font>
    </odxf>
    <ndxf>
      <font>
        <b/>
        <sz val="14"/>
        <name val="Times New Roman"/>
        <scheme val="none"/>
      </font>
    </ndxf>
  </rcc>
  <rcc rId="319" sId="2" odxf="1" dxf="1">
    <oc r="G40">
      <f>E40/C40</f>
    </oc>
    <nc r="G40">
      <f>E40/C40</f>
    </nc>
    <odxf>
      <font>
        <b val="0"/>
      </font>
    </odxf>
    <ndxf>
      <font>
        <b/>
        <sz val="14"/>
        <name val="Times New Roman"/>
        <scheme val="none"/>
      </font>
    </ndxf>
  </rcc>
  <rcc rId="320" sId="2" odxf="1" dxf="1">
    <oc r="F41">
      <f>E41/B41</f>
    </oc>
    <nc r="F41">
      <f>E41/B41</f>
    </nc>
    <odxf>
      <font/>
    </odxf>
    <ndxf>
      <font>
        <sz val="14"/>
        <name val="Times New Roman"/>
        <scheme val="none"/>
      </font>
    </ndxf>
  </rcc>
  <rcc rId="321" sId="2" odxf="1" dxf="1">
    <oc r="G41">
      <f>E41/C41</f>
    </oc>
    <nc r="G41">
      <f>E41/C41</f>
    </nc>
    <odxf>
      <font/>
    </odxf>
    <ndxf>
      <font>
        <sz val="14"/>
        <name val="Times New Roman"/>
        <scheme val="none"/>
      </font>
    </ndxf>
  </rcc>
  <rcc rId="322" sId="2" odxf="1" dxf="1">
    <oc r="F42">
      <f>E42/B42</f>
    </oc>
    <nc r="F42">
      <f>E42/B42</f>
    </nc>
    <odxf>
      <font/>
    </odxf>
    <ndxf>
      <font>
        <sz val="14"/>
        <name val="Times New Roman"/>
        <scheme val="none"/>
      </font>
    </ndxf>
  </rcc>
  <rcc rId="323" sId="2" odxf="1" dxf="1">
    <oc r="G42">
      <f>E42/C42</f>
    </oc>
    <nc r="G42">
      <f>E42/C42</f>
    </nc>
    <odxf>
      <font/>
    </odxf>
    <ndxf>
      <font>
        <sz val="14"/>
        <name val="Times New Roman"/>
        <scheme val="none"/>
      </font>
    </ndxf>
  </rcc>
  <rcc rId="324" sId="2" odxf="1" dxf="1">
    <oc r="F33">
      <f>E33/B33</f>
    </oc>
    <nc r="F33">
      <f>E33/B33</f>
    </nc>
    <odxf>
      <font>
        <b val="0"/>
      </font>
    </odxf>
    <ndxf>
      <font>
        <b/>
        <sz val="14"/>
        <name val="Times New Roman"/>
        <scheme val="none"/>
      </font>
    </ndxf>
  </rcc>
  <rcc rId="325" sId="2" odxf="1" dxf="1">
    <oc r="G33">
      <f>E33/C33</f>
    </oc>
    <nc r="G33">
      <f>E33/C33</f>
    </nc>
    <odxf>
      <font>
        <b val="0"/>
      </font>
    </odxf>
    <ndxf>
      <font>
        <b/>
        <sz val="14"/>
        <name val="Times New Roman"/>
        <scheme val="none"/>
      </font>
    </ndxf>
  </rcc>
  <rcc rId="326" sId="2" odxf="1" dxf="1">
    <oc r="F34">
      <f>E34/B34</f>
    </oc>
    <nc r="F34">
      <f>E34/B34</f>
    </nc>
    <odxf>
      <font/>
    </odxf>
    <ndxf>
      <font>
        <sz val="14"/>
        <name val="Times New Roman"/>
        <scheme val="none"/>
      </font>
    </ndxf>
  </rcc>
  <rcc rId="327" sId="2" odxf="1" dxf="1">
    <oc r="G34">
      <f>E34/C34</f>
    </oc>
    <nc r="G34">
      <f>E34/C34</f>
    </nc>
    <odxf>
      <font/>
    </odxf>
    <ndxf>
      <font>
        <sz val="14"/>
        <name val="Times New Roman"/>
        <scheme val="none"/>
      </font>
    </ndxf>
  </rcc>
  <rcc rId="328" sId="2" odxf="1" dxf="1">
    <oc r="F30">
      <f>E30/B30</f>
    </oc>
    <nc r="F30">
      <f>E30/B30</f>
    </nc>
    <odxf>
      <font>
        <b val="0"/>
      </font>
    </odxf>
    <ndxf>
      <font>
        <b/>
        <sz val="14"/>
        <name val="Times New Roman"/>
        <scheme val="none"/>
      </font>
    </ndxf>
  </rcc>
  <rcc rId="329" sId="2" odxf="1" dxf="1">
    <oc r="G30">
      <f>E30/C30</f>
    </oc>
    <nc r="G30">
      <f>E30/C30</f>
    </nc>
    <odxf>
      <font>
        <b val="0"/>
      </font>
    </odxf>
    <ndxf>
      <font>
        <b/>
        <sz val="14"/>
        <name val="Times New Roman"/>
        <scheme val="none"/>
      </font>
    </ndxf>
  </rcc>
  <rcc rId="330" sId="2" odxf="1" dxf="1">
    <oc r="F31">
      <f>E31/B31</f>
    </oc>
    <nc r="F31">
      <f>E31/B31</f>
    </nc>
    <odxf>
      <font/>
    </odxf>
    <ndxf>
      <font>
        <sz val="14"/>
        <name val="Times New Roman"/>
        <scheme val="none"/>
      </font>
    </ndxf>
  </rcc>
  <rcc rId="331" sId="2" odxf="1" dxf="1">
    <oc r="G31">
      <f>E31/C31</f>
    </oc>
    <nc r="G31">
      <f>E31/C31</f>
    </nc>
    <odxf>
      <font/>
    </odxf>
    <ndxf>
      <font>
        <sz val="14"/>
        <name val="Times New Roman"/>
        <scheme val="none"/>
      </font>
    </ndxf>
  </rcc>
  <rcc rId="332" sId="2" odxf="1" dxf="1">
    <oc r="F26">
      <f>E26/B26</f>
    </oc>
    <nc r="F26">
      <f>E26/B26</f>
    </nc>
    <odxf>
      <font>
        <b val="0"/>
      </font>
    </odxf>
    <ndxf>
      <font>
        <b/>
        <sz val="14"/>
        <name val="Times New Roman"/>
        <scheme val="none"/>
      </font>
    </ndxf>
  </rcc>
  <rcc rId="333" sId="2" odxf="1" dxf="1">
    <oc r="G26">
      <f>E26/C26</f>
    </oc>
    <nc r="G26">
      <f>E26/C26</f>
    </nc>
    <odxf>
      <font>
        <b val="0"/>
      </font>
    </odxf>
    <ndxf>
      <font>
        <b/>
        <sz val="14"/>
        <name val="Times New Roman"/>
        <scheme val="none"/>
      </font>
    </ndxf>
  </rcc>
  <rcc rId="334" sId="2" odxf="1" dxf="1">
    <oc r="F27">
      <f>E27/B27</f>
    </oc>
    <nc r="F27">
      <f>E27/B27</f>
    </nc>
    <odxf>
      <font/>
    </odxf>
    <ndxf>
      <font>
        <sz val="14"/>
        <name val="Times New Roman"/>
        <scheme val="none"/>
      </font>
    </ndxf>
  </rcc>
  <rcc rId="335" sId="2" odxf="1" dxf="1">
    <oc r="G27">
      <f>E27/C27</f>
    </oc>
    <nc r="G27">
      <f>E27/C27</f>
    </nc>
    <odxf>
      <font/>
    </odxf>
    <ndxf>
      <font>
        <sz val="14"/>
        <name val="Times New Roman"/>
        <scheme val="none"/>
      </font>
    </ndxf>
  </rcc>
  <rcc rId="336" sId="2" odxf="1" dxf="1">
    <oc r="F28">
      <f>E28/B28</f>
    </oc>
    <nc r="F28">
      <f>E28/B28</f>
    </nc>
    <odxf>
      <font/>
    </odxf>
    <ndxf>
      <font>
        <sz val="14"/>
        <name val="Times New Roman"/>
        <scheme val="none"/>
      </font>
    </ndxf>
  </rcc>
  <rcc rId="337" sId="2" odxf="1" dxf="1">
    <oc r="G28">
      <f>E28/C28</f>
    </oc>
    <nc r="G28">
      <f>E28/C28</f>
    </nc>
    <odxf>
      <font/>
    </odxf>
    <ndxf>
      <font>
        <sz val="14"/>
        <name val="Times New Roman"/>
        <scheme val="none"/>
      </font>
    </ndxf>
  </rcc>
  <rcc rId="338" sId="2" odxf="1" dxf="1">
    <oc r="F22">
      <f>E22/B22</f>
    </oc>
    <nc r="F22">
      <f>E22/B22</f>
    </nc>
    <odxf>
      <font>
        <b val="0"/>
      </font>
    </odxf>
    <ndxf>
      <font>
        <b/>
        <sz val="14"/>
        <name val="Times New Roman"/>
        <scheme val="none"/>
      </font>
    </ndxf>
  </rcc>
  <rcc rId="339" sId="2" odxf="1" dxf="1">
    <oc r="G22">
      <f>E22/C22</f>
    </oc>
    <nc r="G22">
      <f>E22/C22</f>
    </nc>
    <odxf>
      <font>
        <b val="0"/>
      </font>
    </odxf>
    <ndxf>
      <font>
        <b/>
        <sz val="14"/>
        <name val="Times New Roman"/>
        <scheme val="none"/>
      </font>
    </ndxf>
  </rcc>
  <rcc rId="340" sId="2" odxf="1" dxf="1">
    <oc r="F23">
      <f>E23/B23</f>
    </oc>
    <nc r="F23">
      <f>E23/B23</f>
    </nc>
    <odxf>
      <font/>
    </odxf>
    <ndxf>
      <font>
        <sz val="14"/>
        <name val="Times New Roman"/>
        <scheme val="none"/>
      </font>
    </ndxf>
  </rcc>
  <rcc rId="341" sId="2" odxf="1" dxf="1">
    <oc r="G23">
      <f>E23/C23</f>
    </oc>
    <nc r="G23">
      <f>E23/C23</f>
    </nc>
    <odxf>
      <font/>
    </odxf>
    <ndxf>
      <font>
        <sz val="14"/>
        <name val="Times New Roman"/>
        <scheme val="none"/>
      </font>
    </ndxf>
  </rcc>
  <rcc rId="342" sId="2" odxf="1" dxf="1">
    <oc r="F24">
      <f>E24/B24</f>
    </oc>
    <nc r="F24">
      <f>E24/B24</f>
    </nc>
    <odxf>
      <font/>
    </odxf>
    <ndxf>
      <font>
        <sz val="14"/>
        <name val="Times New Roman"/>
        <scheme val="none"/>
      </font>
    </ndxf>
  </rcc>
  <rcc rId="343" sId="2" odxf="1" dxf="1">
    <oc r="G24">
      <f>E24/C24</f>
    </oc>
    <nc r="G24">
      <f>E24/C24</f>
    </nc>
    <odxf>
      <font/>
    </odxf>
    <ndxf>
      <font>
        <sz val="14"/>
        <name val="Times New Roman"/>
        <scheme val="none"/>
      </font>
    </ndxf>
  </rcc>
  <rcc rId="344" sId="2" odxf="1" dxf="1">
    <oc r="F18">
      <f>E18/B18</f>
    </oc>
    <nc r="F18">
      <f>E18/B18</f>
    </nc>
    <odxf>
      <font>
        <b val="0"/>
      </font>
    </odxf>
    <ndxf>
      <font>
        <b/>
        <sz val="14"/>
        <name val="Times New Roman"/>
        <scheme val="none"/>
      </font>
    </ndxf>
  </rcc>
  <rcc rId="345" sId="2" odxf="1" dxf="1">
    <oc r="G18">
      <f>E18/C18</f>
    </oc>
    <nc r="G18">
      <f>E18/C18</f>
    </nc>
    <odxf>
      <font>
        <b val="0"/>
      </font>
    </odxf>
    <ndxf>
      <font>
        <b/>
        <sz val="14"/>
        <name val="Times New Roman"/>
        <scheme val="none"/>
      </font>
    </ndxf>
  </rcc>
  <rcc rId="346" sId="2" odxf="1" dxf="1">
    <oc r="F19">
      <f>E19/B19</f>
    </oc>
    <nc r="F19">
      <f>E19/B19</f>
    </nc>
    <odxf>
      <font/>
    </odxf>
    <ndxf>
      <font>
        <sz val="14"/>
        <name val="Times New Roman"/>
        <scheme val="none"/>
      </font>
    </ndxf>
  </rcc>
  <rcc rId="347" sId="2" odxf="1" dxf="1">
    <oc r="G19">
      <f>E19/C19</f>
    </oc>
    <nc r="G19">
      <f>E19/C19</f>
    </nc>
    <odxf>
      <font/>
    </odxf>
    <ndxf>
      <font>
        <sz val="14"/>
        <name val="Times New Roman"/>
        <scheme val="none"/>
      </font>
    </ndxf>
  </rcc>
  <rcc rId="348" sId="2" odxf="1" dxf="1">
    <oc r="F20">
      <f>E20/B20</f>
    </oc>
    <nc r="F20">
      <f>E20/B20</f>
    </nc>
    <odxf>
      <font/>
    </odxf>
    <ndxf>
      <font>
        <sz val="14"/>
        <name val="Times New Roman"/>
        <scheme val="none"/>
      </font>
    </ndxf>
  </rcc>
  <rcc rId="349" sId="2" odxf="1" dxf="1">
    <oc r="G20">
      <f>E20/C20</f>
    </oc>
    <nc r="G20">
      <f>E20/C20</f>
    </nc>
    <odxf>
      <font/>
    </odxf>
    <ndxf>
      <font>
        <sz val="14"/>
        <name val="Times New Roman"/>
        <scheme val="none"/>
      </font>
    </ndxf>
  </rcc>
  <rcc rId="350" sId="2" odxf="1" dxf="1">
    <oc r="F14">
      <f>E14/B14</f>
    </oc>
    <nc r="F14">
      <f>E14/B14</f>
    </nc>
    <odxf>
      <font>
        <b val="0"/>
      </font>
    </odxf>
    <ndxf>
      <font>
        <b/>
        <sz val="14"/>
        <name val="Times New Roman"/>
        <scheme val="none"/>
      </font>
    </ndxf>
  </rcc>
  <rcc rId="351" sId="2" odxf="1" dxf="1">
    <oc r="G14">
      <f>E14/C14</f>
    </oc>
    <nc r="G14">
      <f>E14/C14</f>
    </nc>
    <odxf>
      <font>
        <b val="0"/>
      </font>
    </odxf>
    <ndxf>
      <font>
        <b/>
        <sz val="14"/>
        <name val="Times New Roman"/>
        <scheme val="none"/>
      </font>
    </ndxf>
  </rcc>
  <rcc rId="352" sId="2" odxf="1" dxf="1">
    <oc r="F15">
      <f>E15/B150</f>
    </oc>
    <nc r="F15">
      <f>E15/B150</f>
    </nc>
    <odxf>
      <font/>
    </odxf>
    <ndxf>
      <font>
        <sz val="14"/>
        <name val="Times New Roman"/>
        <scheme val="none"/>
      </font>
    </ndxf>
  </rcc>
  <rcc rId="353" sId="2" odxf="1" dxf="1">
    <oc r="G15">
      <f>E15/C15</f>
    </oc>
    <nc r="G15">
      <f>E15/C15</f>
    </nc>
    <odxf>
      <font/>
    </odxf>
    <ndxf>
      <font>
        <sz val="14"/>
        <name val="Times New Roman"/>
        <scheme val="none"/>
      </font>
    </ndxf>
  </rcc>
  <rcc rId="354" sId="2" odxf="1" dxf="1">
    <oc r="F16">
      <f>E16/B16</f>
    </oc>
    <nc r="F16">
      <f>E16/B16</f>
    </nc>
    <odxf>
      <font/>
    </odxf>
    <ndxf>
      <font>
        <sz val="14"/>
        <name val="Times New Roman"/>
        <scheme val="none"/>
      </font>
    </ndxf>
  </rcc>
  <rcc rId="355" sId="2" odxf="1" dxf="1">
    <oc r="G16">
      <f>E16/C16</f>
    </oc>
    <nc r="G16">
      <f>E16/C16</f>
    </nc>
    <odxf>
      <font/>
    </odxf>
    <ndxf>
      <font>
        <sz val="14"/>
        <name val="Times New Roman"/>
        <scheme val="none"/>
      </font>
    </ndxf>
  </rcc>
  <rcc rId="356" sId="2" odxf="1" dxf="1">
    <oc r="F10">
      <f>E10/B10</f>
    </oc>
    <nc r="F10">
      <f>E10/B10</f>
    </nc>
    <odxf>
      <font>
        <b val="0"/>
      </font>
    </odxf>
    <ndxf>
      <font>
        <b/>
        <sz val="14"/>
        <name val="Times New Roman"/>
        <scheme val="none"/>
      </font>
    </ndxf>
  </rcc>
  <rcc rId="357" sId="2" odxf="1" dxf="1">
    <oc r="G10">
      <f>E10/C10</f>
    </oc>
    <nc r="G10">
      <f>E10/C10</f>
    </nc>
    <odxf>
      <font>
        <b val="0"/>
      </font>
    </odxf>
    <ndxf>
      <font>
        <b/>
        <sz val="14"/>
        <name val="Times New Roman"/>
        <scheme val="none"/>
      </font>
    </ndxf>
  </rcc>
  <rcc rId="358" sId="2" odxf="1" dxf="1">
    <oc r="F11">
      <f>E11/B11</f>
    </oc>
    <nc r="F11">
      <f>E11/B11</f>
    </nc>
    <odxf>
      <font/>
    </odxf>
    <ndxf>
      <font>
        <sz val="14"/>
        <name val="Times New Roman"/>
        <scheme val="none"/>
      </font>
    </ndxf>
  </rcc>
  <rcc rId="359" sId="2" odxf="1" dxf="1">
    <oc r="G11">
      <f>E11/C11</f>
    </oc>
    <nc r="G11">
      <f>E11/C11</f>
    </nc>
    <odxf>
      <font/>
    </odxf>
    <ndxf>
      <font>
        <sz val="14"/>
        <name val="Times New Roman"/>
        <scheme val="none"/>
      </font>
    </ndxf>
  </rcc>
  <rcc rId="360" sId="2" odxf="1" dxf="1">
    <oc r="F12">
      <f>E12/B12</f>
    </oc>
    <nc r="F12">
      <f>E12/B12</f>
    </nc>
    <odxf>
      <font/>
    </odxf>
    <ndxf>
      <font>
        <sz val="14"/>
        <name val="Times New Roman"/>
        <scheme val="none"/>
      </font>
    </ndxf>
  </rcc>
  <rcc rId="361" sId="2" odxf="1" dxf="1">
    <oc r="G12">
      <f>E12/C12</f>
    </oc>
    <nc r="G12">
      <f>E12/C12</f>
    </nc>
    <odxf>
      <font/>
    </odxf>
    <ndxf>
      <font>
        <sz val="14"/>
        <name val="Times New Roman"/>
        <scheme val="none"/>
      </font>
    </ndxf>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AF52:AF68">
    <dxf>
      <alignment vertical="top" readingOrder="0"/>
    </dxf>
  </rfmt>
  <rcc rId="1" sId="19" numFmtId="4">
    <nc r="I72">
      <v>8739.98</v>
    </nc>
  </rcc>
  <rcv guid="{0C2B9C2A-7B94-41EF-A2E6-F8AC9A67DE25}" action="delete"/>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9:B20" start="0" length="2147483647">
    <dxf>
      <font>
        <b val="0"/>
      </font>
    </dxf>
  </rfmt>
  <rfmt sheetId="2" sqref="B23:B24" start="0" length="2147483647">
    <dxf>
      <font>
        <b val="0"/>
      </font>
    </dxf>
  </rfmt>
  <rfmt sheetId="2" sqref="B27:B28" start="0" length="2147483647">
    <dxf>
      <font>
        <b val="0"/>
      </font>
    </dxf>
  </rfmt>
  <rfmt sheetId="2" sqref="B36" start="0" length="2147483647">
    <dxf>
      <font>
        <b/>
      </font>
    </dxf>
  </rfmt>
  <rfmt sheetId="2" sqref="B40" start="0" length="2147483647">
    <dxf>
      <font>
        <b/>
      </font>
    </dxf>
  </rfmt>
  <rfmt sheetId="2" sqref="AG14" start="0" length="0">
    <dxf>
      <numFmt numFmtId="164" formatCode="_-* #,##0.00\ _₽_-;\-* #,##0.00\ _₽_-;_-* &quot;-&quot;??\ _₽_-;_-@_-"/>
    </dxf>
  </rfmt>
  <rfmt sheetId="2" sqref="AG15" start="0" length="0">
    <dxf>
      <numFmt numFmtId="164" formatCode="_-* #,##0.00\ _₽_-;\-* #,##0.00\ _₽_-;_-* &quot;-&quot;??\ _₽_-;_-@_-"/>
    </dxf>
  </rfmt>
  <rfmt sheetId="2" sqref="AG16" start="0" length="0">
    <dxf>
      <numFmt numFmtId="164" formatCode="_-* #,##0.00\ _₽_-;\-* #,##0.00\ _₽_-;_-* &quot;-&quot;??\ _₽_-;_-@_-"/>
    </dxf>
  </rfmt>
  <rfmt sheetId="2" sqref="AG1:AG1048576" start="0" length="2147483647">
    <dxf>
      <font>
        <color rgb="FFFF0000"/>
      </font>
    </dxf>
  </rfmt>
  <rfmt sheetId="2" sqref="AG1:AG1048576" start="0" length="2147483647">
    <dxf>
      <font>
        <sz val="16"/>
      </font>
    </dxf>
  </rfmt>
  <rcc rId="368" sId="2">
    <nc r="AG14">
      <f>C14-E14</f>
    </nc>
  </rcc>
  <rcc rId="369" sId="2">
    <nc r="AG15">
      <f>C15-E15</f>
    </nc>
  </rcc>
  <rcc rId="370" sId="2">
    <nc r="AG16">
      <f>C16-E16</f>
    </nc>
  </rcc>
  <rfmt sheetId="2" sqref="AG14" start="0" length="2147483647">
    <dxf>
      <font>
        <b/>
      </font>
    </dxf>
  </rfmt>
  <rcc rId="371" sId="2" odxf="1" dxf="1">
    <nc r="AG18">
      <f>C18-E18</f>
    </nc>
    <odxf>
      <numFmt numFmtId="0" formatCode="General"/>
    </odxf>
    <ndxf>
      <numFmt numFmtId="164" formatCode="_-* #,##0.00\ _₽_-;\-* #,##0.00\ _₽_-;_-* &quot;-&quot;??\ _₽_-;_-@_-"/>
    </ndxf>
  </rcc>
  <rcc rId="372" sId="2" odxf="1" dxf="1">
    <nc r="AG19">
      <f>C19-E19</f>
    </nc>
    <odxf>
      <numFmt numFmtId="0" formatCode="General"/>
    </odxf>
    <ndxf>
      <numFmt numFmtId="164" formatCode="_-* #,##0.00\ _₽_-;\-* #,##0.00\ _₽_-;_-* &quot;-&quot;??\ _₽_-;_-@_-"/>
    </ndxf>
  </rcc>
  <rcc rId="373" sId="2" odxf="1" dxf="1">
    <nc r="AG20">
      <f>C20-E20</f>
    </nc>
    <odxf>
      <numFmt numFmtId="0" formatCode="General"/>
    </odxf>
    <ndxf>
      <numFmt numFmtId="164" formatCode="_-* #,##0.00\ _₽_-;\-* #,##0.00\ _₽_-;_-* &quot;-&quot;??\ _₽_-;_-@_-"/>
    </ndxf>
  </rcc>
  <rcc rId="374" sId="2" odxf="1" dxf="1">
    <nc r="AG22">
      <f>C22-E22</f>
    </nc>
    <odxf>
      <numFmt numFmtId="0" formatCode="General"/>
    </odxf>
    <ndxf>
      <numFmt numFmtId="164" formatCode="_-* #,##0.00\ _₽_-;\-* #,##0.00\ _₽_-;_-* &quot;-&quot;??\ _₽_-;_-@_-"/>
    </ndxf>
  </rcc>
  <rcc rId="375" sId="2" odxf="1" dxf="1">
    <nc r="AG23">
      <f>C23-E23</f>
    </nc>
    <odxf>
      <numFmt numFmtId="0" formatCode="General"/>
    </odxf>
    <ndxf>
      <numFmt numFmtId="164" formatCode="_-* #,##0.00\ _₽_-;\-* #,##0.00\ _₽_-;_-* &quot;-&quot;??\ _₽_-;_-@_-"/>
    </ndxf>
  </rcc>
  <rcc rId="376" sId="2" odxf="1" dxf="1">
    <nc r="AG24">
      <f>C24-E24</f>
    </nc>
    <odxf>
      <numFmt numFmtId="0" formatCode="General"/>
    </odxf>
    <ndxf>
      <numFmt numFmtId="164" formatCode="_-* #,##0.00\ _₽_-;\-* #,##0.00\ _₽_-;_-* &quot;-&quot;??\ _₽_-;_-@_-"/>
    </ndxf>
  </rcc>
  <rcc rId="377" sId="2" odxf="1" dxf="1">
    <nc r="AG26">
      <f>C26-E26</f>
    </nc>
    <odxf>
      <numFmt numFmtId="0" formatCode="General"/>
    </odxf>
    <ndxf>
      <numFmt numFmtId="164" formatCode="_-* #,##0.00\ _₽_-;\-* #,##0.00\ _₽_-;_-* &quot;-&quot;??\ _₽_-;_-@_-"/>
    </ndxf>
  </rcc>
  <rcc rId="378" sId="2" odxf="1" dxf="1">
    <nc r="AG27">
      <f>C27-E27</f>
    </nc>
    <odxf>
      <numFmt numFmtId="0" formatCode="General"/>
    </odxf>
    <ndxf>
      <numFmt numFmtId="164" formatCode="_-* #,##0.00\ _₽_-;\-* #,##0.00\ _₽_-;_-* &quot;-&quot;??\ _₽_-;_-@_-"/>
    </ndxf>
  </rcc>
  <rcc rId="379" sId="2" odxf="1" dxf="1">
    <nc r="AG28">
      <f>C28-E28</f>
    </nc>
    <odxf>
      <numFmt numFmtId="0" formatCode="General"/>
    </odxf>
    <ndxf>
      <numFmt numFmtId="164" formatCode="_-* #,##0.00\ _₽_-;\-* #,##0.00\ _₽_-;_-* &quot;-&quot;??\ _₽_-;_-@_-"/>
    </ndxf>
  </rcc>
  <rcc rId="380" sId="2" odxf="1" dxf="1">
    <nc r="AG30">
      <f>C30-E30</f>
    </nc>
    <odxf>
      <numFmt numFmtId="0" formatCode="General"/>
    </odxf>
    <ndxf>
      <numFmt numFmtId="164" formatCode="_-* #,##0.00\ _₽_-;\-* #,##0.00\ _₽_-;_-* &quot;-&quot;??\ _₽_-;_-@_-"/>
    </ndxf>
  </rcc>
  <rcc rId="381" sId="2" odxf="1" dxf="1">
    <nc r="AG31">
      <f>C31-E31</f>
    </nc>
    <odxf>
      <numFmt numFmtId="0" formatCode="General"/>
    </odxf>
    <ndxf>
      <numFmt numFmtId="164" formatCode="_-* #,##0.00\ _₽_-;\-* #,##0.00\ _₽_-;_-* &quot;-&quot;??\ _₽_-;_-@_-"/>
    </ndxf>
  </rcc>
  <rcc rId="382" sId="2" odxf="1" dxf="1">
    <nc r="AG33">
      <f>C33-E33</f>
    </nc>
    <odxf>
      <numFmt numFmtId="0" formatCode="General"/>
    </odxf>
    <ndxf>
      <numFmt numFmtId="164" formatCode="_-* #,##0.00\ _₽_-;\-* #,##0.00\ _₽_-;_-* &quot;-&quot;??\ _₽_-;_-@_-"/>
    </ndxf>
  </rcc>
  <rcc rId="383" sId="2" odxf="1" dxf="1">
    <nc r="AG34">
      <f>C34-E34</f>
    </nc>
    <odxf>
      <numFmt numFmtId="0" formatCode="General"/>
    </odxf>
    <ndxf>
      <numFmt numFmtId="164" formatCode="_-* #,##0.00\ _₽_-;\-* #,##0.00\ _₽_-;_-* &quot;-&quot;??\ _₽_-;_-@_-"/>
    </ndxf>
  </rcc>
  <rcc rId="384" sId="2" odxf="1" dxf="1">
    <nc r="AG36">
      <f>C36-E36</f>
    </nc>
    <odxf>
      <numFmt numFmtId="0" formatCode="General"/>
    </odxf>
    <ndxf>
      <numFmt numFmtId="164" formatCode="_-* #,##0.00\ _₽_-;\-* #,##0.00\ _₽_-;_-* &quot;-&quot;??\ _₽_-;_-@_-"/>
    </ndxf>
  </rcc>
  <rcc rId="385" sId="2" odxf="1" dxf="1">
    <nc r="AG37">
      <f>C37-E37</f>
    </nc>
    <odxf>
      <numFmt numFmtId="0" formatCode="General"/>
    </odxf>
    <ndxf>
      <numFmt numFmtId="164" formatCode="_-* #,##0.00\ _₽_-;\-* #,##0.00\ _₽_-;_-* &quot;-&quot;??\ _₽_-;_-@_-"/>
    </ndxf>
  </rcc>
  <rcc rId="386" sId="2" odxf="1" dxf="1">
    <nc r="AG38">
      <f>C38-E38</f>
    </nc>
    <odxf>
      <numFmt numFmtId="0" formatCode="General"/>
    </odxf>
    <ndxf>
      <numFmt numFmtId="164" formatCode="_-* #,##0.00\ _₽_-;\-* #,##0.00\ _₽_-;_-* &quot;-&quot;??\ _₽_-;_-@_-"/>
    </ndxf>
  </rcc>
  <rfmt sheetId="2" sqref="AG40" start="0" length="0">
    <dxf>
      <numFmt numFmtId="164" formatCode="_-* #,##0.00\ _₽_-;\-* #,##0.00\ _₽_-;_-* &quot;-&quot;??\ _₽_-;_-@_-"/>
    </dxf>
  </rfmt>
  <rfmt sheetId="2" sqref="AG41" start="0" length="0">
    <dxf>
      <numFmt numFmtId="164" formatCode="_-* #,##0.00\ _₽_-;\-* #,##0.00\ _₽_-;_-* &quot;-&quot;??\ _₽_-;_-@_-"/>
    </dxf>
  </rfmt>
  <rfmt sheetId="2" sqref="AG42" start="0" length="0">
    <dxf>
      <numFmt numFmtId="164" formatCode="_-* #,##0.00\ _₽_-;\-* #,##0.00\ _₽_-;_-* &quot;-&quot;??\ _₽_-;_-@_-"/>
    </dxf>
  </rfmt>
  <rcc rId="387" sId="2" odxf="1" dxf="1">
    <nc r="AG47">
      <f>C47-E47</f>
    </nc>
    <odxf>
      <numFmt numFmtId="0" formatCode="General"/>
    </odxf>
    <ndxf>
      <numFmt numFmtId="164" formatCode="_-* #,##0.00\ _₽_-;\-* #,##0.00\ _₽_-;_-* &quot;-&quot;??\ _₽_-;_-@_-"/>
    </ndxf>
  </rcc>
  <rcc rId="388" sId="2" odxf="1" dxf="1">
    <nc r="AG48">
      <f>C48-E48</f>
    </nc>
    <odxf>
      <numFmt numFmtId="0" formatCode="General"/>
    </odxf>
    <ndxf>
      <numFmt numFmtId="164" formatCode="_-* #,##0.00\ _₽_-;\-* #,##0.00\ _₽_-;_-* &quot;-&quot;??\ _₽_-;_-@_-"/>
    </ndxf>
  </rcc>
  <rcc rId="389" sId="2" odxf="1" dxf="1">
    <nc r="AG50">
      <f>C50-E50</f>
    </nc>
    <odxf>
      <numFmt numFmtId="0" formatCode="General"/>
    </odxf>
    <ndxf>
      <numFmt numFmtId="164" formatCode="_-* #,##0.00\ _₽_-;\-* #,##0.00\ _₽_-;_-* &quot;-&quot;??\ _₽_-;_-@_-"/>
    </ndxf>
  </rcc>
  <rcc rId="390" sId="2" odxf="1" dxf="1">
    <nc r="AG51">
      <f>C51-E51</f>
    </nc>
    <odxf>
      <numFmt numFmtId="0" formatCode="General"/>
    </odxf>
    <ndxf>
      <numFmt numFmtId="164" formatCode="_-* #,##0.00\ _₽_-;\-* #,##0.00\ _₽_-;_-* &quot;-&quot;??\ _₽_-;_-@_-"/>
    </ndxf>
  </rcc>
  <rcc rId="391" sId="2" odxf="1" dxf="1">
    <nc r="AG61">
      <f>C61-E61</f>
    </nc>
    <odxf>
      <numFmt numFmtId="0" formatCode="General"/>
    </odxf>
    <ndxf>
      <numFmt numFmtId="164" formatCode="_-* #,##0.00\ _₽_-;\-* #,##0.00\ _₽_-;_-* &quot;-&quot;??\ _₽_-;_-@_-"/>
    </ndxf>
  </rcc>
  <rcc rId="392" sId="2" odxf="1" dxf="1">
    <nc r="AG62">
      <f>C62-E62</f>
    </nc>
    <odxf>
      <numFmt numFmtId="0" formatCode="General"/>
    </odxf>
    <ndxf>
      <numFmt numFmtId="164" formatCode="_-* #,##0.00\ _₽_-;\-* #,##0.00\ _₽_-;_-* &quot;-&quot;??\ _₽_-;_-@_-"/>
    </ndxf>
  </rcc>
  <rcc rId="393" sId="2" odxf="1" dxf="1">
    <nc r="AG63">
      <f>C63-E63</f>
    </nc>
    <odxf>
      <numFmt numFmtId="0" formatCode="General"/>
    </odxf>
    <ndxf>
      <numFmt numFmtId="164" formatCode="_-* #,##0.00\ _₽_-;\-* #,##0.00\ _₽_-;_-* &quot;-&quot;??\ _₽_-;_-@_-"/>
    </ndxf>
  </rcc>
  <rfmt sheetId="2" sqref="AG61" start="0" length="2147483647">
    <dxf>
      <font>
        <b/>
      </font>
    </dxf>
  </rfmt>
  <rcc rId="394" sId="2" odxf="1" dxf="1">
    <nc r="AG53">
      <f>C53-E53</f>
    </nc>
    <odxf>
      <numFmt numFmtId="0" formatCode="General"/>
    </odxf>
    <ndxf>
      <numFmt numFmtId="164" formatCode="_-* #,##0.00\ _₽_-;\-* #,##0.00\ _₽_-;_-* &quot;-&quot;??\ _₽_-;_-@_-"/>
    </ndxf>
  </rcc>
  <rcc rId="395" sId="2" odxf="1" dxf="1">
    <nc r="AG54">
      <f>C54-E54</f>
    </nc>
    <odxf>
      <numFmt numFmtId="0" formatCode="General"/>
    </odxf>
    <ndxf>
      <numFmt numFmtId="164" formatCode="_-* #,##0.00\ _₽_-;\-* #,##0.00\ _₽_-;_-* &quot;-&quot;??\ _₽_-;_-@_-"/>
    </ndxf>
  </rcc>
  <rcc rId="396" sId="2" odxf="1" dxf="1">
    <nc r="AG55">
      <f>C55-E55</f>
    </nc>
    <odxf>
      <numFmt numFmtId="0" formatCode="General"/>
    </odxf>
    <ndxf>
      <numFmt numFmtId="164" formatCode="_-* #,##0.00\ _₽_-;\-* #,##0.00\ _₽_-;_-* &quot;-&quot;??\ _₽_-;_-@_-"/>
    </ndxf>
  </rcc>
  <rfmt sheetId="2" sqref="AG53" start="0" length="2147483647">
    <dxf>
      <font>
        <b/>
      </font>
    </dxf>
  </rfmt>
  <rfmt sheetId="2" sqref="AG47" start="0" length="2147483647">
    <dxf>
      <font>
        <b/>
      </font>
    </dxf>
  </rfmt>
  <rfmt sheetId="2" sqref="AG40" start="0" length="2147483647">
    <dxf>
      <font>
        <b/>
      </font>
    </dxf>
  </rfmt>
  <rfmt sheetId="2" sqref="AG36" start="0" length="2147483647">
    <dxf>
      <font>
        <b/>
      </font>
    </dxf>
  </rfmt>
  <rfmt sheetId="2" sqref="C36:AE36" start="0" length="2147483647">
    <dxf>
      <font>
        <b/>
      </font>
    </dxf>
  </rfmt>
  <rfmt sheetId="2" sqref="C40:AE40" start="0" length="2147483647">
    <dxf>
      <font>
        <b/>
      </font>
    </dxf>
  </rfmt>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F13" start="0" length="0">
    <dxf>
      <alignment vertical="top" wrapText="1" readingOrder="0"/>
    </dxf>
  </rfmt>
  <rfmt sheetId="2" sqref="AF13" start="0" length="2147483647">
    <dxf>
      <font>
        <name val="Times New Roman"/>
        <scheme val="none"/>
      </font>
    </dxf>
  </rfmt>
  <rfmt sheetId="2" sqref="AF13">
    <dxf>
      <alignment vertical="top" readingOrder="0"/>
    </dxf>
  </rfmt>
  <rfmt sheetId="2" sqref="AF13">
    <dxf>
      <alignment horizontal="left" readingOrder="0"/>
    </dxf>
  </rfmt>
  <rfmt sheetId="2" sqref="A13">
    <dxf>
      <alignment vertical="top" readingOrder="0"/>
    </dxf>
  </rfmt>
  <rfmt sheetId="2" sqref="A21">
    <dxf>
      <alignment vertical="top" readingOrder="0"/>
    </dxf>
  </rfmt>
  <rfmt sheetId="2" sqref="A25">
    <dxf>
      <alignment vertical="top" readingOrder="0"/>
    </dxf>
  </rfmt>
  <rfmt sheetId="2" sqref="A29">
    <dxf>
      <alignment vertical="top" readingOrder="0"/>
    </dxf>
  </rfmt>
  <rfmt sheetId="2" sqref="A32">
    <dxf>
      <alignment vertical="top" readingOrder="0"/>
    </dxf>
  </rfmt>
  <rfmt sheetId="2" sqref="A46">
    <dxf>
      <alignment vertical="top" readingOrder="0"/>
    </dxf>
  </rfmt>
  <rfmt sheetId="2" sqref="A49">
    <dxf>
      <alignment vertical="top" readingOrder="0"/>
    </dxf>
  </rfmt>
  <rfmt sheetId="2" sqref="AF46" start="0" length="0">
    <dxf>
      <alignment vertical="top" wrapText="1" readingOrder="0"/>
    </dxf>
  </rfmt>
  <rfmt sheetId="2" sqref="AF46">
    <dxf>
      <alignment vertical="top" readingOrder="0"/>
    </dxf>
  </rfmt>
  <rfmt sheetId="2" sqref="AF46" start="0" length="2147483647">
    <dxf>
      <font>
        <name val="Times New Roman"/>
        <scheme val="none"/>
      </font>
    </dxf>
  </rfmt>
  <rcc rId="403" sId="2">
    <nc r="AF46" t="inlineStr">
      <is>
        <t>Остаток плановых ассигнований по бюджету автономного округа в сумме 281,40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cc rId="404" sId="2">
    <nc r="AF13" t="inlineStr">
      <is>
        <t>Остаток плановых ассигнований сcоставил: 33,62 тыс. руб. в том числе:
1) по местному бюджету - 18,62 тыс. руб. 
-3,60 тыс. руб.- оплата труда гражданского персонала (работники приняты не в запланированные даты и отработали не полный месяц);
- 15,00 тыс. руб. - возмещение работникам, связанных с прохождением первичного медосмотра. Остаток средств в связи с тпрохожденеим первичного медосмотра ранее.
2) по бюджету ХМАО-Югры - 15,00 тыс. руб. Оплата труда гражданского персонала  (работники приняты не в запланированные даты, отработали не полный месяц).</t>
      </is>
    </nc>
  </rcc>
  <rcv guid="{84867370-1F3E-4368-AF79-FBCE46FFFE92}" action="delete"/>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1" sId="2">
    <oc r="A75" t="inlineStr">
      <is>
        <t>Руководитель структурного подразделения</t>
      </is>
    </oc>
    <nc r="A75" t="inlineStr">
      <is>
        <t>Начальник управления экономики Администрации г.Когалыма</t>
      </is>
    </nc>
  </rcc>
  <rcc rId="412" sId="2">
    <oc r="D75" t="inlineStr">
      <is>
        <t>ФИО</t>
      </is>
    </oc>
    <nc r="D75" t="inlineStr">
      <is>
        <t>Загорская Е.Г.</t>
      </is>
    </nc>
  </rcc>
  <rfmt sheetId="2" sqref="E75" start="0" length="0">
    <dxf>
      <font>
        <sz val="14"/>
        <color auto="1"/>
        <name val="Times New Roman"/>
        <scheme val="none"/>
      </font>
      <alignment horizontal="center" vertical="top" wrapText="1" readingOrder="0"/>
    </dxf>
  </rfmt>
  <rcc rId="413" sId="2">
    <oc r="A77" t="inlineStr">
      <is>
        <t>Исполнитель: 
тел.</t>
      </is>
    </oc>
    <nc r="A77" t="inlineStr">
      <is>
        <t>Исполнитель: Мартынова С.В, 
тел. 93785</t>
      </is>
    </nc>
  </rcc>
  <rcv guid="{84867370-1F3E-4368-AF79-FBCE46FFFE92}" action="delete"/>
  <rdn rId="0" localSheetId="2" customView="1" name="Z_84867370_1F3E_4368_AF79_FBCE46FFFE92_.wvu.Rows" hidden="1" oldHidden="1">
    <formula>'1.СЗН'!$69:$73</formula>
  </rdn>
  <rdn rId="0" localSheetId="2" customView="1" name="Z_84867370_1F3E_4368_AF79_FBCE46FFFE92_.wvu.FilterData" hidden="1" oldHidden="1">
    <formula>'1.СЗН'!$A$1:$AF$63</formula>
    <oldFormula>'1.СЗН'!$A$1:$AF$63</oldFormula>
  </rdn>
  <rdn rId="0" localSheetId="3" customView="1" name="Z_84867370_1F3E_4368_AF79_FBCE46FFFE92_.wvu.FilterData" hidden="1" oldHidden="1">
    <formula>'2.АПК'!$A$1:$AF$36</formula>
    <oldFormula>'2.АПК'!$A$1:$AF$36</oldFormula>
  </rdn>
  <rdn rId="0" localSheetId="4" customView="1" name="Z_84867370_1F3E_4368_AF79_FBCE46FFFE92_.wvu.FilterData" hidden="1" oldHidden="1">
    <formula>'3.БЖД'!$A$1:$AF$17</formula>
    <oldFormula>'3.БЖД'!$A$1:$AF$17</oldFormula>
  </rdn>
  <rdn rId="0" localSheetId="5" customView="1" name="Z_84867370_1F3E_4368_AF79_FBCE46FFFE92_.wvu.FilterData" hidden="1" oldHidden="1">
    <formula>'4.УМИ'!$A$1:$AF$11</formula>
    <oldFormula>'4.УМИ'!$A$1:$AF$11</oldFormula>
  </rdn>
  <rdn rId="0" localSheetId="6" customView="1" name="Z_84867370_1F3E_4368_AF79_FBCE46FFFE92_.wvu.FilterData" hidden="1" oldHidden="1">
    <formula>'5.Проф. прав.'!$A$1:$AF$12</formula>
    <oldFormula>'5.Проф. прав.'!$A$1:$AF$12</oldFormula>
  </rdn>
  <rdn rId="0" localSheetId="7" customView="1" name="Z_84867370_1F3E_4368_AF79_FBCE46FFFE92_.wvu.FilterData" hidden="1" oldHidden="1">
    <formula>'6.Экстримизм'!$A$1:$AF$11</formula>
    <oldFormula>'6.Экстримизм'!$A$1:$AF$11</oldFormula>
  </rdn>
  <rcv guid="{84867370-1F3E-4368-AF79-FBCE46FFFE92}"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1" sId="2" numFmtId="34">
    <oc r="I48">
      <v>256.7</v>
    </oc>
    <nc r="I48">
      <v>256.75177000000002</v>
    </nc>
  </rcc>
  <rcc rId="422" sId="2" numFmtId="34">
    <oc r="D48">
      <v>256.7</v>
    </oc>
    <nc r="D48">
      <v>256.75177000000002</v>
    </nc>
  </rcc>
  <rcc rId="423" sId="2">
    <oc r="AF46" t="inlineStr">
      <is>
        <t>Остаток плановых ассигнований по бюджету автономного округа в сумме 281,40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oc>
    <nc r="AF46" t="inlineStr">
      <is>
        <t>Остаток плановых ассигнований по бюджету автономного округа в сумме 281,35 тыс. рублей возник в связи с тем, что кассовые расходы на связь, комунальные услуги и услуги по техническому обслуживанию оргтехники производились по фактически выставленым поставщиками счетам. Специалистами отдела по труду и занятости: рассмотрено 256 устных обращений, поступивших от организаций и работников касающихся охраны труда, оплаты труда, занятости, нарушений ТК РФ; подготовлены отчёты и направлены в установленные сроки в Департамент по труду и занятости населения ХМАО-Югры.</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 sId="11" numFmtId="19">
    <oc r="C7">
      <v>45292</v>
    </oc>
    <nc r="C7">
      <v>45323</v>
    </nc>
  </rcc>
  <rcc rId="425" sId="11" numFmtId="19">
    <oc r="D7">
      <v>45292</v>
    </oc>
    <nc r="D7">
      <v>45323</v>
    </nc>
  </rcc>
  <rcc rId="426" sId="11" numFmtId="19">
    <oc r="E7">
      <v>45292</v>
    </oc>
    <nc r="E7">
      <v>45323</v>
    </nc>
  </rcc>
  <rcc rId="427" sId="11" numFmtId="4">
    <oc r="C82">
      <f>SUM(H82)</f>
    </oc>
    <nc r="C82">
      <v>2849.71</v>
    </nc>
  </rcc>
  <rcc rId="428" sId="11" numFmtId="4">
    <oc r="C88">
      <f>SUM(H88)</f>
    </oc>
    <nc r="C88">
      <v>2724.4</v>
    </nc>
  </rcc>
  <rcc rId="429" sId="11" numFmtId="4">
    <nc r="I64">
      <v>1723.4670000000001</v>
    </nc>
  </rcc>
  <rcc rId="430" sId="11" numFmtId="4">
    <nc r="I28">
      <v>28.4</v>
    </nc>
  </rcc>
  <rfmt sheetId="11" sqref="H34">
    <dxf>
      <fill>
        <patternFill patternType="solid">
          <bgColor rgb="FFFFFF00"/>
        </patternFill>
      </fill>
    </dxf>
  </rfmt>
  <rcc rId="431" sId="11" numFmtId="4">
    <nc r="I34">
      <v>7535.2</v>
    </nc>
  </rcc>
  <rcc rId="432" sId="11" numFmtId="4">
    <nc r="I96">
      <v>691.6</v>
    </nc>
  </rcc>
  <rcc rId="433" sId="11" numFmtId="4">
    <nc r="I102">
      <v>1177.19</v>
    </nc>
  </rcc>
  <rcc rId="434" sId="11" odxf="1" dxf="1">
    <nc r="AF24" t="inlineStr">
      <is>
        <t xml:space="preserve"> В январе запланированы денежные средства на сумму 130,5,8 тыс. руб., израсходованы денежные средства в размере 28,4 тыс. руб. 
Остаток на текущую дату в размере 102,1 тыс. руб., из них: 
-оплата ГПХ за январь будет произведена в феврале 2024г.
- мед. услуги в связи с фактическими расходами.
</t>
      </is>
    </nc>
    <odxf>
      <font>
        <sz val="14"/>
        <name val="Times New Roman"/>
        <scheme val="none"/>
      </font>
      <fill>
        <patternFill patternType="none">
          <bgColor indexed="65"/>
        </patternFill>
      </fill>
      <alignment vertical="bottom" wrapText="0" readingOrder="0"/>
    </odxf>
    <ndxf>
      <font>
        <sz val="14"/>
        <color auto="1"/>
        <name val="Times New Roman"/>
        <scheme val="none"/>
      </font>
      <fill>
        <patternFill patternType="solid">
          <bgColor rgb="FFFFFF00"/>
        </patternFill>
      </fill>
      <alignment vertical="center" wrapText="1" readingOrder="0"/>
    </ndxf>
  </rcc>
  <rfmt sheetId="11" sqref="AF24" start="0" length="2147483647">
    <dxf>
      <font>
        <sz val="8"/>
      </font>
    </dxf>
  </rfmt>
  <rfmt sheetId="11" sqref="AF24">
    <dxf>
      <fill>
        <patternFill patternType="none">
          <bgColor auto="1"/>
        </patternFill>
      </fill>
    </dxf>
  </rfmt>
  <rcc rId="435" sId="11" odxf="1" dxf="1">
    <nc r="AF30" t="inlineStr">
      <is>
        <t xml:space="preserve"> В январе запланированы денежгые средства на сумму 22467,9 тыс.руб., израсходованы денежные средства в размере 7535,2 тыс.руб. Остаток на текущую дату в размере 14932,7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водоснабжению, согласно приборов учета
-по уборке снега согласно фактически предоставленным услугам;
-мед. услугам согласно фактически представленным платежным документам
-по физ.охране объектов, в связи с проведением закупочной процедуры ; 
-по налогам и сборам.</t>
      </is>
    </nc>
    <odxf>
      <fill>
        <patternFill patternType="none">
          <bgColor indexed="65"/>
        </patternFill>
      </fill>
      <alignment vertical="bottom" wrapText="0" readingOrder="0"/>
    </odxf>
    <ndxf>
      <fill>
        <patternFill patternType="solid">
          <bgColor rgb="FFFFFF00"/>
        </patternFill>
      </fill>
      <alignment vertical="center" wrapText="1" readingOrder="0"/>
    </ndxf>
  </rcc>
  <rfmt sheetId="11" sqref="AF30" start="0" length="2147483647">
    <dxf>
      <font>
        <sz val="8"/>
      </font>
    </dxf>
  </rfmt>
  <rfmt sheetId="11" sqref="AF30">
    <dxf>
      <fill>
        <patternFill patternType="none">
          <bgColor auto="1"/>
        </patternFill>
      </fill>
    </dxf>
  </rfmt>
  <rcc rId="436" sId="11" odxf="1" dxf="1">
    <nc r="AF36" t="inlineStr">
      <is>
        <t xml:space="preserve"> В январе запланированы денежные средства на сумму 12,8 тыс. руб.
Остаток на текущую дату в размере 12,8 тыс. руб., из них: 
--оплата ГПХ за январь будет произведена в феврале 2024г.
- мед услуги в связи с фактическими расходами;
-приобретение наградной атрибутики и поощрительных призов для награждения спортсменов согласно фактическим расходам
</t>
      </is>
    </nc>
    <odxf>
      <font>
        <sz val="14"/>
        <name val="Times New Roman"/>
        <scheme val="none"/>
      </font>
      <fill>
        <patternFill patternType="none">
          <bgColor indexed="65"/>
        </patternFill>
      </fill>
      <alignment horizontal="general" vertical="bottom" wrapText="0" readingOrder="0"/>
    </odxf>
    <ndxf>
      <font>
        <sz val="14"/>
        <color auto="1"/>
        <name val="Times New Roman"/>
        <scheme val="none"/>
      </font>
      <fill>
        <patternFill patternType="solid">
          <bgColor rgb="FFFFFF00"/>
        </patternFill>
      </fill>
      <alignment horizontal="left" vertical="center" wrapText="1" readingOrder="0"/>
    </ndxf>
  </rcc>
  <rfmt sheetId="11" sqref="AF36" start="0" length="2147483647">
    <dxf>
      <font>
        <sz val="8"/>
      </font>
    </dxf>
  </rfmt>
  <rfmt sheetId="11" sqref="AF36">
    <dxf>
      <fill>
        <patternFill patternType="none">
          <bgColor auto="1"/>
        </patternFill>
      </fill>
    </dxf>
  </rfmt>
  <rcc rId="437" sId="11" odxf="1" dxf="1">
    <nc r="AF92" t="inlineStr">
      <is>
        <t xml:space="preserve"> В январе запланированы денежные средства на сумму 864,9 тыс. руб., израсходовано 691,6 тыс. руб. Остаток на текущую дату в размере 173,3 тыс. руб. в связи с меньшим количеством участников соревнований, фактическими расходами за проживание</t>
      </is>
    </nc>
    <odxf>
      <font>
        <sz val="14"/>
        <name val="Times New Roman"/>
        <scheme val="none"/>
      </font>
      <fill>
        <patternFill>
          <bgColor theme="7" tint="0.79998168889431442"/>
        </patternFill>
      </fill>
      <alignment vertical="bottom" wrapText="0" readingOrder="0"/>
    </odxf>
    <ndxf>
      <font>
        <sz val="14"/>
        <color auto="1"/>
        <name val="Times New Roman"/>
        <scheme val="none"/>
      </font>
      <fill>
        <patternFill>
          <bgColor rgb="FFFFFF00"/>
        </patternFill>
      </fill>
      <alignment vertical="center" wrapText="1" readingOrder="0"/>
    </ndxf>
  </rcc>
  <rfmt sheetId="11" sqref="AF92">
    <dxf>
      <fill>
        <patternFill patternType="none">
          <bgColor auto="1"/>
        </patternFill>
      </fill>
    </dxf>
  </rfmt>
  <rfmt sheetId="11" sqref="AF92" start="0" length="2147483647">
    <dxf>
      <font>
        <sz val="8"/>
      </font>
    </dxf>
  </rfmt>
  <rcc rId="438" sId="11" odxf="1" dxf="1">
    <nc r="AF98" t="inlineStr">
      <is>
        <t xml:space="preserve"> В январе денежные средства запланированы в сумме 1840,1 тыс.руб., израсходованно в размере 1177,1 тыс.руб., Остаток денежных средств 662,9  сформировался согласно фактически предоставленным документам</t>
      </is>
    </nc>
    <odxf>
      <font>
        <sz val="14"/>
        <name val="Times New Roman"/>
        <scheme val="none"/>
      </font>
      <fill>
        <patternFill>
          <bgColor theme="7" tint="0.79998168889431442"/>
        </patternFill>
      </fill>
      <alignment vertical="bottom" wrapText="0" readingOrder="0"/>
      <border outline="0">
        <top style="thin">
          <color indexed="64"/>
        </top>
      </border>
    </odxf>
    <ndxf>
      <font>
        <sz val="14"/>
        <color auto="1"/>
        <name val="Times New Roman"/>
        <scheme val="none"/>
      </font>
      <fill>
        <patternFill>
          <bgColor rgb="FFFFFF00"/>
        </patternFill>
      </fill>
      <alignment vertical="center" wrapText="1" readingOrder="0"/>
      <border outline="0">
        <top/>
      </border>
    </ndxf>
  </rcc>
  <rfmt sheetId="11" sqref="AF98">
    <dxf>
      <fill>
        <patternFill patternType="none">
          <bgColor auto="1"/>
        </patternFill>
      </fill>
    </dxf>
  </rfmt>
  <rfmt sheetId="11" sqref="AF98" start="0" length="2147483647">
    <dxf>
      <font>
        <sz val="8"/>
      </font>
    </dxf>
  </rfmt>
  <rcc rId="439" sId="11" numFmtId="4">
    <nc r="I110">
      <v>647.00599999999997</v>
    </nc>
  </rcc>
  <rdn rId="0" localSheetId="2" customView="1" name="Z_B1BF08D1_D416_4B47_ADD0_4F59132DC9E8_.wvu.Rows" hidden="1" oldHidden="1">
    <formula>'1.СЗН'!$69:$73</formula>
  </rdn>
  <rdn rId="0" localSheetId="2" customView="1" name="Z_B1BF08D1_D416_4B47_ADD0_4F59132DC9E8_.wvu.FilterData" hidden="1" oldHidden="1">
    <formula>'1.СЗН'!$A$1:$AF$63</formula>
  </rdn>
  <rdn rId="0" localSheetId="3" customView="1" name="Z_B1BF08D1_D416_4B47_ADD0_4F59132DC9E8_.wvu.FilterData" hidden="1" oldHidden="1">
    <formula>'2.АПК'!$A$1:$AF$36</formula>
  </rdn>
  <rdn rId="0" localSheetId="4" customView="1" name="Z_B1BF08D1_D416_4B47_ADD0_4F59132DC9E8_.wvu.FilterData" hidden="1" oldHidden="1">
    <formula>'3.БЖД'!$A$1:$AF$17</formula>
  </rdn>
  <rdn rId="0" localSheetId="5" customView="1" name="Z_B1BF08D1_D416_4B47_ADD0_4F59132DC9E8_.wvu.FilterData" hidden="1" oldHidden="1">
    <formula>'4.УМИ'!$A$1:$AF$11</formula>
  </rdn>
  <rdn rId="0" localSheetId="6" customView="1" name="Z_B1BF08D1_D416_4B47_ADD0_4F59132DC9E8_.wvu.FilterData" hidden="1" oldHidden="1">
    <formula>'5.Проф. прав.'!$A$1:$AF$12</formula>
  </rdn>
  <rdn rId="0" localSheetId="7" customView="1" name="Z_B1BF08D1_D416_4B47_ADD0_4F59132DC9E8_.wvu.FilterData" hidden="1" oldHidden="1">
    <formula>'6.Экстримизм'!$A$1:$AF$11</formula>
  </rdn>
  <rcv guid="{B1BF08D1-D416-4B47-ADD0-4F59132DC9E8}"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7" sId="20" numFmtId="4">
    <oc r="I39">
      <v>0</v>
    </oc>
    <nc r="I39">
      <v>232</v>
    </nc>
  </rcc>
  <rfmt sheetId="20" sqref="A36:XFD47">
    <dxf>
      <fill>
        <patternFill>
          <bgColor rgb="FFFFFF00"/>
        </patternFill>
      </fill>
    </dxf>
  </rfmt>
  <rcc rId="448" sId="20" numFmtId="4">
    <oc r="V39">
      <v>15380.6</v>
    </oc>
    <nc r="V39">
      <v>10380.6</v>
    </nc>
  </rcc>
  <rfmt sheetId="20" sqref="A36:XFD47">
    <dxf>
      <fill>
        <patternFill patternType="none">
          <bgColor auto="1"/>
        </patternFill>
      </fill>
    </dxf>
  </rfmt>
  <rdn rId="0" localSheetId="2" customView="1" name="Z_C236B307_BD63_48C4_A75F_B3F3717BF55C_.wvu.Rows" hidden="1" oldHidden="1">
    <formula>'1.СЗН'!$69:$73</formula>
  </rdn>
  <rdn rId="0" localSheetId="2" customView="1" name="Z_C236B307_BD63_48C4_A75F_B3F3717BF55C_.wvu.FilterData" hidden="1" oldHidden="1">
    <formula>'1.СЗН'!$A$1:$AF$63</formula>
  </rdn>
  <rdn rId="0" localSheetId="3" customView="1" name="Z_C236B307_BD63_48C4_A75F_B3F3717BF55C_.wvu.FilterData" hidden="1" oldHidden="1">
    <formula>'2.АПК'!$A$1:$AF$36</formula>
  </rdn>
  <rdn rId="0" localSheetId="4" customView="1" name="Z_C236B307_BD63_48C4_A75F_B3F3717BF55C_.wvu.FilterData" hidden="1" oldHidden="1">
    <formula>'3.БЖД'!$A$1:$AF$17</formula>
  </rdn>
  <rdn rId="0" localSheetId="5" customView="1" name="Z_C236B307_BD63_48C4_A75F_B3F3717BF55C_.wvu.FilterData" hidden="1" oldHidden="1">
    <formula>'4.УМИ'!$A$1:$AF$11</formula>
  </rdn>
  <rdn rId="0" localSheetId="6" customView="1" name="Z_C236B307_BD63_48C4_A75F_B3F3717BF55C_.wvu.FilterData" hidden="1" oldHidden="1">
    <formula>'5.Проф. прав.'!$A$1:$AF$12</formula>
  </rdn>
  <rdn rId="0" localSheetId="7" customView="1" name="Z_C236B307_BD63_48C4_A75F_B3F3717BF55C_.wvu.FilterData" hidden="1" oldHidden="1">
    <formula>'6.Экстримизм'!$A$1:$AF$11</formula>
  </rdn>
  <rcv guid="{C236B307-BD63-48C4-A75F-B3F3717BF55C}"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 sId="12" numFmtId="19">
    <oc r="C7">
      <v>45292</v>
    </oc>
    <nc r="C7">
      <v>45323</v>
    </nc>
  </rcc>
  <rcc rId="457" sId="12" numFmtId="19">
    <oc r="D7">
      <v>45292</v>
    </oc>
    <nc r="D7">
      <v>45323</v>
    </nc>
  </rcc>
  <rcc rId="458" sId="12" numFmtId="19">
    <oc r="E7">
      <v>45292</v>
    </oc>
    <nc r="E7">
      <v>45323</v>
    </nc>
  </rcc>
  <rdn rId="0" localSheetId="2" customView="1" name="Z_09C3E205_981E_4A4E_BE89_8B7044192060_.wvu.Rows" hidden="1" oldHidden="1">
    <formula>'1.СЗН'!$69:$73</formula>
  </rdn>
  <rdn rId="0" localSheetId="2" customView="1" name="Z_09C3E205_981E_4A4E_BE89_8B7044192060_.wvu.FilterData" hidden="1" oldHidden="1">
    <formula>'1.СЗН'!$A$1:$AF$63</formula>
  </rdn>
  <rdn rId="0" localSheetId="3" customView="1" name="Z_09C3E205_981E_4A4E_BE89_8B7044192060_.wvu.FilterData" hidden="1" oldHidden="1">
    <formula>'2.АПК'!$A$1:$AF$36</formula>
  </rdn>
  <rdn rId="0" localSheetId="4" customView="1" name="Z_09C3E205_981E_4A4E_BE89_8B7044192060_.wvu.FilterData" hidden="1" oldHidden="1">
    <formula>'3.БЖД'!$A$1:$AF$17</formula>
  </rdn>
  <rdn rId="0" localSheetId="5" customView="1" name="Z_09C3E205_981E_4A4E_BE89_8B7044192060_.wvu.FilterData" hidden="1" oldHidden="1">
    <formula>'4.УМИ'!$A$1:$AF$11</formula>
  </rdn>
  <rdn rId="0" localSheetId="6" customView="1" name="Z_09C3E205_981E_4A4E_BE89_8B7044192060_.wvu.FilterData" hidden="1" oldHidden="1">
    <formula>'5.Проф. прав.'!$A$1:$AF$12</formula>
  </rdn>
  <rdn rId="0" localSheetId="7" customView="1" name="Z_09C3E205_981E_4A4E_BE89_8B7044192060_.wvu.FilterData" hidden="1" oldHidden="1">
    <formula>'6.Экстримизм'!$A$1:$AF$11</formula>
  </rdn>
  <rcv guid="{09C3E205-981E-4A4E-BE89-8B7044192060}"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6" sId="12" numFmtId="4">
    <oc r="T40">
      <v>1000</v>
    </oc>
    <nc r="T40"/>
  </rcc>
  <rcc rId="467" sId="12" numFmtId="4">
    <nc r="I40">
      <v>256.2</v>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8" sId="12" numFmtId="4">
    <nc r="I64">
      <v>946.6</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9" sId="12" numFmtId="4">
    <oc r="H94">
      <v>52941.097150000001</v>
    </oc>
    <nc r="H94">
      <f>52941.09715+1000.8</f>
    </nc>
  </rcc>
  <rcc rId="470" sId="12" numFmtId="4">
    <oc r="J94">
      <v>61716.564050000001</v>
    </oc>
    <nc r="J94">
      <f>61716.56405+9000</f>
    </nc>
  </rcc>
  <rcc rId="471" sId="12" numFmtId="4">
    <nc r="I94">
      <v>52207.3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9">
    <nc r="A165" t="inlineStr">
      <is>
        <t>Ответственный за составление сетевого графика</t>
      </is>
    </nc>
  </rcc>
  <rfmt sheetId="19" sqref="B167" start="0" length="0">
    <dxf>
      <border>
        <left/>
        <right/>
        <top/>
        <bottom style="thin">
          <color indexed="64"/>
        </bottom>
      </border>
    </dxf>
  </rfmt>
  <rcc rId="9" sId="19">
    <nc r="A167" t="inlineStr">
      <is>
        <t>Цыганкова И.А.</t>
      </is>
    </nc>
  </rcc>
  <rrc rId="10" sId="19" eol="1" ref="A168:XFD168" action="insertRow"/>
  <rcc rId="11" sId="19">
    <nc r="A168" t="inlineStr">
      <is>
        <t>тел.93-790</t>
      </is>
    </nc>
  </rcc>
  <rcc rId="12" sId="19">
    <nc r="A172" t="inlineStr">
      <is>
        <t>Директор МКУ "УКС и ЖКК г.Когалыма"</t>
      </is>
    </nc>
  </rcc>
  <rcc rId="13" sId="19">
    <nc r="A174" t="inlineStr">
      <is>
        <t>Кадыров И.Р.</t>
      </is>
    </nc>
  </rcc>
  <rfmt sheetId="19" sqref="B174" start="0" length="0">
    <dxf>
      <border>
        <left/>
        <right/>
        <top/>
        <bottom style="thin">
          <color indexed="64"/>
        </bottom>
      </border>
    </dxf>
  </rfmt>
  <rfmt sheetId="19" sqref="C174" start="0" length="0">
    <dxf>
      <border>
        <left/>
        <right/>
        <top/>
        <bottom style="thin">
          <color indexed="64"/>
        </bottom>
      </border>
    </dxf>
  </rfmt>
  <rfmt sheetId="19" sqref="A165:D175" start="0" length="2147483647">
    <dxf>
      <font>
        <name val="Times New Roman"/>
        <scheme val="none"/>
      </font>
    </dxf>
  </rfmt>
  <rfmt sheetId="19" sqref="A165:D175" start="0" length="2147483647">
    <dxf>
      <font>
        <sz val="13"/>
      </font>
    </dxf>
  </rfmt>
  <rfmt sheetId="19" sqref="C167" start="0" length="0">
    <dxf>
      <border>
        <left/>
        <right/>
        <top/>
        <bottom style="thin">
          <color indexed="64"/>
        </bottom>
      </border>
    </dxf>
  </rfmt>
  <rcv guid="{0C2B9C2A-7B94-41EF-A2E6-F8AC9A67DE25}" action="delete"/>
  <rdn rId="0" localSheetId="2" customView="1" name="Z_0C2B9C2A_7B94_41EF_A2E6_F8AC9A67DE25_.wvu.FilterData" hidden="1" oldHidden="1">
    <formula>'1.СЗН'!$A$1:$AF$63</formula>
    <oldFormula>'1.СЗН'!$A$1:$AF$63</oldFormula>
  </rdn>
  <rdn rId="0" localSheetId="3" customView="1" name="Z_0C2B9C2A_7B94_41EF_A2E6_F8AC9A67DE25_.wvu.FilterData" hidden="1" oldHidden="1">
    <formula>'2.АПК'!$A$1:$AF$36</formula>
    <oldFormula>'2.АПК'!$A$1:$AF$36</oldFormula>
  </rdn>
  <rdn rId="0" localSheetId="4" customView="1" name="Z_0C2B9C2A_7B94_41EF_A2E6_F8AC9A67DE25_.wvu.FilterData" hidden="1" oldHidden="1">
    <formula>'3.БЖД'!$A$1:$AF$17</formula>
    <oldFormula>'3.БЖД'!$A$1:$AF$17</oldFormula>
  </rdn>
  <rdn rId="0" localSheetId="5" customView="1" name="Z_0C2B9C2A_7B94_41EF_A2E6_F8AC9A67DE25_.wvu.FilterData" hidden="1" oldHidden="1">
    <formula>'4.УМИ'!$A$1:$AF$11</formula>
    <oldFormula>'4.УМИ'!$A$1:$AF$11</oldFormula>
  </rdn>
  <rdn rId="0" localSheetId="6" customView="1" name="Z_0C2B9C2A_7B94_41EF_A2E6_F8AC9A67DE25_.wvu.FilterData" hidden="1" oldHidden="1">
    <formula>'5.Проф. прав.'!$A$1:$AF$12</formula>
    <oldFormula>'5.Проф. прав.'!$A$1:$AF$12</oldFormula>
  </rdn>
  <rdn rId="0" localSheetId="7" customView="1" name="Z_0C2B9C2A_7B94_41EF_A2E6_F8AC9A67DE25_.wvu.FilterData" hidden="1" oldHidden="1">
    <formula>'6.Экстримизм'!$A$1:$AF$11</formula>
    <oldFormula>'6.Экстримизм'!$A$1:$AF$11</oldFormula>
  </rdn>
  <rcv guid="{0C2B9C2A-7B94-41EF-A2E6-F8AC9A67DE2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2" sId="12" numFmtId="4">
    <nc r="I99">
      <v>32727.599999999999</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3" sId="12" numFmtId="4">
    <nc r="I86">
      <v>4012.3</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4" sId="12" numFmtId="4">
    <oc r="H105">
      <v>4196.0103399999998</v>
    </oc>
    <nc r="H105">
      <f>4196.01034-2350</f>
    </nc>
  </rcc>
  <rcc rId="475" sId="12" numFmtId="4">
    <nc r="I105">
      <v>1246.8</v>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6" sId="12" numFmtId="4">
    <nc r="N130">
      <v>3.9</v>
    </nc>
  </rcc>
  <rcc rId="477" sId="12" numFmtId="4">
    <oc r="P130">
      <v>235.09806</v>
    </oc>
    <nc r="P130">
      <v>888.9</v>
    </nc>
  </rcc>
  <rcc rId="478" sId="12" numFmtId="4">
    <oc r="R130">
      <v>2482.4019400000002</v>
    </oc>
    <nc r="R130">
      <v>3030.3</v>
    </nc>
  </rcc>
  <rcc rId="479" sId="12" numFmtId="4">
    <oc r="T130">
      <v>316</v>
    </oc>
    <nc r="T130">
      <v>639.5</v>
    </nc>
  </rcc>
  <rcc rId="480" sId="12" numFmtId="4">
    <nc r="V130">
      <v>422.8</v>
    </nc>
  </rcc>
  <rcc rId="481" sId="12" numFmtId="4">
    <oc r="AD130">
      <v>15991.2</v>
    </oc>
    <nc r="AD130">
      <v>15635.4</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2" sId="12" numFmtId="4">
    <oc r="V136">
      <v>487.67491000000001</v>
    </oc>
    <nc r="V136">
      <v>422.8</v>
    </nc>
  </rcc>
  <rcc rId="483" sId="12" numFmtId="4">
    <oc r="T136">
      <v>388.39890000000003</v>
    </oc>
    <nc r="T136">
      <v>323.5</v>
    </nc>
  </rcc>
  <rcc rId="484" sId="12" numFmtId="4">
    <oc r="R136">
      <v>629.69209000000001</v>
    </oc>
    <nc r="R136">
      <v>565</v>
    </nc>
  </rcc>
  <rcc rId="485" sId="12" numFmtId="4">
    <oc r="P136">
      <v>653.93678</v>
    </oc>
    <nc r="P136">
      <v>653.79999999999995</v>
    </nc>
  </rcc>
  <rcc rId="486" sId="12" numFmtId="4">
    <oc r="AD130">
      <v>15635.4</v>
    </oc>
    <nc r="AD130">
      <f>15635.4-2015.8</f>
    </nc>
  </rcc>
  <rcc rId="487" sId="12" numFmtId="4">
    <oc r="P130">
      <v>888.9</v>
    </oc>
    <nc r="P130">
      <f>888.9+46.8</f>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8" sId="12" numFmtId="4">
    <nc r="I164">
      <v>2</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9" sId="12" numFmtId="4">
    <nc r="I195">
      <v>100</v>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0" sId="12" numFmtId="4">
    <oc r="J189">
      <v>383.5</v>
    </oc>
    <nc r="J189"/>
  </rcc>
  <rcc rId="491" sId="12" numFmtId="4">
    <oc r="N189">
      <v>108.2</v>
    </oc>
    <nc r="N189"/>
  </rcc>
  <rcc rId="492" sId="12" numFmtId="4">
    <oc r="P189">
      <v>100.2</v>
    </oc>
    <nc r="P189"/>
  </rcc>
  <rcc rId="493" sId="12" numFmtId="4">
    <oc r="R189">
      <v>111.6</v>
    </oc>
    <nc r="R189"/>
  </rcc>
  <rcc rId="494" sId="12" numFmtId="4">
    <oc r="V189">
      <v>13.6</v>
    </oc>
    <nc r="V189"/>
  </rcc>
  <rcc rId="495" sId="12" numFmtId="4">
    <oc r="X189">
      <v>19.399999999999999</v>
    </oc>
    <nc r="X189"/>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12" numFmtId="4">
    <nc r="I237">
      <v>1347.73</v>
    </nc>
  </rcc>
  <rcc rId="497" sId="12" numFmtId="4">
    <oc r="H237">
      <v>4461.2100700000001</v>
    </oc>
    <nc r="H237">
      <v>3736.9</v>
    </nc>
  </rcc>
  <rcc rId="498" sId="12" numFmtId="4">
    <oc r="J237">
      <v>4173.6599399999996</v>
    </oc>
    <nc r="J237">
      <v>3827.1</v>
    </nc>
  </rcc>
  <rcc rId="499" sId="12" numFmtId="4">
    <oc r="L237">
      <v>4238.1818499999999</v>
    </oc>
    <nc r="L237">
      <v>3173.2</v>
    </nc>
  </rcc>
  <rcc rId="500" sId="12" numFmtId="4">
    <oc r="N237">
      <v>10213.619909999999</v>
    </oc>
    <nc r="N237">
      <v>3541.6</v>
    </nc>
  </rcc>
  <rcc rId="501" sId="12" numFmtId="4">
    <oc r="R237">
      <v>3804.3149100000001</v>
    </oc>
    <nc r="R237">
      <v>3386.5</v>
    </nc>
  </rcc>
  <rcc rId="502" sId="12" numFmtId="4">
    <oc r="T237">
      <v>4594.3149100000001</v>
    </oc>
    <nc r="T237">
      <v>4303.6000000000004</v>
    </nc>
  </rcc>
  <rcc rId="503" sId="12" numFmtId="4">
    <oc r="V237">
      <v>2855.5773899999999</v>
    </oc>
    <nc r="V237">
      <v>2401.1999999999998</v>
    </nc>
  </rcc>
  <rcc rId="504" sId="12" numFmtId="4">
    <oc r="AD237">
      <v>2392.7653399999999</v>
    </oc>
    <nc r="AD237">
      <v>4348</v>
    </nc>
  </rcc>
  <rcc rId="505" sId="12" numFmtId="4">
    <oc r="AB237">
      <v>2914.50128</v>
    </oc>
    <nc r="AB237">
      <v>3619.9</v>
    </nc>
  </rcc>
  <rcc rId="506" sId="12" numFmtId="4">
    <oc r="Z237">
      <v>3293.2849099999999</v>
    </oc>
    <nc r="Z237">
      <v>3713.5</v>
    </nc>
  </rcc>
  <rcc rId="507" sId="12" numFmtId="4">
    <oc r="X237">
      <v>2715.5077099999999</v>
    </oc>
    <nc r="X237">
      <v>2447.9</v>
    </nc>
  </rcc>
  <rcc rId="508" sId="12" numFmtId="4">
    <oc r="P237">
      <v>3869.6617799999999</v>
    </oc>
    <nc r="P237">
      <v>3322.2</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9" sId="12">
    <oc r="N237">
      <v>3541.6</v>
    </oc>
    <nc r="N237">
      <f>3541.6+7704.9</f>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9" sqref="A1:AD1">
    <dxf>
      <alignment horizontal="left" readingOrder="0"/>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0" sId="12" numFmtId="4">
    <oc r="T257">
      <v>5948.8017099999997</v>
    </oc>
    <nc r="T257">
      <f>5948.80171-8.13</f>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1" sId="12">
    <oc r="T257">
      <f>5948.80171-8.13</f>
    </oc>
    <nc r="T257">
      <f>5948.80171</f>
    </nc>
  </rcc>
  <rcc rId="512" sId="12" numFmtId="4">
    <nc r="AB258">
      <v>10057.94</v>
    </nc>
  </rcc>
  <rcc rId="513" sId="12" numFmtId="4">
    <nc r="AD258">
      <v>311731.06</v>
    </nc>
  </rcc>
  <rcc rId="514" sId="12">
    <oc r="AB254">
      <f>AB256+AB257+AB255+AB258</f>
    </oc>
    <nc r="AB254">
      <f>AB256+AB257+AB255+AB258</f>
    </nc>
  </rcc>
  <rcc rId="515" sId="12">
    <nc r="B258">
      <f>J258+L258+N258+P258+R258+T258+V258+X258+Z258+AB258+AD258+H258</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6" sId="12" numFmtId="4">
    <nc r="I276">
      <v>3369.9</v>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 sId="12" numFmtId="4">
    <nc r="I288">
      <v>967.4</v>
    </nc>
  </rcc>
  <rcc rId="518" sId="12" numFmtId="4">
    <nc r="I312">
      <v>328.6</v>
    </nc>
  </rcc>
  <rcc rId="519" sId="12" numFmtId="4">
    <nc r="I311">
      <v>1953</v>
    </nc>
  </rcc>
  <rcc rId="520" sId="12" numFmtId="4">
    <nc r="I310">
      <v>1301.9000000000001</v>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1" sId="12" numFmtId="4">
    <nc r="I318">
      <v>2144</v>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12" numFmtId="4">
    <nc r="I323">
      <v>3688.7</v>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9C3E205-981E-4A4E-BE89-8B7044192060}" action="delete"/>
  <rdn rId="0" localSheetId="2" customView="1" name="Z_09C3E205_981E_4A4E_BE89_8B7044192060_.wvu.Rows" hidden="1" oldHidden="1">
    <formula>'1.СЗН'!$69:$73</formula>
    <oldFormula>'1.СЗН'!$69:$73</oldFormula>
  </rdn>
  <rdn rId="0" localSheetId="2" customView="1" name="Z_09C3E205_981E_4A4E_BE89_8B7044192060_.wvu.FilterData" hidden="1" oldHidden="1">
    <formula>'1.СЗН'!$A$1:$AF$63</formula>
    <oldFormula>'1.СЗН'!$A$1:$AF$63</oldFormula>
  </rdn>
  <rdn rId="0" localSheetId="3" customView="1" name="Z_09C3E205_981E_4A4E_BE89_8B7044192060_.wvu.FilterData" hidden="1" oldHidden="1">
    <formula>'2.АПК'!$A$1:$AF$36</formula>
    <oldFormula>'2.АПК'!$A$1:$AF$36</oldFormula>
  </rdn>
  <rdn rId="0" localSheetId="4" customView="1" name="Z_09C3E205_981E_4A4E_BE89_8B7044192060_.wvu.FilterData" hidden="1" oldHidden="1">
    <formula>'3.БЖД'!$A$1:$AF$17</formula>
    <oldFormula>'3.БЖД'!$A$1:$AF$17</oldFormula>
  </rdn>
  <rdn rId="0" localSheetId="5" customView="1" name="Z_09C3E205_981E_4A4E_BE89_8B7044192060_.wvu.FilterData" hidden="1" oldHidden="1">
    <formula>'4.УМИ'!$A$1:$AF$11</formula>
    <oldFormula>'4.УМИ'!$A$1:$AF$11</oldFormula>
  </rdn>
  <rdn rId="0" localSheetId="6" customView="1" name="Z_09C3E205_981E_4A4E_BE89_8B7044192060_.wvu.FilterData" hidden="1" oldHidden="1">
    <formula>'5.Проф. прав.'!$A$1:$AF$12</formula>
    <oldFormula>'5.Проф. прав.'!$A$1:$AF$12</oldFormula>
  </rdn>
  <rdn rId="0" localSheetId="7" customView="1" name="Z_09C3E205_981E_4A4E_BE89_8B7044192060_.wvu.FilterData" hidden="1" oldHidden="1">
    <formula>'6.Экстримизм'!$A$1:$AF$11</formula>
    <oldFormula>'6.Экстримизм'!$A$1:$AF$11</oldFormula>
  </rdn>
  <rcv guid="{09C3E205-981E-4A4E-BE89-8B7044192060}"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202" guid="{F72C5B17-8058-4CF5-B149-A167D84FD773}" author="Шишкина Юлия Андреева" newLength="58"/>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190" guid="{F9CF2473-8215-487D-A57E-B3E222B1BC84}" author="Шишкина Юлия Андреева" newLength="55"/>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132" guid="{BDC66CED-7856-4095-9802-E9E0DDA1C078}" author="Шишкина Юлия Андреева" newLength="57"/>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4">
    <oc r="H17">
      <f>H15</f>
    </oc>
    <nc r="H17"/>
  </rcc>
  <rcc rId="21" sId="4">
    <oc r="I17">
      <f>I15</f>
    </oc>
    <nc r="I17"/>
  </rcc>
  <rcc rId="22" sId="4">
    <oc r="J17">
      <f>J15</f>
    </oc>
    <nc r="J17"/>
  </rcc>
  <rcc rId="23" sId="4">
    <oc r="K17">
      <f>K15</f>
    </oc>
    <nc r="K17"/>
  </rcc>
  <rcc rId="24" sId="4">
    <oc r="L17">
      <f>L15</f>
    </oc>
    <nc r="L17"/>
  </rcc>
  <rcc rId="25" sId="4">
    <oc r="M17">
      <f>M15</f>
    </oc>
    <nc r="M17"/>
  </rcc>
  <rcc rId="26" sId="4">
    <oc r="N17">
      <f>N15</f>
    </oc>
    <nc r="N17"/>
  </rcc>
  <rcc rId="27" sId="4">
    <oc r="O17">
      <f>O15</f>
    </oc>
    <nc r="O17"/>
  </rcc>
  <rcc rId="28" sId="4">
    <oc r="P17">
      <f>P15</f>
    </oc>
    <nc r="P17"/>
  </rcc>
  <rcc rId="29" sId="4">
    <oc r="Q17">
      <f>Q15</f>
    </oc>
    <nc r="Q17"/>
  </rcc>
  <rcc rId="30" sId="4">
    <oc r="R17">
      <f>R15</f>
    </oc>
    <nc r="R17"/>
  </rcc>
  <rcc rId="31" sId="4">
    <oc r="S17">
      <f>S15</f>
    </oc>
    <nc r="S17"/>
  </rcc>
  <rcc rId="32" sId="4">
    <oc r="T17">
      <f>T15</f>
    </oc>
    <nc r="T17"/>
  </rcc>
  <rcc rId="33" sId="4">
    <oc r="U17">
      <f>U15</f>
    </oc>
    <nc r="U17"/>
  </rcc>
  <rcc rId="34" sId="4">
    <oc r="V17">
      <f>V15</f>
    </oc>
    <nc r="V17"/>
  </rcc>
  <rcc rId="35" sId="4">
    <oc r="W17">
      <f>W15</f>
    </oc>
    <nc r="W17"/>
  </rcc>
  <rcc rId="36" sId="4">
    <oc r="X17">
      <f>X15</f>
    </oc>
    <nc r="X17"/>
  </rcc>
  <rcc rId="37" sId="4">
    <oc r="Y17">
      <f>Y15</f>
    </oc>
    <nc r="Y17"/>
  </rcc>
  <rcc rId="38" sId="4">
    <oc r="Z17">
      <f>Z15</f>
    </oc>
    <nc r="Z17"/>
  </rcc>
  <rcc rId="39" sId="4">
    <oc r="AA17">
      <f>AA15</f>
    </oc>
    <nc r="AA17"/>
  </rcc>
  <rcc rId="40" sId="4">
    <oc r="AB17">
      <f>AB15</f>
    </oc>
    <nc r="AB17"/>
  </rcc>
  <rcc rId="41" sId="4">
    <oc r="AC17">
      <f>AC15</f>
    </oc>
    <nc r="AC17"/>
  </rcc>
  <rcc rId="42" sId="4">
    <oc r="AE17">
      <f>AE15</f>
    </oc>
    <nc r="AE17"/>
  </rcc>
  <rdn rId="0" localSheetId="2" customView="1" name="Z_B82BA08A_1A30_4F4D_A478_74A6BD09EA97_.wvu.FilterData" hidden="1" oldHidden="1">
    <formula>'1.СЗН'!$A$1:$AF$63</formula>
  </rdn>
  <rdn rId="0" localSheetId="3" customView="1" name="Z_B82BA08A_1A30_4F4D_A478_74A6BD09EA97_.wvu.FilterData" hidden="1" oldHidden="1">
    <formula>'2.АПК'!$A$1:$AF$36</formula>
  </rdn>
  <rdn rId="0" localSheetId="4" customView="1" name="Z_B82BA08A_1A30_4F4D_A478_74A6BD09EA97_.wvu.FilterData" hidden="1" oldHidden="1">
    <formula>'3.БЖД'!$A$1:$AF$17</formula>
  </rdn>
  <rdn rId="0" localSheetId="5" customView="1" name="Z_B82BA08A_1A30_4F4D_A478_74A6BD09EA97_.wvu.FilterData" hidden="1" oldHidden="1">
    <formula>'4.УМИ'!$A$1:$AF$11</formula>
  </rdn>
  <rdn rId="0" localSheetId="6" customView="1" name="Z_B82BA08A_1A30_4F4D_A478_74A6BD09EA97_.wvu.FilterData" hidden="1" oldHidden="1">
    <formula>'5.Проф. прав.'!$A$1:$AF$12</formula>
  </rdn>
  <rdn rId="0" localSheetId="7" customView="1" name="Z_B82BA08A_1A30_4F4D_A478_74A6BD09EA97_.wvu.FilterData" hidden="1" oldHidden="1">
    <formula>'6.Экстримизм'!$A$1:$AF$11</formula>
  </rdn>
  <rcv guid="{B82BA08A-1A30-4F4D-A478-74A6BD09EA97}"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8" cell="I47" guid="{7B115AC1-026A-403B-9CBF-83121BD59EB3}" author="Шишкина Юлия Андреева" newLength="55"/>
  <rcmt sheetId="8" cell="I96" guid="{9E62417B-1528-4BCE-BFFC-0F647417D528}" author="Шишкина Юлия Андреева" newLength="55"/>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0" sId="10">
    <oc r="B61">
      <f>H61+J61+L61+N61+P61+R61+T61+V61+X61+Z61+AB61+AD61</f>
    </oc>
    <nc r="B61">
      <f>H61+J61+L61+N61+P61+R61+T61+V61+X61+Z61+AB61+AD61</f>
    </nc>
  </rcc>
  <rcc rId="531" sId="10">
    <oc r="C61">
      <f>H61</f>
    </oc>
    <nc r="C61">
      <f>H61</f>
    </nc>
  </rcc>
  <rcc rId="532" sId="10" odxf="1" dxf="1">
    <oc r="D61">
      <f>E61</f>
    </oc>
    <nc r="D61">
      <f>E61</f>
    </nc>
    <odxf>
      <border outline="0">
        <right/>
      </border>
    </odxf>
    <ndxf>
      <border outline="0">
        <right style="thin">
          <color indexed="64"/>
        </right>
      </border>
    </ndxf>
  </rcc>
  <rcc rId="533" sId="10" odxf="1" dxf="1">
    <oc r="E61">
      <f>I61</f>
    </oc>
    <nc r="E61">
      <f>I61</f>
    </nc>
    <odxf>
      <border outline="0">
        <right/>
      </border>
      <protection hidden="1"/>
    </odxf>
    <ndxf>
      <border outline="0">
        <right style="thin">
          <color indexed="64"/>
        </right>
      </border>
      <protection hidden="0"/>
    </ndxf>
  </rcc>
  <rcc rId="534" sId="10">
    <oc r="F61">
      <f>E61/B61*100</f>
    </oc>
    <nc r="F61">
      <f>E61/B61*100</f>
    </nc>
  </rcc>
  <rcc rId="535" sId="10">
    <oc r="G61">
      <f>E61/C61*100</f>
    </oc>
    <nc r="G61">
      <f>E61/C61*100</f>
    </nc>
  </rcc>
  <rfmt sheetId="10" sqref="H59" start="0" length="0">
    <dxf>
      <font>
        <b val="0"/>
        <sz val="14"/>
        <name val="Times New Roman"/>
        <scheme val="none"/>
      </font>
      <fill>
        <patternFill patternType="solid">
          <bgColor theme="0"/>
        </patternFill>
      </fill>
    </dxf>
  </rfmt>
  <rfmt sheetId="10" sqref="I59" start="0" length="0">
    <dxf>
      <font>
        <b val="0"/>
        <sz val="14"/>
        <name val="Times New Roman"/>
        <scheme val="none"/>
      </font>
      <fill>
        <patternFill patternType="solid">
          <bgColor theme="0"/>
        </patternFill>
      </fill>
      <border outline="0">
        <right/>
      </border>
      <protection hidden="1"/>
    </dxf>
  </rfmt>
  <rfmt sheetId="10" sqref="H60" start="0" length="0">
    <dxf>
      <font>
        <b val="0"/>
        <sz val="14"/>
        <name val="Times New Roman"/>
        <scheme val="none"/>
      </font>
      <fill>
        <patternFill patternType="solid">
          <bgColor theme="0"/>
        </patternFill>
      </fill>
    </dxf>
  </rfmt>
  <rfmt sheetId="10" sqref="I60" start="0" length="0">
    <dxf>
      <font>
        <b val="0"/>
        <sz val="14"/>
        <name val="Times New Roman"/>
        <scheme val="none"/>
      </font>
      <fill>
        <patternFill patternType="solid">
          <bgColor theme="0"/>
        </patternFill>
      </fill>
      <border outline="0">
        <right/>
      </border>
      <protection hidden="1"/>
    </dxf>
  </rfmt>
  <rfmt sheetId="10" sqref="H61" start="0" length="0">
    <dxf>
      <font>
        <b val="0"/>
        <sz val="14"/>
        <name val="Times New Roman"/>
        <scheme val="none"/>
      </font>
      <fill>
        <patternFill patternType="solid">
          <bgColor theme="0"/>
        </patternFill>
      </fill>
    </dxf>
  </rfmt>
  <rfmt sheetId="10" sqref="I61" start="0" length="0">
    <dxf>
      <font>
        <b val="0"/>
        <sz val="14"/>
        <name val="Times New Roman"/>
        <scheme val="none"/>
      </font>
      <fill>
        <patternFill patternType="solid">
          <bgColor theme="0"/>
        </patternFill>
      </fill>
      <border outline="0">
        <right/>
      </border>
      <protection hidden="1"/>
    </dxf>
  </rfmt>
  <rfmt sheetId="10" sqref="I62" start="0" length="0">
    <dxf>
      <border outline="0">
        <right/>
      </border>
      <protection hidden="1"/>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1" sqref="H11" start="0" length="0">
    <dxf>
      <font>
        <sz val="11"/>
        <color theme="1"/>
        <name val="Times New Roman"/>
        <scheme val="none"/>
      </font>
      <numFmt numFmtId="171" formatCode="#,##0.0"/>
      <alignment horizontal="center" vertical="center" wrapText="1" readingOrder="0"/>
    </dxf>
  </rfmt>
  <rcc rId="536" sId="5" odxf="1" s="1" dxf="1" numFmtId="4">
    <oc r="I11">
      <v>4317.3100000000004</v>
    </oc>
    <nc r="I11">
      <v>4317.3140000000003</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37" sId="5" odxf="1" s="1" dxf="1" numFmtId="4">
    <oc r="J11">
      <v>4815.87</v>
    </oc>
    <nc r="J11">
      <v>4815.8670000000002</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38" sId="5" odxf="1" s="1" dxf="1" numFmtId="4">
    <nc r="K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L11" start="0" length="0">
    <dxf>
      <font>
        <sz val="11"/>
        <color theme="1"/>
        <name val="Times New Roman"/>
        <scheme val="none"/>
      </font>
      <numFmt numFmtId="171" formatCode="#,##0.0"/>
      <alignment horizontal="center" vertical="center" wrapText="1" readingOrder="0"/>
    </dxf>
  </rfmt>
  <rcc rId="539" sId="5" odxf="1" s="1" dxf="1" numFmtId="4">
    <nc r="M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0" sId="5" odxf="1" s="1" dxf="1" numFmtId="4">
    <oc r="N11">
      <v>12720.59</v>
    </oc>
    <nc r="N11">
      <v>12720.589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1" sId="5" odxf="1" s="1" dxf="1" numFmtId="4">
    <nc r="O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2" sId="5" odxf="1" s="1" dxf="1" numFmtId="4">
    <oc r="P11">
      <v>2794.71</v>
    </oc>
    <nc r="P11">
      <v>2794.7139999999999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3" sId="5" odxf="1" s="1" dxf="1" numFmtId="4">
    <nc r="Q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R11" start="0" length="0">
    <dxf>
      <font>
        <sz val="11"/>
        <color theme="1"/>
        <name val="Times New Roman"/>
        <scheme val="none"/>
      </font>
      <numFmt numFmtId="171" formatCode="#,##0.0"/>
      <alignment horizontal="center" vertical="center" wrapText="1" readingOrder="0"/>
    </dxf>
  </rfmt>
  <rcc rId="544" sId="5" odxf="1" s="1" dxf="1" numFmtId="4">
    <nc r="S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5" sId="5" odxf="1" s="1" dxf="1" numFmtId="4">
    <oc r="T11">
      <v>3656.76</v>
    </oc>
    <nc r="T11">
      <v>3656.7550000000001</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6" sId="5" odxf="1" s="1" dxf="1" numFmtId="4">
    <nc r="U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V11" start="0" length="0">
    <dxf>
      <font>
        <sz val="11"/>
        <color theme="1"/>
        <name val="Times New Roman"/>
        <scheme val="none"/>
      </font>
      <numFmt numFmtId="171" formatCode="#,##0.0"/>
      <alignment horizontal="center" vertical="center" wrapText="1" readingOrder="0"/>
    </dxf>
  </rfmt>
  <rcc rId="547" sId="5" odxf="1" s="1" dxf="1" numFmtId="4">
    <nc r="W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8" sId="5" odxf="1" s="1" dxf="1" numFmtId="4">
    <oc r="X11">
      <v>2478.98</v>
    </oc>
    <nc r="X11">
      <v>2478.9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49" sId="5" odxf="1" s="1" dxf="1" numFmtId="4">
    <nc r="Y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0" sId="5" odxf="1" s="1" dxf="1" numFmtId="4">
    <oc r="Z11">
      <v>4047.49</v>
    </oc>
    <nc r="Z11">
      <v>4047.489</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1" sId="5" odxf="1" s="1" dxf="1" numFmtId="4">
    <nc r="AA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B11" start="0" length="0">
    <dxf>
      <font>
        <sz val="11"/>
        <color theme="1"/>
        <name val="Times New Roman"/>
        <scheme val="none"/>
      </font>
      <numFmt numFmtId="171" formatCode="#,##0.0"/>
      <alignment horizontal="center" vertical="center" wrapText="1" readingOrder="0"/>
    </dxf>
  </rfmt>
  <rcc rId="552" sId="5" odxf="1" s="1" dxf="1" numFmtId="4">
    <nc r="AC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D11" start="0" length="0">
    <dxf>
      <font>
        <sz val="11"/>
        <color theme="1"/>
        <name val="Times New Roman"/>
        <scheme val="none"/>
      </font>
      <numFmt numFmtId="171" formatCode="#,##0.0"/>
      <alignment horizontal="center" vertical="center" wrapText="1" readingOrder="0"/>
    </dxf>
  </rfmt>
  <rcc rId="553" sId="5" odxf="1" s="1" dxf="1" numFmtId="4">
    <nc r="AE11">
      <v>0</v>
    </nc>
    <odxf>
      <font>
        <b val="0"/>
        <i val="0"/>
        <strike val="0"/>
        <condense val="0"/>
        <extend val="0"/>
        <outline val="0"/>
        <shadow val="0"/>
        <u val="none"/>
        <vertAlign val="baseline"/>
        <sz val="14"/>
        <color theme="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54" sId="5" odxf="1" dxf="1" numFmtId="4">
    <oc r="H25">
      <v>4622.88</v>
    </oc>
    <nc r="H25">
      <v>4622.8789999999999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5" sId="5" odxf="1" dxf="1" numFmtId="4">
    <oc r="I25">
      <v>2728.52</v>
    </oc>
    <nc r="I25">
      <v>2728.5149999999999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6" sId="5" odxf="1" dxf="1" numFmtId="4">
    <oc r="J25">
      <v>3934.18</v>
    </oc>
    <nc r="J25">
      <v>3934.1759999999999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7" sId="5" odxf="1" dxf="1" numFmtId="4">
    <nc r="K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8" sId="5" odxf="1" dxf="1" numFmtId="4">
    <oc r="L25">
      <v>2872.55</v>
    </oc>
    <nc r="L25">
      <v>2872.5479999999998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59" sId="5" odxf="1" dxf="1" numFmtId="4">
    <nc r="M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0" sId="5" odxf="1" dxf="1" numFmtId="4">
    <oc r="N25">
      <v>3245.2</v>
    </oc>
    <nc r="N25">
      <v>3245.2040000000002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1" sId="5" odxf="1" dxf="1" numFmtId="4">
    <nc r="O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2" sId="5" odxf="1" dxf="1" numFmtId="4">
    <oc r="P25">
      <v>2715.13</v>
    </oc>
    <nc r="P25">
      <v>2715.1260000000002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3" sId="5" odxf="1" dxf="1" numFmtId="4">
    <nc r="Q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4" sId="5" odxf="1" dxf="1" numFmtId="4">
    <oc r="R25">
      <v>2906.63</v>
    </oc>
    <nc r="R25">
      <v>2906.6289999999999</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5" sId="5" odxf="1" dxf="1" numFmtId="4">
    <nc r="S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6" sId="5" odxf="1" dxf="1" numFmtId="4">
    <oc r="T25">
      <v>3870.01</v>
    </oc>
    <nc r="T25">
      <v>3870.0070000000001</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7" sId="5" odxf="1" dxf="1" numFmtId="4">
    <nc r="U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8" sId="5" odxf="1" dxf="1" numFmtId="4">
    <oc r="V25">
      <v>2348.48</v>
    </oc>
    <nc r="V25">
      <v>2348.4830000000002</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69" sId="5" odxf="1" dxf="1" numFmtId="4">
    <nc r="W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0" sId="5" odxf="1" dxf="1" numFmtId="4">
    <oc r="X25">
      <v>2811.6</v>
    </oc>
    <nc r="X25">
      <v>2811.6039999999998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1" sId="5" odxf="1" dxf="1" numFmtId="4">
    <nc r="Y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fmt sheetId="5" sqref="Z25" start="0" length="0">
    <dxf>
      <font>
        <sz val="14"/>
        <name val="Times New Roman"/>
        <scheme val="none"/>
      </font>
      <numFmt numFmtId="171" formatCode="#,##0.0"/>
      <alignment horizontal="center" vertical="center" wrapText="1" readingOrder="0"/>
    </dxf>
  </rfmt>
  <rcc rId="572" sId="5" odxf="1" dxf="1" numFmtId="4">
    <nc r="AA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3" sId="5" odxf="1" dxf="1" numFmtId="4">
    <oc r="AB25">
      <v>2563.1</v>
    </oc>
    <nc r="AB25">
      <v>2563.098</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4" sId="5" odxf="1" dxf="1" numFmtId="4">
    <nc r="AC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5" sId="5" odxf="1" dxf="1" numFmtId="4">
    <oc r="AD25">
      <v>6377.67</v>
    </oc>
    <nc r="AD25">
      <v>6377.6710000000003</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6" sId="5" odxf="1" dxf="1" numFmtId="4">
    <nc r="AE25">
      <v>0</v>
    </nc>
    <odxf>
      <font>
        <sz val="14"/>
        <name val="Times New Roman"/>
        <scheme val="none"/>
      </font>
      <numFmt numFmtId="0" formatCode="General"/>
      <alignment horizontal="general" vertical="bottom" wrapText="0" readingOrder="0"/>
    </odxf>
    <ndxf>
      <font>
        <sz val="14"/>
        <name val="Times New Roman"/>
        <scheme val="none"/>
      </font>
      <numFmt numFmtId="171" formatCode="#,##0.0"/>
      <alignment horizontal="center" vertical="center" wrapText="1" readingOrder="0"/>
    </ndxf>
  </rcc>
  <rcc rId="577" sId="5" odxf="1" s="1" dxf="1" numFmtId="4">
    <oc r="H31">
      <v>6250.19</v>
    </oc>
    <nc r="H31">
      <v>6250.1940000000004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78" sId="5" odxf="1" s="1" dxf="1" numFmtId="4">
    <oc r="I31">
      <v>6250.19</v>
    </oc>
    <nc r="I31">
      <v>6250.1940000000004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79" sId="5" odxf="1" s="1" dxf="1" numFmtId="4">
    <oc r="J31">
      <v>7735.12</v>
    </oc>
    <nc r="J31">
      <v>7735.1170000000002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0" sId="5" odxf="1" s="1" dxf="1" numFmtId="4">
    <nc r="K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1" sId="5" odxf="1" s="1" dxf="1" numFmtId="4">
    <oc r="L31">
      <v>7329.79</v>
    </oc>
    <nc r="L31">
      <v>7329.7910000000002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2" sId="5" odxf="1" s="1" dxf="1" numFmtId="4">
    <nc r="M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3" sId="5" odxf="1" s="1" dxf="1" numFmtId="4">
    <oc r="N31">
      <v>7481.92</v>
    </oc>
    <nc r="N31">
      <v>7481.9189999999999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4" sId="5" odxf="1" s="1" dxf="1" numFmtId="4">
    <nc r="O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5" sId="5" odxf="1" s="1" dxf="1" numFmtId="4">
    <oc r="P31">
      <v>7307.25</v>
    </oc>
    <nc r="P31">
      <v>7307.2470000000003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6" sId="5" odxf="1" s="1" dxf="1" numFmtId="4">
    <nc r="Q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7" sId="5" odxf="1" s="1" dxf="1" numFmtId="4">
    <oc r="R31">
      <v>7532.34</v>
    </oc>
    <nc r="R31">
      <v>7532.3419999999996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8" sId="5" odxf="1" s="1" dxf="1" numFmtId="4">
    <nc r="S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89" sId="5" odxf="1" s="1" dxf="1" numFmtId="4">
    <oc r="T31">
      <v>7385.26</v>
    </oc>
    <nc r="T31">
      <v>7385.2610000000004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0" sId="5" odxf="1" s="1" dxf="1" numFmtId="4">
    <nc r="U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1" sId="5" odxf="1" s="1" dxf="1" numFmtId="4">
    <oc r="V31">
      <v>6534.68</v>
    </oc>
    <nc r="V31">
      <v>6534.683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2" sId="5" odxf="1" s="1" dxf="1" numFmtId="4">
    <nc r="W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3" sId="5" odxf="1" s="1" dxf="1" numFmtId="4">
    <oc r="X31">
      <v>4323.83</v>
    </oc>
    <nc r="X31">
      <v>4323.8249999999998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4" sId="5" odxf="1" s="1" dxf="1" numFmtId="4">
    <nc r="Y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5" sId="5" odxf="1" s="1" dxf="1" numFmtId="4">
    <oc r="Z31">
      <v>5569.06</v>
    </oc>
    <nc r="Z31">
      <v>5569.0640000000003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6" sId="5" odxf="1" s="1" dxf="1" numFmtId="4">
    <nc r="AA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7" sId="5" odxf="1" s="1" dxf="1" numFmtId="4">
    <oc r="AB31">
      <v>5120.87</v>
    </oc>
    <nc r="AB31">
      <v>5120.8720000000003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8" sId="5" odxf="1" s="1" dxf="1" numFmtId="4">
    <nc r="AC31">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599" sId="5" odxf="1" s="1" dxf="1" numFmtId="4">
    <oc r="AD31">
      <v>5059.82</v>
    </oc>
    <nc r="AD31">
      <v>5059.8190000000004</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AE31" start="0" length="0">
    <dxf>
      <font>
        <sz val="11"/>
        <color theme="1"/>
        <name val="Times New Roman"/>
        <scheme val="none"/>
      </font>
      <numFmt numFmtId="171" formatCode="#,##0.0"/>
      <alignment horizontal="center" vertical="center" wrapText="1" readingOrder="0"/>
    </dxf>
  </rfmt>
  <rcc rId="600" sId="5" odxf="1" s="1" dxf="1" numFmtId="4">
    <oc r="H37">
      <v>9322.19</v>
    </oc>
    <nc r="H37">
      <v>9322.1929999999993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1" sId="5" odxf="1" s="1" dxf="1" numFmtId="4">
    <oc r="I37">
      <v>8417.2099999999991</v>
    </oc>
    <nc r="I37">
      <v>8417.2170000000006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2" sId="5" odxf="1" s="1" dxf="1" numFmtId="4">
    <oc r="J37">
      <v>14873.32</v>
    </oc>
    <nc r="J37">
      <v>14873.323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3" sId="5" odxf="1" s="1" dxf="1" numFmtId="4">
    <nc r="K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4" sId="5" odxf="1" s="1" dxf="1" numFmtId="4">
    <oc r="L37">
      <v>9932.14</v>
    </oc>
    <nc r="L37">
      <v>9932.1440000000002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5" sId="5" odxf="1" s="1" dxf="1" numFmtId="4">
    <nc r="M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6" sId="5" odxf="1" s="1" dxf="1" numFmtId="4">
    <oc r="N37">
      <v>14351.4</v>
    </oc>
    <nc r="N37">
      <v>14351.396000000001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7" sId="5" odxf="1" s="1" dxf="1" numFmtId="4">
    <nc r="O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8" sId="5" odxf="1" s="1" dxf="1" numFmtId="4">
    <oc r="P37">
      <v>8783.5300000000007</v>
    </oc>
    <nc r="P37">
      <v>8783.5319999999992</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09" sId="5" odxf="1" s="1" dxf="1" numFmtId="4">
    <nc r="Q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0" sId="5" odxf="1" s="1" dxf="1" numFmtId="4">
    <oc r="R37">
      <v>13522.42</v>
    </oc>
    <nc r="R37">
      <v>13522.424000000001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1" sId="5" odxf="1" s="1" dxf="1" numFmtId="4">
    <nc r="S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2" sId="5" odxf="1" s="1" dxf="1" numFmtId="4">
    <oc r="T37">
      <v>18912</v>
    </oc>
    <nc r="T37">
      <v>18911.994999999999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3" sId="5" odxf="1" s="1" dxf="1" numFmtId="4">
    <nc r="U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4" sId="5" odxf="1" s="1" dxf="1" numFmtId="4">
    <oc r="V37">
      <v>12619.52</v>
    </oc>
    <nc r="V37">
      <v>12619.513999999999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5" sId="5" odxf="1" s="1" dxf="1" numFmtId="4">
    <nc r="W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6" sId="5" odxf="1" s="1" dxf="1" numFmtId="4">
    <oc r="X37">
      <v>9380.5499999999993</v>
    </oc>
    <nc r="X37">
      <v>9380.5509999999995</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7" sId="5" odxf="1" s="1" dxf="1" numFmtId="4">
    <nc r="Y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8" sId="5" odxf="1" s="1" dxf="1" numFmtId="4">
    <oc r="Z37">
      <v>13118.4</v>
    </oc>
    <nc r="Z37">
      <v>13118.397999999999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19" sId="5" odxf="1" s="1" dxf="1" numFmtId="4">
    <nc r="AA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0" sId="5" odxf="1" s="1" dxf="1" numFmtId="4">
    <oc r="AB37">
      <v>9118.6299999999992</v>
    </oc>
    <nc r="AB37">
      <v>9118.6280000000006</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1" sId="5" odxf="1" s="1" dxf="1" numFmtId="4">
    <nc r="AC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2" sId="5" odxf="1" s="1" dxf="1" numFmtId="4">
    <oc r="AD37">
      <v>18030.7</v>
    </oc>
    <nc r="AD37">
      <v>18030.697</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3" sId="5" odxf="1" s="1" dxf="1" numFmtId="4">
    <nc r="AE37">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4" sId="5" odxf="1" s="1" dxf="1" numFmtId="4">
    <oc r="H40">
      <v>1526.46</v>
    </oc>
    <nc r="H40">
      <v>1526.4580000000001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5" sId="5" odxf="1" s="1" dxf="1" numFmtId="4">
    <oc r="I40">
      <v>251.49</v>
    </oc>
    <nc r="I40">
      <v>528.29300000000001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6" sId="5" odxf="1" s="1" dxf="1" numFmtId="4">
    <oc r="J40">
      <v>2274.54</v>
    </oc>
    <nc r="J40">
      <v>2274.5369999999998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7" sId="5" odxf="1" s="1" dxf="1" numFmtId="4">
    <nc r="K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fmt sheetId="5" s="1" sqref="L40" start="0" length="0">
    <dxf>
      <font>
        <sz val="11"/>
        <color theme="1"/>
        <name val="Times New Roman"/>
        <scheme val="none"/>
      </font>
      <numFmt numFmtId="171" formatCode="#,##0.0"/>
      <alignment horizontal="center" vertical="center" wrapText="1" readingOrder="0"/>
    </dxf>
  </rfmt>
  <rcc rId="628" sId="5" odxf="1" s="1" dxf="1" numFmtId="4">
    <nc r="M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29" sId="5" odxf="1" s="1" dxf="1" numFmtId="4">
    <oc r="N40">
      <v>2336.46</v>
    </oc>
    <nc r="N40">
      <v>2336.4609999999998</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0" sId="5" odxf="1" s="1" dxf="1" numFmtId="4">
    <nc r="O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1" sId="5" odxf="1" s="1" dxf="1" numFmtId="4">
    <oc r="P40">
      <v>2704.87</v>
    </oc>
    <nc r="P40">
      <v>2704.873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2" sId="5" odxf="1" s="1" dxf="1" numFmtId="4">
    <nc r="Q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3" sId="5" odxf="1" s="1" dxf="1" numFmtId="4">
    <oc r="R40">
      <v>2370.3000000000002</v>
    </oc>
    <nc r="R40">
      <v>2370.3029999999999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4" sId="5" odxf="1" s="1" dxf="1" numFmtId="4">
    <nc r="S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5" sId="5" odxf="1" s="1" dxf="1" numFmtId="4">
    <oc r="T40">
      <v>2290.87</v>
    </oc>
    <nc r="T40">
      <v>2290.873</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6" sId="5" odxf="1" s="1" dxf="1" numFmtId="4">
    <nc r="U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7" sId="5" odxf="1" s="1" dxf="1" numFmtId="4">
    <oc r="V40">
      <v>2269.4299999999998</v>
    </oc>
    <nc r="V40">
      <v>2269.4169999999999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8" sId="5" odxf="1" s="1" dxf="1" numFmtId="4">
    <nc r="W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39" sId="5" odxf="1" s="1" dxf="1" numFmtId="4">
    <oc r="X40">
      <v>2218.36</v>
    </oc>
    <nc r="X40">
      <v>2218.3589999999999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0" sId="5" odxf="1" s="1" dxf="1" numFmtId="4">
    <nc r="Y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1" sId="5" odxf="1" s="1" dxf="1" numFmtId="4">
    <oc r="Z40">
      <v>2229.0300000000002</v>
    </oc>
    <nc r="Z40">
      <v>2229.029</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2" sId="5" odxf="1" s="1" dxf="1" numFmtId="4">
    <nc r="AA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3" sId="5" odxf="1" s="1" dxf="1" numFmtId="4">
    <oc r="AB40">
      <v>2246.1999999999998</v>
    </oc>
    <nc r="AB40">
      <v>2246.201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4" sId="5" odxf="1" s="1" dxf="1" numFmtId="4">
    <nc r="AC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5" sId="5" odxf="1" s="1" dxf="1" numFmtId="4">
    <oc r="AD40">
      <v>2987.27</v>
    </oc>
    <nc r="AD40">
      <v>2987.2730000000001</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6" sId="5" odxf="1" s="1" dxf="1" numFmtId="4">
    <nc r="AE40">
      <v>0</v>
    </nc>
    <odxf>
      <font>
        <b val="0"/>
        <i val="0"/>
        <strike val="0"/>
        <condense val="0"/>
        <extend val="0"/>
        <outline val="0"/>
        <shadow val="0"/>
        <u val="none"/>
        <vertAlign val="baseline"/>
        <sz val="14"/>
        <color auto="1"/>
        <name val="Times New Roman"/>
        <scheme val="none"/>
      </font>
      <numFmt numFmtId="164" formatCode="_-* #,##0.00\ _₽_-;\-* #,##0.00\ _₽_-;_-* &quot;-&quot;??\ _₽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odxf>
    <ndxf>
      <font>
        <sz val="11"/>
        <color theme="1"/>
        <name val="Times New Roman"/>
        <scheme val="none"/>
      </font>
      <numFmt numFmtId="171" formatCode="#,##0.0"/>
      <alignment horizontal="center" vertical="center" wrapText="1" readingOrder="0"/>
    </ndxf>
  </rcc>
  <rcc rId="647" sId="5" odxf="1" dxf="1" numFmtId="4">
    <oc r="H54">
      <f>H51</f>
    </oc>
    <nc r="H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48" sId="5" odxf="1" dxf="1" numFmtId="4">
    <oc r="I54">
      <f>I51</f>
    </oc>
    <nc r="I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49" sId="5" odxf="1" dxf="1" numFmtId="4">
    <oc r="J54">
      <f>J51</f>
    </oc>
    <nc r="J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0" sId="5" odxf="1" dxf="1" numFmtId="4">
    <oc r="K54">
      <f>K51</f>
    </oc>
    <nc r="K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1" sId="5" odxf="1" dxf="1" numFmtId="4">
    <oc r="L54">
      <f>L51</f>
    </oc>
    <nc r="L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2" sId="5" odxf="1" dxf="1" numFmtId="4">
    <oc r="M54">
      <f>M51</f>
    </oc>
    <nc r="M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3" sId="5" odxf="1" dxf="1" numFmtId="4">
    <oc r="N54">
      <f>N51</f>
    </oc>
    <nc r="N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4" sId="5" odxf="1" dxf="1" numFmtId="4">
    <oc r="O54">
      <f>O51</f>
    </oc>
    <nc r="O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5" sId="5" odxf="1" dxf="1" numFmtId="4">
    <oc r="P54">
      <f>P51</f>
    </oc>
    <nc r="P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6" sId="5" odxf="1" dxf="1" numFmtId="4">
    <oc r="Q54">
      <f>Q51</f>
    </oc>
    <nc r="Q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7" sId="5" odxf="1" dxf="1" numFmtId="4">
    <oc r="R54">
      <f>R51</f>
    </oc>
    <nc r="R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8" sId="5" odxf="1" dxf="1" numFmtId="4">
    <oc r="S54">
      <f>S51</f>
    </oc>
    <nc r="S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59" sId="5" odxf="1" dxf="1" numFmtId="4">
    <oc r="T54">
      <f>T51</f>
    </oc>
    <nc r="T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0" sId="5" odxf="1" dxf="1" numFmtId="4">
    <oc r="U54">
      <f>U51</f>
    </oc>
    <nc r="U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1" sId="5" odxf="1" dxf="1" numFmtId="4">
    <oc r="V54">
      <f>V51</f>
    </oc>
    <nc r="V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2" sId="5" odxf="1" dxf="1" numFmtId="4">
    <oc r="W54">
      <f>W51</f>
    </oc>
    <nc r="W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3" sId="5" odxf="1" dxf="1" numFmtId="4">
    <oc r="X54">
      <f>X51</f>
    </oc>
    <nc r="X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4" sId="5" odxf="1" dxf="1" numFmtId="4">
    <oc r="Y54">
      <f>Y51</f>
    </oc>
    <nc r="Y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5" sId="5" odxf="1" dxf="1" numFmtId="4">
    <oc r="Z54">
      <f>Z51</f>
    </oc>
    <nc r="Z54">
      <v>10381.9</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6" sId="5" odxf="1" dxf="1" numFmtId="4">
    <oc r="AA54">
      <f>AA51</f>
    </oc>
    <nc r="AA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7" sId="5" odxf="1" dxf="1" numFmtId="4">
    <oc r="AB54">
      <f>AB51</f>
    </oc>
    <nc r="AB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8" sId="5" odxf="1" dxf="1" numFmtId="4">
    <oc r="AC54">
      <f>AC51</f>
    </oc>
    <nc r="AC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69" sId="5" odxf="1" dxf="1" numFmtId="4">
    <oc r="AD54">
      <f>AD51</f>
    </oc>
    <nc r="AD54">
      <v>3850.2</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c rId="670" sId="5" odxf="1" dxf="1" numFmtId="4">
    <oc r="AE54">
      <f>AE51</f>
    </oc>
    <nc r="AE54">
      <v>0</v>
    </nc>
    <odxf>
      <font>
        <sz val="14"/>
        <name val="Times New Roman"/>
        <scheme val="none"/>
      </font>
      <numFmt numFmtId="164" formatCode="_-* #,##0.00\ _₽_-;\-* #,##0.00\ _₽_-;_-* &quot;-&quot;??\ _₽_-;_-@_-"/>
      <alignment horizontal="general" vertical="bottom" wrapText="0" readingOrder="0"/>
    </odxf>
    <ndxf>
      <font>
        <sz val="14"/>
        <name val="Times New Roman"/>
        <scheme val="none"/>
      </font>
      <numFmt numFmtId="171" formatCode="#,##0.0"/>
      <alignment horizontal="center" vertical="center" wrapText="1" readingOrder="0"/>
    </ndxf>
  </rcc>
  <rcv guid="{74870EE6-26B9-40F7-9DC9-260EF16D8959}" action="delete"/>
  <rdn rId="0" localSheetId="2" customView="1" name="Z_74870EE6_26B9_40F7_9DC9_260EF16D8959_.wvu.Rows" hidden="1" oldHidden="1">
    <formula>'1.СЗН'!$69:$73</formula>
  </rdn>
  <rdn rId="0" localSheetId="2" customView="1" name="Z_74870EE6_26B9_40F7_9DC9_260EF16D8959_.wvu.FilterData" hidden="1" oldHidden="1">
    <formula>'1.СЗН'!$A$1:$AF$63</formula>
    <oldFormula>'1.СЗН'!$A$1:$AF$63</oldFormula>
  </rdn>
  <rdn rId="0" localSheetId="3" customView="1" name="Z_74870EE6_26B9_40F7_9DC9_260EF16D8959_.wvu.FilterData" hidden="1" oldHidden="1">
    <formula>'2.АПК'!$A$1:$AF$36</formula>
    <oldFormula>'2.АПК'!$A$1:$AF$36</oldFormula>
  </rdn>
  <rdn rId="0" localSheetId="4" customView="1" name="Z_74870EE6_26B9_40F7_9DC9_260EF16D8959_.wvu.FilterData" hidden="1" oldHidden="1">
    <formula>'3.БЖД'!$A$1:$AF$17</formula>
    <oldFormula>'3.БЖД'!$A$1:$AF$17</oldFormula>
  </rdn>
  <rdn rId="0" localSheetId="5" customView="1" name="Z_74870EE6_26B9_40F7_9DC9_260EF16D8959_.wvu.FilterData" hidden="1" oldHidden="1">
    <formula>'4.УМИ'!$A$1:$AF$11</formula>
    <oldFormula>'4.УМИ'!$A$1:$AF$11</oldFormula>
  </rdn>
  <rdn rId="0" localSheetId="6" customView="1" name="Z_74870EE6_26B9_40F7_9DC9_260EF16D8959_.wvu.FilterData" hidden="1" oldHidden="1">
    <formula>'5.Проф. прав.'!$A$1:$AF$12</formula>
    <oldFormula>'5.Проф. прав.'!$A$1:$AF$12</oldFormula>
  </rdn>
  <rdn rId="0" localSheetId="7" customView="1" name="Z_74870EE6_26B9_40F7_9DC9_260EF16D8959_.wvu.FilterData" hidden="1" oldHidden="1">
    <formula>'6.Экстримизм'!$A$1:$AF$11</formula>
    <oldFormula>'6.Экстримизм'!$A$1:$AF$11</oldFormula>
  </rdn>
  <rcv guid="{74870EE6-26B9-40F7-9DC9-260EF16D8959}"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8" sId="12" numFmtId="4">
    <oc r="I64">
      <v>946.6</v>
    </oc>
    <nc r="I64">
      <v>946.57</v>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9" sId="12" numFmtId="4">
    <oc r="I318">
      <v>2144</v>
    </oc>
    <nc r="I318">
      <v>2144.4</v>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2" cell="H70" guid="{65CC34F8-D3BC-4112-A49D-0C19AF661CA6}" author="Шишкина Юлия Андреева" newLength="56"/>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I99 H94" start="0" length="2147483647">
    <dxf>
      <font>
        <color rgb="FFFF0000"/>
      </font>
    </dxf>
  </rfmt>
  <rfmt sheetId="12" sqref="H70" start="0" length="2147483647">
    <dxf>
      <font>
        <color rgb="FFFF0000"/>
      </font>
    </dxf>
  </rfmt>
  <rfmt sheetId="12" sqref="I105" start="0" length="2147483647">
    <dxf>
      <font>
        <color rgb="FFFF0000"/>
      </font>
    </dxf>
  </rfmt>
  <rfmt sheetId="12" sqref="H105" start="0" length="2147483647">
    <dxf>
      <font>
        <color rgb="FFFF0000"/>
      </font>
    </dxf>
  </rfmt>
  <rcmt sheetId="12" cell="H94" guid="{9A9877AC-3600-4C72-BE3E-C5FA2FF23DBD}" author="Шишкина Юлия Андреева" newLength="58"/>
  <rcmt sheetId="12" cell="H105" guid="{B16BAFCD-053D-41D3-A415-ABA39694D561}" author="Шишкина Юлия Андреева" newLength="32"/>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2" sqref="I225">
    <dxf>
      <fill>
        <patternFill patternType="solid">
          <bgColor theme="5" tint="0.59999389629810485"/>
        </patternFill>
      </fill>
    </dxf>
  </rfmt>
  <rfmt sheetId="12" sqref="H237:I237" start="0" length="2147483647">
    <dxf>
      <font>
        <color rgb="FFFF0000"/>
      </font>
    </dxf>
  </rfmt>
  <rfmt sheetId="12" sqref="I243">
    <dxf>
      <fill>
        <patternFill patternType="solid">
          <bgColor theme="5" tint="0.59999389629810485"/>
        </patternFill>
      </fill>
    </dxf>
  </rfmt>
  <rcmt sheetId="12" cell="I225" guid="{40F3C10F-D9A0-42C8-B6EF-CB9A156814AC}" author="Шишкина Юлия Андреева" newLength="46"/>
  <rcmt sheetId="12" cell="H237" guid="{27A30217-D95A-4E40-8BA8-ADD870FE966C}" author="Шишкина Юлия Андреева" newLength="32"/>
  <rcmt sheetId="12" cell="I237" guid="{BBE9B46F-FB9A-48AC-848D-B9BB4374540C}" author="Шишкина Юлия Андреева" newLength="32"/>
  <rcmt sheetId="12" cell="I243" guid="{526554D6-9BAB-4954-8DE1-CA18DC8E37BA}" author="Шишкина Юлия Андреева" newLength="43"/>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0" sId="17">
    <oc r="H9">
      <f>H10+H11+H12+H14</f>
    </oc>
    <nc r="H9"/>
  </rcc>
  <rcc rId="681" sId="17">
    <oc r="I9">
      <f>I10+I11+I12+I14</f>
    </oc>
    <nc r="I9"/>
  </rcc>
  <rcc rId="682" sId="17">
    <oc r="J9">
      <f>J10+J11+J12+J14</f>
    </oc>
    <nc r="J9"/>
  </rcc>
  <rcc rId="683" sId="17">
    <oc r="K9">
      <f>K10+K11+K12+K14</f>
    </oc>
    <nc r="K9"/>
  </rcc>
  <rcc rId="684" sId="17">
    <oc r="L9">
      <f>L10+L11+L12+L14</f>
    </oc>
    <nc r="L9"/>
  </rcc>
  <rcc rId="685" sId="17">
    <oc r="M9">
      <f>M10+M11+M12+M14</f>
    </oc>
    <nc r="M9"/>
  </rcc>
  <rcc rId="686" sId="17">
    <oc r="N9">
      <f>N10+N11+N12+N14</f>
    </oc>
    <nc r="N9"/>
  </rcc>
  <rcc rId="687" sId="17">
    <oc r="O9">
      <f>O10+O11+O12+O14</f>
    </oc>
    <nc r="O9"/>
  </rcc>
  <rcc rId="688" sId="17">
    <oc r="P9">
      <f>P10+P11+P12+P14</f>
    </oc>
    <nc r="P9"/>
  </rcc>
  <rcc rId="689" sId="17">
    <oc r="Q9">
      <f>Q10+Q11+Q12+Q14</f>
    </oc>
    <nc r="Q9"/>
  </rcc>
  <rcc rId="690" sId="17">
    <oc r="R9">
      <f>R10+R11+R12+R14</f>
    </oc>
    <nc r="R9"/>
  </rcc>
  <rcc rId="691" sId="17">
    <oc r="S9">
      <f>S10+S11+S12+S14</f>
    </oc>
    <nc r="S9"/>
  </rcc>
  <rcc rId="692" sId="17">
    <oc r="T9">
      <f>T10+T11+T12+T14</f>
    </oc>
    <nc r="T9"/>
  </rcc>
  <rcc rId="693" sId="17">
    <oc r="U9">
      <f>U10+U11+U12+U14</f>
    </oc>
    <nc r="U9"/>
  </rcc>
  <rcc rId="694" sId="17">
    <oc r="V9">
      <f>V10+V11+V12+V14</f>
    </oc>
    <nc r="V9"/>
  </rcc>
  <rcc rId="695" sId="17">
    <oc r="W9">
      <f>W10+W11+W12+W14</f>
    </oc>
    <nc r="W9"/>
  </rcc>
  <rcc rId="696" sId="17">
    <oc r="X9">
      <f>X10+X11+X12+X14</f>
    </oc>
    <nc r="X9"/>
  </rcc>
  <rcc rId="697" sId="17">
    <oc r="Y9">
      <f>Y10+Y11+Y12+Y14</f>
    </oc>
    <nc r="Y9"/>
  </rcc>
  <rcc rId="698" sId="17">
    <oc r="Z9">
      <f>Z10+Z11+Z12+Z14</f>
    </oc>
    <nc r="Z9"/>
  </rcc>
  <rcc rId="699" sId="17">
    <oc r="AA9">
      <f>AA10+AA11+AA12+AA14</f>
    </oc>
    <nc r="AA9"/>
  </rcc>
  <rcc rId="700" sId="17">
    <oc r="AB9">
      <f>AB10+AB11+AB12+AB14</f>
    </oc>
    <nc r="AB9"/>
  </rcc>
  <rcc rId="701" sId="17">
    <oc r="AC9">
      <f>AC10+AC11+AC12+AC14</f>
    </oc>
    <nc r="AC9"/>
  </rcc>
  <rcc rId="702" sId="17">
    <oc r="AD9">
      <f>AD10+AD11+AD12+AD14</f>
    </oc>
    <nc r="AD9"/>
  </rcc>
  <rcc rId="703" sId="17">
    <oc r="AE9">
      <f>AE10+AE11+AE12+AE14</f>
    </oc>
    <nc r="AE9"/>
  </rcc>
  <rcc rId="704" sId="17">
    <oc r="H10">
      <f>H17</f>
    </oc>
    <nc r="H10"/>
  </rcc>
  <rcc rId="705" sId="17">
    <oc r="I10">
      <f>I17</f>
    </oc>
    <nc r="I10"/>
  </rcc>
  <rcc rId="706" sId="17">
    <oc r="J10">
      <f>J17</f>
    </oc>
    <nc r="J10"/>
  </rcc>
  <rcc rId="707" sId="17">
    <oc r="K10">
      <f>K17</f>
    </oc>
    <nc r="K10"/>
  </rcc>
  <rcc rId="708" sId="17">
    <oc r="L10">
      <f>L17</f>
    </oc>
    <nc r="L10"/>
  </rcc>
  <rcc rId="709" sId="17">
    <oc r="M10">
      <f>M17</f>
    </oc>
    <nc r="M10"/>
  </rcc>
  <rcc rId="710" sId="17">
    <oc r="N10">
      <f>N17</f>
    </oc>
    <nc r="N10"/>
  </rcc>
  <rcc rId="711" sId="17">
    <oc r="O10">
      <f>O17</f>
    </oc>
    <nc r="O10"/>
  </rcc>
  <rcc rId="712" sId="17">
    <oc r="P10">
      <f>P17</f>
    </oc>
    <nc r="P10"/>
  </rcc>
  <rcc rId="713" sId="17">
    <oc r="Q10">
      <f>Q17</f>
    </oc>
    <nc r="Q10"/>
  </rcc>
  <rcc rId="714" sId="17">
    <oc r="R10">
      <f>R17</f>
    </oc>
    <nc r="R10"/>
  </rcc>
  <rcc rId="715" sId="17">
    <oc r="S10">
      <f>S17</f>
    </oc>
    <nc r="S10"/>
  </rcc>
  <rcc rId="716" sId="17">
    <oc r="T10">
      <f>T17</f>
    </oc>
    <nc r="T10"/>
  </rcc>
  <rcc rId="717" sId="17">
    <oc r="U10">
      <f>U17</f>
    </oc>
    <nc r="U10"/>
  </rcc>
  <rcc rId="718" sId="17">
    <oc r="V10">
      <f>V17</f>
    </oc>
    <nc r="V10"/>
  </rcc>
  <rcc rId="719" sId="17">
    <oc r="W10">
      <f>W17</f>
    </oc>
    <nc r="W10"/>
  </rcc>
  <rcc rId="720" sId="17">
    <oc r="X10">
      <f>X17</f>
    </oc>
    <nc r="X10"/>
  </rcc>
  <rcc rId="721" sId="17">
    <oc r="Y10">
      <f>Y17</f>
    </oc>
    <nc r="Y10"/>
  </rcc>
  <rcc rId="722" sId="17">
    <oc r="Z10">
      <f>Z17</f>
    </oc>
    <nc r="Z10"/>
  </rcc>
  <rcc rId="723" sId="17">
    <oc r="AA10">
      <f>AA17</f>
    </oc>
    <nc r="AA10"/>
  </rcc>
  <rcc rId="724" sId="17">
    <oc r="AB10">
      <f>AB17</f>
    </oc>
    <nc r="AB10"/>
  </rcc>
  <rcc rId="725" sId="17">
    <oc r="AC10">
      <f>AC17</f>
    </oc>
    <nc r="AC10"/>
  </rcc>
  <rcc rId="726" sId="17">
    <oc r="AD10">
      <f>AD17</f>
    </oc>
    <nc r="AD10"/>
  </rcc>
  <rcc rId="727" sId="17">
    <oc r="AE10">
      <f>AE17</f>
    </oc>
    <nc r="AE10"/>
  </rcc>
  <rcc rId="728" sId="17">
    <oc r="H11">
      <f>H18</f>
    </oc>
    <nc r="H11"/>
  </rcc>
  <rcc rId="729" sId="17">
    <oc r="I11">
      <f>I18</f>
    </oc>
    <nc r="I11"/>
  </rcc>
  <rcc rId="730" sId="17">
    <oc r="J11">
      <f>J18</f>
    </oc>
    <nc r="J11"/>
  </rcc>
  <rcc rId="731" sId="17">
    <oc r="K11">
      <f>K18</f>
    </oc>
    <nc r="K11"/>
  </rcc>
  <rcc rId="732" sId="17">
    <oc r="L11">
      <f>L18</f>
    </oc>
    <nc r="L11"/>
  </rcc>
  <rcc rId="733" sId="17">
    <oc r="M11">
      <f>M18</f>
    </oc>
    <nc r="M11"/>
  </rcc>
  <rcc rId="734" sId="17">
    <oc r="N11">
      <f>N18</f>
    </oc>
    <nc r="N11"/>
  </rcc>
  <rcc rId="735" sId="17">
    <oc r="O11">
      <f>O18</f>
    </oc>
    <nc r="O11"/>
  </rcc>
  <rcc rId="736" sId="17">
    <oc r="P11">
      <f>P18</f>
    </oc>
    <nc r="P11"/>
  </rcc>
  <rcc rId="737" sId="17">
    <oc r="Q11">
      <f>Q18</f>
    </oc>
    <nc r="Q11"/>
  </rcc>
  <rcc rId="738" sId="17">
    <oc r="R11">
      <f>R18</f>
    </oc>
    <nc r="R11"/>
  </rcc>
  <rcc rId="739" sId="17">
    <oc r="S11">
      <f>S18</f>
    </oc>
    <nc r="S11"/>
  </rcc>
  <rcc rId="740" sId="17">
    <oc r="T11">
      <f>T18</f>
    </oc>
    <nc r="T11"/>
  </rcc>
  <rcc rId="741" sId="17">
    <oc r="U11">
      <f>U18</f>
    </oc>
    <nc r="U11"/>
  </rcc>
  <rcc rId="742" sId="17">
    <oc r="V11">
      <f>V18</f>
    </oc>
    <nc r="V11"/>
  </rcc>
  <rcc rId="743" sId="17">
    <oc r="W11">
      <f>W18</f>
    </oc>
    <nc r="W11"/>
  </rcc>
  <rcc rId="744" sId="17">
    <oc r="X11">
      <f>X18</f>
    </oc>
    <nc r="X11"/>
  </rcc>
  <rcc rId="745" sId="17">
    <oc r="Y11">
      <f>Y18</f>
    </oc>
    <nc r="Y11"/>
  </rcc>
  <rcc rId="746" sId="17">
    <oc r="Z11">
      <f>Z18</f>
    </oc>
    <nc r="Z11"/>
  </rcc>
  <rcc rId="747" sId="17">
    <oc r="AA11">
      <f>AA18</f>
    </oc>
    <nc r="AA11"/>
  </rcc>
  <rcc rId="748" sId="17">
    <oc r="AB11">
      <f>AB18</f>
    </oc>
    <nc r="AB11"/>
  </rcc>
  <rcc rId="749" sId="17">
    <oc r="AC11">
      <f>AC18</f>
    </oc>
    <nc r="AC11"/>
  </rcc>
  <rcc rId="750" sId="17">
    <oc r="AD11">
      <f>AD18</f>
    </oc>
    <nc r="AD11"/>
  </rcc>
  <rcc rId="751" sId="17">
    <oc r="AE11">
      <f>AE18</f>
    </oc>
    <nc r="AE11"/>
  </rcc>
  <rcc rId="752" sId="17">
    <oc r="H12">
      <f>H19</f>
    </oc>
    <nc r="H12"/>
  </rcc>
  <rcc rId="753" sId="17">
    <oc r="I12">
      <f>I19</f>
    </oc>
    <nc r="I12"/>
  </rcc>
  <rcc rId="754" sId="17">
    <oc r="J12">
      <f>J19</f>
    </oc>
    <nc r="J12"/>
  </rcc>
  <rcc rId="755" sId="17">
    <oc r="K12">
      <f>K19</f>
    </oc>
    <nc r="K12"/>
  </rcc>
  <rcc rId="756" sId="17">
    <oc r="L12">
      <f>L19</f>
    </oc>
    <nc r="L12"/>
  </rcc>
  <rcc rId="757" sId="17">
    <oc r="M12">
      <f>M19</f>
    </oc>
    <nc r="M12"/>
  </rcc>
  <rcc rId="758" sId="17">
    <oc r="N12">
      <f>N19</f>
    </oc>
    <nc r="N12"/>
  </rcc>
  <rcc rId="759" sId="17">
    <oc r="O12">
      <f>O19</f>
    </oc>
    <nc r="O12"/>
  </rcc>
  <rcc rId="760" sId="17">
    <oc r="P12">
      <f>P19</f>
    </oc>
    <nc r="P12"/>
  </rcc>
  <rcc rId="761" sId="17">
    <oc r="Q12">
      <f>Q19</f>
    </oc>
    <nc r="Q12"/>
  </rcc>
  <rcc rId="762" sId="17">
    <oc r="R12">
      <f>R19</f>
    </oc>
    <nc r="R12"/>
  </rcc>
  <rcc rId="763" sId="17">
    <oc r="S12">
      <f>S19</f>
    </oc>
    <nc r="S12"/>
  </rcc>
  <rcc rId="764" sId="17">
    <oc r="T12">
      <f>T19</f>
    </oc>
    <nc r="T12"/>
  </rcc>
  <rcc rId="765" sId="17">
    <oc r="U12">
      <f>U19</f>
    </oc>
    <nc r="U12"/>
  </rcc>
  <rcc rId="766" sId="17">
    <oc r="V12">
      <f>V19</f>
    </oc>
    <nc r="V12"/>
  </rcc>
  <rcc rId="767" sId="17">
    <oc r="W12">
      <f>W19</f>
    </oc>
    <nc r="W12"/>
  </rcc>
  <rcc rId="768" sId="17">
    <oc r="X12">
      <f>X19</f>
    </oc>
    <nc r="X12"/>
  </rcc>
  <rcc rId="769" sId="17">
    <oc r="Y12">
      <f>Y19</f>
    </oc>
    <nc r="Y12"/>
  </rcc>
  <rcc rId="770" sId="17">
    <oc r="Z12">
      <f>Z19</f>
    </oc>
    <nc r="Z12"/>
  </rcc>
  <rcc rId="771" sId="17">
    <oc r="AA12">
      <f>AA19</f>
    </oc>
    <nc r="AA12"/>
  </rcc>
  <rcc rId="772" sId="17">
    <oc r="AB12">
      <f>AB19</f>
    </oc>
    <nc r="AB12"/>
  </rcc>
  <rcc rId="773" sId="17">
    <oc r="AC12">
      <f>AC19</f>
    </oc>
    <nc r="AC12"/>
  </rcc>
  <rcc rId="774" sId="17">
    <oc r="AD12">
      <f>AD19</f>
    </oc>
    <nc r="AD12"/>
  </rcc>
  <rcc rId="775" sId="17">
    <oc r="AE12">
      <f>AE19</f>
    </oc>
    <nc r="AE12"/>
  </rcc>
  <rcc rId="776" sId="17">
    <oc r="H13">
      <f>H20</f>
    </oc>
    <nc r="H13"/>
  </rcc>
  <rcc rId="777" sId="17">
    <oc r="I13">
      <f>I20</f>
    </oc>
    <nc r="I13"/>
  </rcc>
  <rcc rId="778" sId="17">
    <oc r="J13">
      <f>J20</f>
    </oc>
    <nc r="J13"/>
  </rcc>
  <rcc rId="779" sId="17">
    <oc r="K13">
      <f>K20</f>
    </oc>
    <nc r="K13"/>
  </rcc>
  <rcc rId="780" sId="17">
    <oc r="L13">
      <f>L20</f>
    </oc>
    <nc r="L13"/>
  </rcc>
  <rcc rId="781" sId="17">
    <oc r="M13">
      <f>M20</f>
    </oc>
    <nc r="M13"/>
  </rcc>
  <rcc rId="782" sId="17">
    <oc r="N13">
      <f>N20</f>
    </oc>
    <nc r="N13"/>
  </rcc>
  <rcc rId="783" sId="17">
    <oc r="O13">
      <f>O20</f>
    </oc>
    <nc r="O13"/>
  </rcc>
  <rcc rId="784" sId="17">
    <oc r="P13">
      <f>P20</f>
    </oc>
    <nc r="P13"/>
  </rcc>
  <rcc rId="785" sId="17">
    <oc r="Q13">
      <f>Q20</f>
    </oc>
    <nc r="Q13"/>
  </rcc>
  <rcc rId="786" sId="17">
    <oc r="R13">
      <f>R20</f>
    </oc>
    <nc r="R13"/>
  </rcc>
  <rcc rId="787" sId="17">
    <oc r="S13">
      <f>S20</f>
    </oc>
    <nc r="S13"/>
  </rcc>
  <rcc rId="788" sId="17">
    <oc r="T13">
      <f>T20</f>
    </oc>
    <nc r="T13"/>
  </rcc>
  <rcc rId="789" sId="17">
    <oc r="U13">
      <f>U20</f>
    </oc>
    <nc r="U13"/>
  </rcc>
  <rcc rId="790" sId="17">
    <oc r="V13">
      <f>V20</f>
    </oc>
    <nc r="V13"/>
  </rcc>
  <rcc rId="791" sId="17">
    <oc r="W13">
      <f>W20</f>
    </oc>
    <nc r="W13"/>
  </rcc>
  <rcc rId="792" sId="17">
    <oc r="X13">
      <f>X20</f>
    </oc>
    <nc r="X13"/>
  </rcc>
  <rcc rId="793" sId="17">
    <oc r="Y13">
      <f>Y20</f>
    </oc>
    <nc r="Y13"/>
  </rcc>
  <rcc rId="794" sId="17">
    <oc r="Z13">
      <f>Z20</f>
    </oc>
    <nc r="Z13"/>
  </rcc>
  <rcc rId="795" sId="17">
    <oc r="AA13">
      <f>AA20</f>
    </oc>
    <nc r="AA13"/>
  </rcc>
  <rcc rId="796" sId="17">
    <oc r="AB13">
      <f>AB20</f>
    </oc>
    <nc r="AB13"/>
  </rcc>
  <rcc rId="797" sId="17">
    <oc r="AC13">
      <f>AC20</f>
    </oc>
    <nc r="AC13"/>
  </rcc>
  <rcc rId="798" sId="17">
    <oc r="AD13">
      <f>AD20</f>
    </oc>
    <nc r="AD13"/>
  </rcc>
  <rcc rId="799" sId="17">
    <oc r="AE13">
      <f>AE20</f>
    </oc>
    <nc r="AE13"/>
  </rcc>
  <rcc rId="800" sId="17">
    <oc r="H14">
      <f>H21</f>
    </oc>
    <nc r="H14"/>
  </rcc>
  <rcc rId="801" sId="17">
    <oc r="I14">
      <f>I21</f>
    </oc>
    <nc r="I14"/>
  </rcc>
  <rcc rId="802" sId="17">
    <oc r="J14">
      <f>J21</f>
    </oc>
    <nc r="J14"/>
  </rcc>
  <rcc rId="803" sId="17">
    <oc r="K14">
      <f>K21</f>
    </oc>
    <nc r="K14"/>
  </rcc>
  <rcc rId="804" sId="17">
    <oc r="L14">
      <f>L21</f>
    </oc>
    <nc r="L14"/>
  </rcc>
  <rcc rId="805" sId="17">
    <oc r="M14">
      <f>M21</f>
    </oc>
    <nc r="M14"/>
  </rcc>
  <rcc rId="806" sId="17">
    <oc r="N14">
      <f>N21</f>
    </oc>
    <nc r="N14"/>
  </rcc>
  <rcc rId="807" sId="17">
    <oc r="O14">
      <f>O21</f>
    </oc>
    <nc r="O14"/>
  </rcc>
  <rcc rId="808" sId="17">
    <oc r="P14">
      <f>P21</f>
    </oc>
    <nc r="P14"/>
  </rcc>
  <rcc rId="809" sId="17">
    <oc r="Q14">
      <f>Q21</f>
    </oc>
    <nc r="Q14"/>
  </rcc>
  <rcc rId="810" sId="17">
    <oc r="R14">
      <f>R21</f>
    </oc>
    <nc r="R14"/>
  </rcc>
  <rcc rId="811" sId="17">
    <oc r="S14">
      <f>S21</f>
    </oc>
    <nc r="S14"/>
  </rcc>
  <rcc rId="812" sId="17">
    <oc r="T14">
      <f>T21</f>
    </oc>
    <nc r="T14"/>
  </rcc>
  <rcc rId="813" sId="17">
    <oc r="U14">
      <f>U21</f>
    </oc>
    <nc r="U14"/>
  </rcc>
  <rcc rId="814" sId="17">
    <oc r="V14">
      <f>V21</f>
    </oc>
    <nc r="V14"/>
  </rcc>
  <rcc rId="815" sId="17">
    <oc r="W14">
      <f>W21</f>
    </oc>
    <nc r="W14"/>
  </rcc>
  <rcc rId="816" sId="17">
    <oc r="X14">
      <f>X21</f>
    </oc>
    <nc r="X14"/>
  </rcc>
  <rcc rId="817" sId="17">
    <oc r="Y14">
      <f>Y21</f>
    </oc>
    <nc r="Y14"/>
  </rcc>
  <rcc rId="818" sId="17">
    <oc r="Z14">
      <f>Z21</f>
    </oc>
    <nc r="Z14"/>
  </rcc>
  <rcc rId="819" sId="17">
    <oc r="AA14">
      <f>AA21</f>
    </oc>
    <nc r="AA14"/>
  </rcc>
  <rcc rId="820" sId="17">
    <oc r="AB14">
      <f>AB21</f>
    </oc>
    <nc r="AB14"/>
  </rcc>
  <rcc rId="821" sId="17">
    <oc r="AC14">
      <f>AC21</f>
    </oc>
    <nc r="AC14"/>
  </rcc>
  <rcc rId="822" sId="17">
    <oc r="AD14">
      <f>AD21</f>
    </oc>
    <nc r="AD14"/>
  </rcc>
  <rcc rId="823" sId="17">
    <oc r="AE14">
      <f>AE21</f>
    </oc>
    <nc r="AE14"/>
  </rcc>
  <rcc rId="824" sId="17">
    <oc r="H16">
      <f>H17+H18+H19+H21</f>
    </oc>
    <nc r="H16"/>
  </rcc>
  <rcc rId="825" sId="17">
    <oc r="I16">
      <f>I17+I18+I19+I21</f>
    </oc>
    <nc r="I16"/>
  </rcc>
  <rcc rId="826" sId="17">
    <oc r="J16">
      <f>J17+J18+J19+J21</f>
    </oc>
    <nc r="J16"/>
  </rcc>
  <rcc rId="827" sId="17">
    <oc r="K16">
      <f>K17+K18+K19+K21</f>
    </oc>
    <nc r="K16"/>
  </rcc>
  <rcc rId="828" sId="17">
    <oc r="L16">
      <f>L17+L18+L19+L21</f>
    </oc>
    <nc r="L16"/>
  </rcc>
  <rcc rId="829" sId="17">
    <oc r="M16">
      <f>M17+M18+M19+M21</f>
    </oc>
    <nc r="M16"/>
  </rcc>
  <rcc rId="830" sId="17">
    <oc r="N16">
      <f>N17+N18+N19+N21</f>
    </oc>
    <nc r="N16"/>
  </rcc>
  <rcc rId="831" sId="17">
    <oc r="O16">
      <f>O17+O18+O19+O21</f>
    </oc>
    <nc r="O16"/>
  </rcc>
  <rcc rId="832" sId="17">
    <oc r="P16">
      <f>P17+P18+P19+P21</f>
    </oc>
    <nc r="P16"/>
  </rcc>
  <rcc rId="833" sId="17">
    <oc r="Q16">
      <f>Q17+Q18+Q19+Q21</f>
    </oc>
    <nc r="Q16"/>
  </rcc>
  <rcc rId="834" sId="17">
    <oc r="R16">
      <f>R17+R18+R19+R21</f>
    </oc>
    <nc r="R16"/>
  </rcc>
  <rcc rId="835" sId="17">
    <oc r="S16">
      <f>S17+S18+S19+S21</f>
    </oc>
    <nc r="S16"/>
  </rcc>
  <rcc rId="836" sId="17">
    <oc r="T16">
      <f>T17+T18+T19+T21</f>
    </oc>
    <nc r="T16"/>
  </rcc>
  <rcc rId="837" sId="17">
    <oc r="U16">
      <f>U17+U18+U19+U21</f>
    </oc>
    <nc r="U16"/>
  </rcc>
  <rcc rId="838" sId="17">
    <oc r="V16">
      <f>V17+V18+V19+V21</f>
    </oc>
    <nc r="V16"/>
  </rcc>
  <rcc rId="839" sId="17">
    <oc r="W16">
      <f>W17+W18+W19+W21</f>
    </oc>
    <nc r="W16"/>
  </rcc>
  <rcc rId="840" sId="17">
    <oc r="X16">
      <f>X17+X18+X19+X21</f>
    </oc>
    <nc r="X16"/>
  </rcc>
  <rcc rId="841" sId="17">
    <oc r="Y16">
      <f>Y17+Y18+Y19+Y21</f>
    </oc>
    <nc r="Y16"/>
  </rcc>
  <rcc rId="842" sId="17">
    <oc r="Z16">
      <f>Z17+Z18+Z19+Z21</f>
    </oc>
    <nc r="Z16"/>
  </rcc>
  <rcc rId="843" sId="17">
    <oc r="AA16">
      <f>AA17+AA18+AA19+AA21</f>
    </oc>
    <nc r="AA16"/>
  </rcc>
  <rcc rId="844" sId="17">
    <oc r="AB16">
      <f>AB17+AB18+AB19+AB21</f>
    </oc>
    <nc r="AB16"/>
  </rcc>
  <rcc rId="845" sId="17">
    <oc r="AC16">
      <f>AC17+AC18+AC19+AC21</f>
    </oc>
    <nc r="AC16"/>
  </rcc>
  <rcc rId="846" sId="17">
    <oc r="AD16">
      <f>AD17+AD18+AD19+AD21</f>
    </oc>
    <nc r="AD16"/>
  </rcc>
  <rcc rId="847" sId="17">
    <oc r="AE16">
      <f>AE17+AE18+AE19+AE21</f>
    </oc>
    <nc r="AE16"/>
  </rcc>
  <rcc rId="848" sId="17" numFmtId="4">
    <oc r="H17">
      <v>0</v>
    </oc>
    <nc r="H17"/>
  </rcc>
  <rcc rId="849" sId="17" numFmtId="4">
    <oc r="I17">
      <v>0</v>
    </oc>
    <nc r="I17"/>
  </rcc>
  <rcc rId="850" sId="17" numFmtId="4">
    <oc r="J17">
      <v>0</v>
    </oc>
    <nc r="J17"/>
  </rcc>
  <rcc rId="851" sId="17" numFmtId="4">
    <oc r="K17">
      <v>0</v>
    </oc>
    <nc r="K17"/>
  </rcc>
  <rcc rId="852" sId="17" numFmtId="4">
    <oc r="L17">
      <v>0</v>
    </oc>
    <nc r="L17"/>
  </rcc>
  <rcc rId="853" sId="17" numFmtId="4">
    <oc r="M17">
      <v>0</v>
    </oc>
    <nc r="M17"/>
  </rcc>
  <rcc rId="854" sId="17" numFmtId="4">
    <oc r="N17">
      <v>0</v>
    </oc>
    <nc r="N17"/>
  </rcc>
  <rcc rId="855" sId="17" numFmtId="4">
    <oc r="O17">
      <v>0</v>
    </oc>
    <nc r="O17"/>
  </rcc>
  <rcc rId="856" sId="17" numFmtId="4">
    <oc r="P17">
      <v>0</v>
    </oc>
    <nc r="P17"/>
  </rcc>
  <rcc rId="857" sId="17" numFmtId="4">
    <oc r="Q17">
      <v>0</v>
    </oc>
    <nc r="Q17"/>
  </rcc>
  <rcc rId="858" sId="17" numFmtId="4">
    <oc r="R17">
      <v>0</v>
    </oc>
    <nc r="R17"/>
  </rcc>
  <rcc rId="859" sId="17" numFmtId="4">
    <oc r="S17">
      <v>0</v>
    </oc>
    <nc r="S17"/>
  </rcc>
  <rcc rId="860" sId="17" numFmtId="4">
    <oc r="T17">
      <v>0</v>
    </oc>
    <nc r="T17"/>
  </rcc>
  <rcc rId="861" sId="17" numFmtId="4">
    <oc r="U17">
      <v>0</v>
    </oc>
    <nc r="U17"/>
  </rcc>
  <rcc rId="862" sId="17" numFmtId="4">
    <oc r="V17">
      <v>0</v>
    </oc>
    <nc r="V17"/>
  </rcc>
  <rcc rId="863" sId="17" numFmtId="4">
    <oc r="W17">
      <v>0</v>
    </oc>
    <nc r="W17"/>
  </rcc>
  <rcc rId="864" sId="17" numFmtId="4">
    <oc r="X17">
      <v>0</v>
    </oc>
    <nc r="X17"/>
  </rcc>
  <rcc rId="865" sId="17" numFmtId="4">
    <oc r="Y17">
      <v>0</v>
    </oc>
    <nc r="Y17"/>
  </rcc>
  <rcc rId="866" sId="17" numFmtId="4">
    <oc r="Z17">
      <v>0</v>
    </oc>
    <nc r="Z17"/>
  </rcc>
  <rcc rId="867" sId="17" numFmtId="4">
    <oc r="AA17">
      <v>0</v>
    </oc>
    <nc r="AA17"/>
  </rcc>
  <rcc rId="868" sId="17" numFmtId="4">
    <oc r="AB17">
      <v>0</v>
    </oc>
    <nc r="AB17"/>
  </rcc>
  <rcc rId="869" sId="17" numFmtId="4">
    <oc r="AC17">
      <v>0</v>
    </oc>
    <nc r="AC17"/>
  </rcc>
  <rcc rId="870" sId="17" numFmtId="4">
    <oc r="AD17">
      <v>0</v>
    </oc>
    <nc r="AD17"/>
  </rcc>
  <rcc rId="871" sId="17" numFmtId="4">
    <oc r="AE17">
      <v>0</v>
    </oc>
    <nc r="AE17"/>
  </rcc>
  <rcc rId="872" sId="17" numFmtId="4">
    <oc r="H18">
      <v>0</v>
    </oc>
    <nc r="H18"/>
  </rcc>
  <rcc rId="873" sId="17" numFmtId="4">
    <oc r="I18">
      <v>0</v>
    </oc>
    <nc r="I18"/>
  </rcc>
  <rcc rId="874" sId="17" numFmtId="4">
    <oc r="J18">
      <v>0</v>
    </oc>
    <nc r="J18"/>
  </rcc>
  <rcc rId="875" sId="17" numFmtId="4">
    <oc r="K18">
      <v>0</v>
    </oc>
    <nc r="K18"/>
  </rcc>
  <rcc rId="876" sId="17" numFmtId="4">
    <oc r="L18">
      <v>0</v>
    </oc>
    <nc r="L18"/>
  </rcc>
  <rcc rId="877" sId="17" numFmtId="4">
    <oc r="M18">
      <v>0</v>
    </oc>
    <nc r="M18"/>
  </rcc>
  <rcc rId="878" sId="17" numFmtId="4">
    <oc r="N18">
      <v>0</v>
    </oc>
    <nc r="N18"/>
  </rcc>
  <rcc rId="879" sId="17" numFmtId="4">
    <oc r="O18">
      <v>0</v>
    </oc>
    <nc r="O18"/>
  </rcc>
  <rcc rId="880" sId="17" numFmtId="4">
    <oc r="P18">
      <v>0</v>
    </oc>
    <nc r="P18"/>
  </rcc>
  <rcc rId="881" sId="17" numFmtId="4">
    <oc r="Q18">
      <v>0</v>
    </oc>
    <nc r="Q18"/>
  </rcc>
  <rcc rId="882" sId="17" numFmtId="4">
    <oc r="R18">
      <v>0</v>
    </oc>
    <nc r="R18"/>
  </rcc>
  <rcc rId="883" sId="17" numFmtId="4">
    <oc r="S18">
      <v>0</v>
    </oc>
    <nc r="S18"/>
  </rcc>
  <rcc rId="884" sId="17" numFmtId="4">
    <oc r="T18">
      <v>0</v>
    </oc>
    <nc r="T18"/>
  </rcc>
  <rcc rId="885" sId="17" numFmtId="4">
    <oc r="U18">
      <v>0</v>
    </oc>
    <nc r="U18"/>
  </rcc>
  <rcc rId="886" sId="17" numFmtId="4">
    <oc r="V18">
      <v>0</v>
    </oc>
    <nc r="V18"/>
  </rcc>
  <rcc rId="887" sId="17" numFmtId="4">
    <oc r="W18">
      <v>0</v>
    </oc>
    <nc r="W18"/>
  </rcc>
  <rcc rId="888" sId="17" numFmtId="4">
    <oc r="X18">
      <v>0</v>
    </oc>
    <nc r="X18"/>
  </rcc>
  <rcc rId="889" sId="17" numFmtId="4">
    <oc r="Y18">
      <v>0</v>
    </oc>
    <nc r="Y18"/>
  </rcc>
  <rcc rId="890" sId="17" numFmtId="4">
    <oc r="Z18">
      <v>0</v>
    </oc>
    <nc r="Z18"/>
  </rcc>
  <rcc rId="891" sId="17" numFmtId="4">
    <oc r="AA18">
      <v>0</v>
    </oc>
    <nc r="AA18"/>
  </rcc>
  <rcc rId="892" sId="17" numFmtId="4">
    <oc r="AB18">
      <v>0</v>
    </oc>
    <nc r="AB18"/>
  </rcc>
  <rcc rId="893" sId="17" numFmtId="4">
    <oc r="AC18">
      <v>0</v>
    </oc>
    <nc r="AC18"/>
  </rcc>
  <rcc rId="894" sId="17" numFmtId="4">
    <oc r="AD18">
      <v>0</v>
    </oc>
    <nc r="AD18"/>
  </rcc>
  <rcc rId="895" sId="17" numFmtId="4">
    <oc r="AE18">
      <v>0</v>
    </oc>
    <nc r="AE18"/>
  </rcc>
  <rcc rId="896" sId="17" numFmtId="4">
    <oc r="H19">
      <v>0</v>
    </oc>
    <nc r="H19"/>
  </rcc>
  <rcc rId="897" sId="17" numFmtId="4">
    <oc r="I19">
      <v>0</v>
    </oc>
    <nc r="I19"/>
  </rcc>
  <rcc rId="898" sId="17" numFmtId="4">
    <oc r="J19">
      <v>0</v>
    </oc>
    <nc r="J19"/>
  </rcc>
  <rcc rId="899" sId="17" numFmtId="4">
    <oc r="K19">
      <v>0</v>
    </oc>
    <nc r="K19"/>
  </rcc>
  <rcc rId="900" sId="17" numFmtId="4">
    <oc r="L19">
      <v>0</v>
    </oc>
    <nc r="L19"/>
  </rcc>
  <rcc rId="901" sId="17" numFmtId="4">
    <oc r="M19">
      <v>0</v>
    </oc>
    <nc r="M19"/>
  </rcc>
  <rcc rId="902" sId="17" numFmtId="4">
    <oc r="N19">
      <v>0</v>
    </oc>
    <nc r="N19"/>
  </rcc>
  <rcc rId="903" sId="17" numFmtId="4">
    <oc r="O19">
      <v>0</v>
    </oc>
    <nc r="O19"/>
  </rcc>
  <rcc rId="904" sId="17" numFmtId="4">
    <oc r="P19">
      <v>0</v>
    </oc>
    <nc r="P19"/>
  </rcc>
  <rcc rId="905" sId="17" numFmtId="4">
    <oc r="Q19">
      <v>0</v>
    </oc>
    <nc r="Q19"/>
  </rcc>
  <rcc rId="906" sId="17" numFmtId="4">
    <oc r="R19">
      <v>0</v>
    </oc>
    <nc r="R19"/>
  </rcc>
  <rcc rId="907" sId="17" numFmtId="4">
    <oc r="S19">
      <v>0</v>
    </oc>
    <nc r="S19"/>
  </rcc>
  <rcc rId="908" sId="17" numFmtId="4">
    <oc r="T19">
      <v>0</v>
    </oc>
    <nc r="T19"/>
  </rcc>
  <rcc rId="909" sId="17" numFmtId="4">
    <oc r="U19">
      <v>0</v>
    </oc>
    <nc r="U19"/>
  </rcc>
  <rcc rId="910" sId="17" numFmtId="4">
    <oc r="V19">
      <v>0</v>
    </oc>
    <nc r="V19"/>
  </rcc>
  <rcc rId="911" sId="17" numFmtId="4">
    <oc r="W19">
      <v>0</v>
    </oc>
    <nc r="W19"/>
  </rcc>
  <rcc rId="912" sId="17" numFmtId="4">
    <oc r="X19">
      <v>0</v>
    </oc>
    <nc r="X19"/>
  </rcc>
  <rcc rId="913" sId="17" numFmtId="4">
    <oc r="Y19">
      <v>0</v>
    </oc>
    <nc r="Y19"/>
  </rcc>
  <rcc rId="914" sId="17" numFmtId="4">
    <oc r="Z19">
      <v>0</v>
    </oc>
    <nc r="Z19"/>
  </rcc>
  <rcc rId="915" sId="17" numFmtId="4">
    <oc r="AA19">
      <v>0</v>
    </oc>
    <nc r="AA19"/>
  </rcc>
  <rcc rId="916" sId="17" numFmtId="4">
    <oc r="AB19">
      <v>0</v>
    </oc>
    <nc r="AB19"/>
  </rcc>
  <rcc rId="917" sId="17" numFmtId="4">
    <oc r="AC19">
      <v>0</v>
    </oc>
    <nc r="AC19"/>
  </rcc>
  <rcc rId="918" sId="17" numFmtId="4">
    <oc r="AD19">
      <v>0</v>
    </oc>
    <nc r="AD19"/>
  </rcc>
  <rcc rId="919" sId="17" numFmtId="4">
    <oc r="AE19">
      <v>0</v>
    </oc>
    <nc r="AE19"/>
  </rcc>
  <rcc rId="920" sId="17" numFmtId="4">
    <oc r="H20">
      <v>0</v>
    </oc>
    <nc r="H20"/>
  </rcc>
  <rcc rId="921" sId="17" numFmtId="4">
    <oc r="I20">
      <v>0</v>
    </oc>
    <nc r="I20"/>
  </rcc>
  <rcc rId="922" sId="17" numFmtId="4">
    <oc r="J20">
      <v>0</v>
    </oc>
    <nc r="J20"/>
  </rcc>
  <rcc rId="923" sId="17" numFmtId="4">
    <oc r="K20">
      <v>0</v>
    </oc>
    <nc r="K20"/>
  </rcc>
  <rcc rId="924" sId="17" numFmtId="4">
    <oc r="L20">
      <v>0</v>
    </oc>
    <nc r="L20"/>
  </rcc>
  <rcc rId="925" sId="17" numFmtId="4">
    <oc r="M20">
      <v>0</v>
    </oc>
    <nc r="M20"/>
  </rcc>
  <rcc rId="926" sId="17" numFmtId="4">
    <oc r="N20">
      <v>0</v>
    </oc>
    <nc r="N20"/>
  </rcc>
  <rcc rId="927" sId="17" numFmtId="4">
    <oc r="O20">
      <v>0</v>
    </oc>
    <nc r="O20"/>
  </rcc>
  <rcc rId="928" sId="17" numFmtId="4">
    <oc r="P20">
      <v>0</v>
    </oc>
    <nc r="P20"/>
  </rcc>
  <rcc rId="929" sId="17" numFmtId="4">
    <oc r="Q20">
      <v>0</v>
    </oc>
    <nc r="Q20"/>
  </rcc>
  <rcc rId="930" sId="17" numFmtId="4">
    <oc r="R20">
      <v>0</v>
    </oc>
    <nc r="R20"/>
  </rcc>
  <rcc rId="931" sId="17" numFmtId="4">
    <oc r="S20">
      <v>0</v>
    </oc>
    <nc r="S20"/>
  </rcc>
  <rcc rId="932" sId="17" numFmtId="4">
    <oc r="T20">
      <v>0</v>
    </oc>
    <nc r="T20"/>
  </rcc>
  <rcc rId="933" sId="17" numFmtId="4">
    <oc r="U20">
      <v>0</v>
    </oc>
    <nc r="U20"/>
  </rcc>
  <rcc rId="934" sId="17" numFmtId="4">
    <oc r="V20">
      <v>0</v>
    </oc>
    <nc r="V20"/>
  </rcc>
  <rcc rId="935" sId="17" numFmtId="4">
    <oc r="W20">
      <v>0</v>
    </oc>
    <nc r="W20"/>
  </rcc>
  <rcc rId="936" sId="17" numFmtId="4">
    <oc r="X20">
      <v>0</v>
    </oc>
    <nc r="X20"/>
  </rcc>
  <rcc rId="937" sId="17" numFmtId="4">
    <oc r="Y20">
      <v>0</v>
    </oc>
    <nc r="Y20"/>
  </rcc>
  <rcc rId="938" sId="17" numFmtId="4">
    <oc r="Z20">
      <v>0</v>
    </oc>
    <nc r="Z20"/>
  </rcc>
  <rcc rId="939" sId="17" numFmtId="4">
    <oc r="AA20">
      <v>0</v>
    </oc>
    <nc r="AA20"/>
  </rcc>
  <rcc rId="940" sId="17" numFmtId="4">
    <oc r="AB20">
      <v>0</v>
    </oc>
    <nc r="AB20"/>
  </rcc>
  <rcc rId="941" sId="17" numFmtId="4">
    <oc r="AC20">
      <v>0</v>
    </oc>
    <nc r="AC20"/>
  </rcc>
  <rcc rId="942" sId="17" numFmtId="4">
    <oc r="AD20">
      <v>0</v>
    </oc>
    <nc r="AD20"/>
  </rcc>
  <rcc rId="943" sId="17" numFmtId="4">
    <oc r="AE20">
      <v>0</v>
    </oc>
    <nc r="AE20"/>
  </rcc>
  <rcc rId="944" sId="17" numFmtId="4">
    <oc r="H21">
      <v>0</v>
    </oc>
    <nc r="H21"/>
  </rcc>
  <rcc rId="945" sId="17" numFmtId="4">
    <oc r="I21">
      <v>0</v>
    </oc>
    <nc r="I21"/>
  </rcc>
  <rcc rId="946" sId="17" numFmtId="4">
    <oc r="J21">
      <v>0</v>
    </oc>
    <nc r="J21"/>
  </rcc>
  <rcc rId="947" sId="17" numFmtId="4">
    <oc r="K21">
      <v>0</v>
    </oc>
    <nc r="K21"/>
  </rcc>
  <rcc rId="948" sId="17" numFmtId="4">
    <oc r="L21">
      <v>0</v>
    </oc>
    <nc r="L21"/>
  </rcc>
  <rcc rId="949" sId="17" numFmtId="4">
    <oc r="M21">
      <v>0</v>
    </oc>
    <nc r="M21"/>
  </rcc>
  <rcc rId="950" sId="17" numFmtId="4">
    <oc r="N21">
      <v>0</v>
    </oc>
    <nc r="N21"/>
  </rcc>
  <rcc rId="951" sId="17" numFmtId="4">
    <oc r="O21">
      <v>0</v>
    </oc>
    <nc r="O21"/>
  </rcc>
  <rcc rId="952" sId="17" numFmtId="4">
    <oc r="P21">
      <v>0</v>
    </oc>
    <nc r="P21"/>
  </rcc>
  <rcc rId="953" sId="17" numFmtId="4">
    <oc r="Q21">
      <v>0</v>
    </oc>
    <nc r="Q21"/>
  </rcc>
  <rcc rId="954" sId="17" numFmtId="4">
    <oc r="R21">
      <v>0</v>
    </oc>
    <nc r="R21"/>
  </rcc>
  <rcc rId="955" sId="17" numFmtId="4">
    <oc r="S21">
      <v>0</v>
    </oc>
    <nc r="S21"/>
  </rcc>
  <rcc rId="956" sId="17" numFmtId="4">
    <oc r="T21">
      <v>0</v>
    </oc>
    <nc r="T21"/>
  </rcc>
  <rcc rId="957" sId="17" numFmtId="4">
    <oc r="U21">
      <v>0</v>
    </oc>
    <nc r="U21"/>
  </rcc>
  <rcc rId="958" sId="17" numFmtId="4">
    <oc r="V21">
      <v>0</v>
    </oc>
    <nc r="V21"/>
  </rcc>
  <rcc rId="959" sId="17" numFmtId="4">
    <oc r="W21">
      <v>0</v>
    </oc>
    <nc r="W21"/>
  </rcc>
  <rcc rId="960" sId="17" numFmtId="4">
    <oc r="X21">
      <v>0</v>
    </oc>
    <nc r="X21"/>
  </rcc>
  <rcc rId="961" sId="17" numFmtId="4">
    <oc r="Y21">
      <v>0</v>
    </oc>
    <nc r="Y21"/>
  </rcc>
  <rcc rId="962" sId="17" numFmtId="4">
    <oc r="Z21">
      <v>0</v>
    </oc>
    <nc r="Z21"/>
  </rcc>
  <rcc rId="963" sId="17" numFmtId="4">
    <oc r="AA21">
      <v>0</v>
    </oc>
    <nc r="AA21"/>
  </rcc>
  <rcc rId="964" sId="17" numFmtId="4">
    <oc r="AB21">
      <v>0</v>
    </oc>
    <nc r="AB21"/>
  </rcc>
  <rcc rId="965" sId="17" numFmtId="4">
    <oc r="AC21">
      <v>0</v>
    </oc>
    <nc r="AC21"/>
  </rcc>
  <rcc rId="966" sId="17" numFmtId="4">
    <oc r="AD21">
      <v>0</v>
    </oc>
    <nc r="AD21"/>
  </rcc>
  <rcc rId="967" sId="17" numFmtId="4">
    <oc r="AE21">
      <v>0</v>
    </oc>
    <nc r="AE21"/>
  </rcc>
  <rcc rId="968" sId="17" numFmtId="4">
    <oc r="H25">
      <v>0</v>
    </oc>
    <nc r="H25"/>
  </rcc>
  <rcc rId="969" sId="17" numFmtId="4">
    <oc r="I25">
      <v>0</v>
    </oc>
    <nc r="I25"/>
  </rcc>
  <rcc rId="970" sId="17" numFmtId="4">
    <oc r="J25">
      <v>0</v>
    </oc>
    <nc r="J25"/>
  </rcc>
  <rcc rId="971" sId="17" numFmtId="4">
    <oc r="K25">
      <v>0</v>
    </oc>
    <nc r="K25"/>
  </rcc>
  <rcc rId="972" sId="17" numFmtId="4">
    <oc r="L25">
      <v>0</v>
    </oc>
    <nc r="L25"/>
  </rcc>
  <rcc rId="973" sId="17" numFmtId="4">
    <oc r="M25">
      <v>0</v>
    </oc>
    <nc r="M25"/>
  </rcc>
  <rcc rId="974" sId="17" numFmtId="4">
    <oc r="N25">
      <v>0</v>
    </oc>
    <nc r="N25"/>
  </rcc>
  <rcc rId="975" sId="17" numFmtId="4">
    <oc r="O25">
      <v>0</v>
    </oc>
    <nc r="O25"/>
  </rcc>
  <rcc rId="976" sId="17" numFmtId="4">
    <oc r="P25">
      <v>0</v>
    </oc>
    <nc r="P25"/>
  </rcc>
  <rcc rId="977" sId="17" numFmtId="4">
    <oc r="Q25">
      <v>0</v>
    </oc>
    <nc r="Q25"/>
  </rcc>
  <rcc rId="978" sId="17" numFmtId="4">
    <oc r="R25">
      <v>0</v>
    </oc>
    <nc r="R25"/>
  </rcc>
  <rcc rId="979" sId="17" numFmtId="4">
    <oc r="S25">
      <v>0</v>
    </oc>
    <nc r="S25"/>
  </rcc>
  <rcc rId="980" sId="17" numFmtId="4">
    <oc r="T25">
      <v>0</v>
    </oc>
    <nc r="T25"/>
  </rcc>
  <rcc rId="981" sId="17" numFmtId="4">
    <oc r="U25">
      <v>0</v>
    </oc>
    <nc r="U25"/>
  </rcc>
  <rcc rId="982" sId="17" numFmtId="4">
    <oc r="V25">
      <v>0</v>
    </oc>
    <nc r="V25"/>
  </rcc>
  <rcc rId="983" sId="17" numFmtId="4">
    <oc r="W25">
      <v>0</v>
    </oc>
    <nc r="W25"/>
  </rcc>
  <rcc rId="984" sId="17" numFmtId="4">
    <oc r="X25">
      <v>0</v>
    </oc>
    <nc r="X25"/>
  </rcc>
  <rcc rId="985" sId="17" numFmtId="4">
    <oc r="Y25">
      <v>0</v>
    </oc>
    <nc r="Y25"/>
  </rcc>
  <rcc rId="986" sId="17" numFmtId="4">
    <oc r="Z25">
      <v>0</v>
    </oc>
    <nc r="Z25"/>
  </rcc>
  <rcc rId="987" sId="17" numFmtId="4">
    <oc r="AA25">
      <v>0</v>
    </oc>
    <nc r="AA25"/>
  </rcc>
  <rcc rId="988" sId="17" numFmtId="4">
    <oc r="AB25">
      <v>0</v>
    </oc>
    <nc r="AB25"/>
  </rcc>
  <rcc rId="989" sId="17" numFmtId="4">
    <oc r="AC25">
      <v>0</v>
    </oc>
    <nc r="AC25"/>
  </rcc>
  <rcc rId="990" sId="17" numFmtId="4">
    <oc r="AD25">
      <v>0</v>
    </oc>
    <nc r="AD25"/>
  </rcc>
  <rcc rId="991" sId="17" numFmtId="4">
    <oc r="AE25">
      <v>0</v>
    </oc>
    <nc r="AE25"/>
  </rcc>
  <rcc rId="992" sId="17" numFmtId="4">
    <oc r="H26">
      <v>0</v>
    </oc>
    <nc r="H26"/>
  </rcc>
  <rcc rId="993" sId="17" numFmtId="4">
    <oc r="I26">
      <v>0</v>
    </oc>
    <nc r="I26"/>
  </rcc>
  <rcc rId="994" sId="17" numFmtId="4">
    <oc r="J26">
      <v>0</v>
    </oc>
    <nc r="J26"/>
  </rcc>
  <rcc rId="995" sId="17" numFmtId="4">
    <oc r="K26">
      <v>0</v>
    </oc>
    <nc r="K26"/>
  </rcc>
  <rcc rId="996" sId="17" numFmtId="4">
    <oc r="L26">
      <v>0</v>
    </oc>
    <nc r="L26"/>
  </rcc>
  <rcc rId="997" sId="17" numFmtId="4">
    <oc r="M26">
      <v>0</v>
    </oc>
    <nc r="M26"/>
  </rcc>
  <rcc rId="998" sId="17" numFmtId="4">
    <oc r="N26">
      <v>0</v>
    </oc>
    <nc r="N26"/>
  </rcc>
  <rcc rId="999" sId="17" numFmtId="4">
    <oc r="O26">
      <v>0</v>
    </oc>
    <nc r="O26"/>
  </rcc>
  <rcc rId="1000" sId="17" numFmtId="4">
    <oc r="P26">
      <v>0</v>
    </oc>
    <nc r="P26"/>
  </rcc>
  <rcc rId="1001" sId="17" numFmtId="4">
    <oc r="Q26">
      <v>0</v>
    </oc>
    <nc r="Q26"/>
  </rcc>
  <rcc rId="1002" sId="17" numFmtId="4">
    <oc r="R26">
      <v>0</v>
    </oc>
    <nc r="R26"/>
  </rcc>
  <rcc rId="1003" sId="17" numFmtId="4">
    <oc r="S26">
      <v>0</v>
    </oc>
    <nc r="S26"/>
  </rcc>
  <rcc rId="1004" sId="17" numFmtId="4">
    <oc r="T26">
      <v>0</v>
    </oc>
    <nc r="T26"/>
  </rcc>
  <rcc rId="1005" sId="17" numFmtId="4">
    <oc r="U26">
      <v>0</v>
    </oc>
    <nc r="U26"/>
  </rcc>
  <rcc rId="1006" sId="17" numFmtId="4">
    <oc r="V26">
      <v>0</v>
    </oc>
    <nc r="V26"/>
  </rcc>
  <rcc rId="1007" sId="17" numFmtId="4">
    <oc r="W26">
      <v>0</v>
    </oc>
    <nc r="W26"/>
  </rcc>
  <rcc rId="1008" sId="17" numFmtId="4">
    <oc r="X26">
      <v>0</v>
    </oc>
    <nc r="X26"/>
  </rcc>
  <rcc rId="1009" sId="17" numFmtId="4">
    <oc r="Y26">
      <v>0</v>
    </oc>
    <nc r="Y26"/>
  </rcc>
  <rcc rId="1010" sId="17" numFmtId="4">
    <oc r="Z26">
      <v>0</v>
    </oc>
    <nc r="Z26"/>
  </rcc>
  <rcc rId="1011" sId="17" numFmtId="4">
    <oc r="AA26">
      <v>0</v>
    </oc>
    <nc r="AA26"/>
  </rcc>
  <rcc rId="1012" sId="17" numFmtId="4">
    <oc r="AB26">
      <v>0</v>
    </oc>
    <nc r="AB26"/>
  </rcc>
  <rcc rId="1013" sId="17" numFmtId="4">
    <oc r="AC26">
      <v>0</v>
    </oc>
    <nc r="AC26"/>
  </rcc>
  <rcc rId="1014" sId="17" numFmtId="4">
    <oc r="AD26">
      <v>0</v>
    </oc>
    <nc r="AD26"/>
  </rcc>
  <rcc rId="1015" sId="17" numFmtId="4">
    <oc r="AE26">
      <v>0</v>
    </oc>
    <nc r="AE26"/>
  </rcc>
  <rcc rId="1016" sId="17" numFmtId="4">
    <oc r="H28">
      <v>0</v>
    </oc>
    <nc r="H28"/>
  </rcc>
  <rcc rId="1017" sId="17" numFmtId="4">
    <oc r="I28">
      <v>0</v>
    </oc>
    <nc r="I28"/>
  </rcc>
  <rcc rId="1018" sId="17" numFmtId="4">
    <oc r="J28">
      <v>0</v>
    </oc>
    <nc r="J28"/>
  </rcc>
  <rcc rId="1019" sId="17" numFmtId="4">
    <oc r="K28">
      <v>0</v>
    </oc>
    <nc r="K28"/>
  </rcc>
  <rcc rId="1020" sId="17" numFmtId="4">
    <oc r="L28">
      <v>0</v>
    </oc>
    <nc r="L28"/>
  </rcc>
  <rcc rId="1021" sId="17" numFmtId="4">
    <oc r="M28">
      <v>0</v>
    </oc>
    <nc r="M28"/>
  </rcc>
  <rcc rId="1022" sId="17" numFmtId="4">
    <oc r="N28">
      <v>0</v>
    </oc>
    <nc r="N28"/>
  </rcc>
  <rcc rId="1023" sId="17" numFmtId="4">
    <oc r="O28">
      <v>0</v>
    </oc>
    <nc r="O28"/>
  </rcc>
  <rcc rId="1024" sId="17" numFmtId="4">
    <oc r="P28">
      <v>0</v>
    </oc>
    <nc r="P28"/>
  </rcc>
  <rcc rId="1025" sId="17" numFmtId="4">
    <oc r="Q28">
      <v>0</v>
    </oc>
    <nc r="Q28"/>
  </rcc>
  <rcc rId="1026" sId="17" numFmtId="4">
    <oc r="R28">
      <v>0</v>
    </oc>
    <nc r="R28"/>
  </rcc>
  <rcc rId="1027" sId="17" numFmtId="4">
    <oc r="S28">
      <v>0</v>
    </oc>
    <nc r="S28"/>
  </rcc>
  <rcc rId="1028" sId="17" numFmtId="4">
    <oc r="T28">
      <v>0</v>
    </oc>
    <nc r="T28"/>
  </rcc>
  <rcc rId="1029" sId="17" numFmtId="4">
    <oc r="U28">
      <v>0</v>
    </oc>
    <nc r="U28"/>
  </rcc>
  <rcc rId="1030" sId="17" numFmtId="4">
    <oc r="V28">
      <v>0</v>
    </oc>
    <nc r="V28"/>
  </rcc>
  <rcc rId="1031" sId="17" numFmtId="4">
    <oc r="W28">
      <v>0</v>
    </oc>
    <nc r="W28"/>
  </rcc>
  <rcc rId="1032" sId="17" numFmtId="4">
    <oc r="X28">
      <v>0</v>
    </oc>
    <nc r="X28"/>
  </rcc>
  <rcc rId="1033" sId="17" numFmtId="4">
    <oc r="Y28">
      <v>0</v>
    </oc>
    <nc r="Y28"/>
  </rcc>
  <rcc rId="1034" sId="17" numFmtId="4">
    <oc r="Z28">
      <v>0</v>
    </oc>
    <nc r="Z28"/>
  </rcc>
  <rcc rId="1035" sId="17" numFmtId="4">
    <oc r="AA28">
      <v>0</v>
    </oc>
    <nc r="AA28"/>
  </rcc>
  <rcc rId="1036" sId="17" numFmtId="4">
    <oc r="AB28">
      <v>0</v>
    </oc>
    <nc r="AB28"/>
  </rcc>
  <rcc rId="1037" sId="17" numFmtId="4">
    <oc r="AC28">
      <v>0</v>
    </oc>
    <nc r="AC28"/>
  </rcc>
  <rcc rId="1038" sId="17" numFmtId="4">
    <oc r="AD28">
      <v>0</v>
    </oc>
    <nc r="AD28"/>
  </rcc>
  <rcc rId="1039" sId="17" numFmtId="4">
    <oc r="AE28">
      <v>0</v>
    </oc>
    <nc r="AE28"/>
  </rcc>
  <rcc rId="1040" sId="17" numFmtId="4">
    <oc r="H29">
      <v>0</v>
    </oc>
    <nc r="H29"/>
  </rcc>
  <rcc rId="1041" sId="17" numFmtId="4">
    <oc r="I29">
      <v>0</v>
    </oc>
    <nc r="I29"/>
  </rcc>
  <rcc rId="1042" sId="17" numFmtId="4">
    <oc r="J29">
      <v>0</v>
    </oc>
    <nc r="J29"/>
  </rcc>
  <rcc rId="1043" sId="17" numFmtId="4">
    <oc r="K29">
      <v>0</v>
    </oc>
    <nc r="K29"/>
  </rcc>
  <rcc rId="1044" sId="17" numFmtId="4">
    <oc r="L29">
      <v>0</v>
    </oc>
    <nc r="L29"/>
  </rcc>
  <rcc rId="1045" sId="17" numFmtId="4">
    <oc r="M29">
      <v>0</v>
    </oc>
    <nc r="M29"/>
  </rcc>
  <rcc rId="1046" sId="17" numFmtId="4">
    <oc r="N29">
      <v>0</v>
    </oc>
    <nc r="N29"/>
  </rcc>
  <rcc rId="1047" sId="17" numFmtId="4">
    <oc r="O29">
      <v>0</v>
    </oc>
    <nc r="O29"/>
  </rcc>
  <rcc rId="1048" sId="17" numFmtId="4">
    <oc r="P29">
      <v>0</v>
    </oc>
    <nc r="P29"/>
  </rcc>
  <rcc rId="1049" sId="17" numFmtId="4">
    <oc r="Q29">
      <v>0</v>
    </oc>
    <nc r="Q29"/>
  </rcc>
  <rcc rId="1050" sId="17" numFmtId="4">
    <oc r="R29">
      <v>0</v>
    </oc>
    <nc r="R29"/>
  </rcc>
  <rcc rId="1051" sId="17" numFmtId="4">
    <oc r="S29">
      <v>0</v>
    </oc>
    <nc r="S29"/>
  </rcc>
  <rcc rId="1052" sId="17" numFmtId="4">
    <oc r="T29">
      <v>0</v>
    </oc>
    <nc r="T29"/>
  </rcc>
  <rcc rId="1053" sId="17" numFmtId="4">
    <oc r="U29">
      <v>0</v>
    </oc>
    <nc r="U29"/>
  </rcc>
  <rcc rId="1054" sId="17" numFmtId="4">
    <oc r="V29">
      <v>0</v>
    </oc>
    <nc r="V29"/>
  </rcc>
  <rcc rId="1055" sId="17" numFmtId="4">
    <oc r="W29">
      <v>0</v>
    </oc>
    <nc r="W29"/>
  </rcc>
  <rcc rId="1056" sId="17" numFmtId="4">
    <oc r="X29">
      <v>0</v>
    </oc>
    <nc r="X29"/>
  </rcc>
  <rcc rId="1057" sId="17" numFmtId="4">
    <oc r="Y29">
      <v>0</v>
    </oc>
    <nc r="Y29"/>
  </rcc>
  <rcc rId="1058" sId="17" numFmtId="4">
    <oc r="Z29">
      <v>0</v>
    </oc>
    <nc r="Z29"/>
  </rcc>
  <rcc rId="1059" sId="17" numFmtId="4">
    <oc r="AA29">
      <v>0</v>
    </oc>
    <nc r="AA29"/>
  </rcc>
  <rcc rId="1060" sId="17" numFmtId="4">
    <oc r="AB29">
      <v>0</v>
    </oc>
    <nc r="AB29"/>
  </rcc>
  <rcc rId="1061" sId="17" numFmtId="4">
    <oc r="AC29">
      <v>0</v>
    </oc>
    <nc r="AC29"/>
  </rcc>
  <rcc rId="1062" sId="17" numFmtId="4">
    <oc r="AD29">
      <v>0</v>
    </oc>
    <nc r="AD29"/>
  </rcc>
  <rcc rId="1063" sId="17" numFmtId="4">
    <oc r="AE29">
      <v>0</v>
    </oc>
    <nc r="AE29"/>
  </rcc>
  <rcc rId="1064" sId="17" numFmtId="4">
    <oc r="K49">
      <v>0</v>
    </oc>
    <nc r="K49">
      <v>12.6</v>
    </nc>
  </rcc>
  <rcc rId="1065" sId="17" numFmtId="4">
    <oc r="H48">
      <v>0</v>
    </oc>
    <nc r="H48"/>
  </rcc>
  <rcc rId="1066" sId="17" numFmtId="4">
    <oc r="I48">
      <v>0</v>
    </oc>
    <nc r="I48"/>
  </rcc>
  <rcc rId="1067" sId="17" numFmtId="4">
    <oc r="J48">
      <v>0</v>
    </oc>
    <nc r="J48"/>
  </rcc>
  <rcc rId="1068" sId="17" numFmtId="4">
    <oc r="K48">
      <v>0</v>
    </oc>
    <nc r="K48"/>
  </rcc>
  <rcc rId="1069" sId="17" numFmtId="4">
    <oc r="L48">
      <v>0</v>
    </oc>
    <nc r="L48"/>
  </rcc>
  <rcc rId="1070" sId="17" numFmtId="4">
    <oc r="M48">
      <v>0</v>
    </oc>
    <nc r="M48"/>
  </rcc>
  <rcc rId="1071" sId="17" numFmtId="4">
    <oc r="N48">
      <v>0</v>
    </oc>
    <nc r="N48"/>
  </rcc>
  <rcc rId="1072" sId="17" numFmtId="4">
    <oc r="O48">
      <v>0</v>
    </oc>
    <nc r="O48"/>
  </rcc>
  <rcc rId="1073" sId="17" numFmtId="4">
    <oc r="P48">
      <v>0</v>
    </oc>
    <nc r="P48"/>
  </rcc>
  <rcc rId="1074" sId="17" numFmtId="4">
    <oc r="Q48">
      <v>0</v>
    </oc>
    <nc r="Q48"/>
  </rcc>
  <rcc rId="1075" sId="17" numFmtId="4">
    <oc r="R48">
      <v>0</v>
    </oc>
    <nc r="R48"/>
  </rcc>
  <rcc rId="1076" sId="17" numFmtId="4">
    <oc r="S48">
      <v>0</v>
    </oc>
    <nc r="S48"/>
  </rcc>
  <rcc rId="1077" sId="17" numFmtId="4">
    <oc r="T48">
      <v>0</v>
    </oc>
    <nc r="T48"/>
  </rcc>
  <rcc rId="1078" sId="17" numFmtId="4">
    <oc r="U48">
      <v>0</v>
    </oc>
    <nc r="U48"/>
  </rcc>
  <rcc rId="1079" sId="17" numFmtId="4">
    <oc r="V48">
      <v>0</v>
    </oc>
    <nc r="V48"/>
  </rcc>
  <rcc rId="1080" sId="17" numFmtId="4">
    <oc r="W48">
      <v>0</v>
    </oc>
    <nc r="W48"/>
  </rcc>
  <rcc rId="1081" sId="17" numFmtId="4">
    <oc r="X48">
      <v>0</v>
    </oc>
    <nc r="X48"/>
  </rcc>
  <rcc rId="1082" sId="17" numFmtId="4">
    <oc r="Y48">
      <v>0</v>
    </oc>
    <nc r="Y48"/>
  </rcc>
  <rcc rId="1083" sId="17" numFmtId="4">
    <oc r="Z48">
      <v>0</v>
    </oc>
    <nc r="Z48"/>
  </rcc>
  <rcc rId="1084" sId="17" numFmtId="4">
    <oc r="AA48">
      <v>0</v>
    </oc>
    <nc r="AA48"/>
  </rcc>
  <rcc rId="1085" sId="17" numFmtId="4">
    <oc r="AB48">
      <v>0</v>
    </oc>
    <nc r="AB48"/>
  </rcc>
  <rcc rId="1086" sId="17" numFmtId="4">
    <oc r="AC48">
      <v>0</v>
    </oc>
    <nc r="AC48"/>
  </rcc>
  <rcc rId="1087" sId="17" numFmtId="4">
    <oc r="AD48">
      <v>0</v>
    </oc>
    <nc r="AD48"/>
  </rcc>
  <rcc rId="1088" sId="17" numFmtId="4">
    <oc r="AE48">
      <v>0</v>
    </oc>
    <nc r="AE48"/>
  </rcc>
  <rcc rId="1089" sId="17" numFmtId="4">
    <oc r="H50">
      <v>0</v>
    </oc>
    <nc r="H50"/>
  </rcc>
  <rcc rId="1090" sId="17" numFmtId="4">
    <oc r="I50">
      <v>0</v>
    </oc>
    <nc r="I50"/>
  </rcc>
  <rcc rId="1091" sId="17" numFmtId="4">
    <oc r="J50">
      <v>0</v>
    </oc>
    <nc r="J50"/>
  </rcc>
  <rcc rId="1092" sId="17" numFmtId="4">
    <oc r="K50">
      <v>0</v>
    </oc>
    <nc r="K50"/>
  </rcc>
  <rcc rId="1093" sId="17" numFmtId="4">
    <oc r="L50">
      <v>0</v>
    </oc>
    <nc r="L50"/>
  </rcc>
  <rcc rId="1094" sId="17" numFmtId="4">
    <oc r="M50">
      <v>0</v>
    </oc>
    <nc r="M50"/>
  </rcc>
  <rcc rId="1095" sId="17" numFmtId="4">
    <oc r="N50">
      <v>0</v>
    </oc>
    <nc r="N50"/>
  </rcc>
  <rcc rId="1096" sId="17" numFmtId="4">
    <oc r="O50">
      <v>0</v>
    </oc>
    <nc r="O50"/>
  </rcc>
  <rcc rId="1097" sId="17" numFmtId="4">
    <oc r="P50">
      <v>0</v>
    </oc>
    <nc r="P50"/>
  </rcc>
  <rcc rId="1098" sId="17" numFmtId="4">
    <oc r="Q50">
      <v>0</v>
    </oc>
    <nc r="Q50"/>
  </rcc>
  <rcc rId="1099" sId="17" numFmtId="4">
    <oc r="R50">
      <v>0</v>
    </oc>
    <nc r="R50"/>
  </rcc>
  <rcc rId="1100" sId="17" numFmtId="4">
    <oc r="S50">
      <v>0</v>
    </oc>
    <nc r="S50"/>
  </rcc>
  <rcc rId="1101" sId="17" numFmtId="4">
    <oc r="T50">
      <v>0</v>
    </oc>
    <nc r="T50"/>
  </rcc>
  <rcc rId="1102" sId="17" numFmtId="4">
    <oc r="U50">
      <v>0</v>
    </oc>
    <nc r="U50"/>
  </rcc>
  <rcc rId="1103" sId="17" numFmtId="4">
    <oc r="V50">
      <v>0</v>
    </oc>
    <nc r="V50"/>
  </rcc>
  <rcc rId="1104" sId="17" numFmtId="4">
    <oc r="W50">
      <v>0</v>
    </oc>
    <nc r="W50"/>
  </rcc>
  <rcc rId="1105" sId="17" numFmtId="4">
    <oc r="X50">
      <v>0</v>
    </oc>
    <nc r="X50"/>
  </rcc>
  <rcc rId="1106" sId="17" numFmtId="4">
    <oc r="Y50">
      <v>0</v>
    </oc>
    <nc r="Y50"/>
  </rcc>
  <rcc rId="1107" sId="17" numFmtId="4">
    <oc r="Z50">
      <v>0</v>
    </oc>
    <nc r="Z50"/>
  </rcc>
  <rcc rId="1108" sId="17" numFmtId="4">
    <oc r="AA50">
      <v>0</v>
    </oc>
    <nc r="AA50"/>
  </rcc>
  <rcc rId="1109" sId="17" numFmtId="4">
    <oc r="AB50">
      <v>0</v>
    </oc>
    <nc r="AB50"/>
  </rcc>
  <rcc rId="1110" sId="17" numFmtId="4">
    <oc r="AC50">
      <v>0</v>
    </oc>
    <nc r="AC50"/>
  </rcc>
  <rcc rId="1111" sId="17" numFmtId="4">
    <oc r="AD50">
      <v>0</v>
    </oc>
    <nc r="AD50"/>
  </rcc>
  <rcc rId="1112" sId="17" numFmtId="4">
    <oc r="H51">
      <v>0</v>
    </oc>
    <nc r="H51"/>
  </rcc>
  <rcc rId="1113" sId="17" numFmtId="4">
    <oc r="I51">
      <v>0</v>
    </oc>
    <nc r="I51"/>
  </rcc>
  <rcc rId="1114" sId="17" numFmtId="4">
    <oc r="J51">
      <v>0</v>
    </oc>
    <nc r="J51"/>
  </rcc>
  <rcc rId="1115" sId="17" numFmtId="4">
    <oc r="K51">
      <v>0</v>
    </oc>
    <nc r="K51"/>
  </rcc>
  <rcc rId="1116" sId="17" numFmtId="4">
    <oc r="L51">
      <v>0</v>
    </oc>
    <nc r="L51"/>
  </rcc>
  <rcc rId="1117" sId="17" numFmtId="4">
    <oc r="M51">
      <v>0</v>
    </oc>
    <nc r="M51"/>
  </rcc>
  <rcc rId="1118" sId="17" numFmtId="4">
    <oc r="N51">
      <v>0</v>
    </oc>
    <nc r="N51"/>
  </rcc>
  <rcc rId="1119" sId="17" numFmtId="4">
    <oc r="O51">
      <v>0</v>
    </oc>
    <nc r="O51"/>
  </rcc>
  <rcc rId="1120" sId="17" numFmtId="4">
    <oc r="P51">
      <v>0</v>
    </oc>
    <nc r="P51"/>
  </rcc>
  <rcc rId="1121" sId="17" numFmtId="4">
    <oc r="Q51">
      <v>0</v>
    </oc>
    <nc r="Q51"/>
  </rcc>
  <rcc rId="1122" sId="17" numFmtId="4">
    <oc r="R51">
      <v>0</v>
    </oc>
    <nc r="R51"/>
  </rcc>
  <rcc rId="1123" sId="17" numFmtId="4">
    <oc r="S51">
      <v>0</v>
    </oc>
    <nc r="S51"/>
  </rcc>
  <rcc rId="1124" sId="17" numFmtId="4">
    <oc r="T51">
      <v>0</v>
    </oc>
    <nc r="T51"/>
  </rcc>
  <rcc rId="1125" sId="17" numFmtId="4">
    <oc r="U51">
      <v>0</v>
    </oc>
    <nc r="U51"/>
  </rcc>
  <rcc rId="1126" sId="17" numFmtId="4">
    <oc r="V51">
      <v>0</v>
    </oc>
    <nc r="V51"/>
  </rcc>
  <rcc rId="1127" sId="17" numFmtId="4">
    <oc r="W51">
      <v>0</v>
    </oc>
    <nc r="W51"/>
  </rcc>
  <rcc rId="1128" sId="17" numFmtId="4">
    <oc r="X51">
      <v>0</v>
    </oc>
    <nc r="X51"/>
  </rcc>
  <rcc rId="1129" sId="17" numFmtId="4">
    <oc r="Y51">
      <v>0</v>
    </oc>
    <nc r="Y51"/>
  </rcc>
  <rcc rId="1130" sId="17" numFmtId="4">
    <oc r="Z51">
      <v>0</v>
    </oc>
    <nc r="Z51"/>
  </rcc>
  <rcc rId="1131" sId="17" numFmtId="4">
    <oc r="AA51">
      <v>0</v>
    </oc>
    <nc r="AA51"/>
  </rcc>
  <rcc rId="1132" sId="17" numFmtId="4">
    <oc r="AB51">
      <v>0</v>
    </oc>
    <nc r="AB51"/>
  </rcc>
  <rcc rId="1133" sId="17" numFmtId="4">
    <oc r="AC51">
      <v>0</v>
    </oc>
    <nc r="AC51"/>
  </rcc>
  <rcc rId="1134" sId="17" numFmtId="4">
    <oc r="AD51">
      <v>0</v>
    </oc>
    <nc r="AD51"/>
  </rcc>
  <rcc rId="1135" sId="17" numFmtId="4">
    <oc r="H52">
      <v>0</v>
    </oc>
    <nc r="H52"/>
  </rcc>
  <rcc rId="1136" sId="17" numFmtId="4">
    <oc r="I52">
      <v>0</v>
    </oc>
    <nc r="I52"/>
  </rcc>
  <rcc rId="1137" sId="17" numFmtId="4">
    <oc r="J52">
      <v>0</v>
    </oc>
    <nc r="J52"/>
  </rcc>
  <rcc rId="1138" sId="17" numFmtId="4">
    <oc r="K52">
      <v>0</v>
    </oc>
    <nc r="K52"/>
  </rcc>
  <rcc rId="1139" sId="17" numFmtId="4">
    <oc r="L52">
      <v>0</v>
    </oc>
    <nc r="L52"/>
  </rcc>
  <rcc rId="1140" sId="17" numFmtId="4">
    <oc r="M52">
      <v>0</v>
    </oc>
    <nc r="M52"/>
  </rcc>
  <rcc rId="1141" sId="17" numFmtId="4">
    <oc r="N52">
      <v>0</v>
    </oc>
    <nc r="N52"/>
  </rcc>
  <rcc rId="1142" sId="17" numFmtId="4">
    <oc r="O52">
      <v>0</v>
    </oc>
    <nc r="O52"/>
  </rcc>
  <rcc rId="1143" sId="17" numFmtId="4">
    <oc r="P52">
      <v>0</v>
    </oc>
    <nc r="P52"/>
  </rcc>
  <rcc rId="1144" sId="17" numFmtId="4">
    <oc r="Q52">
      <v>0</v>
    </oc>
    <nc r="Q52"/>
  </rcc>
  <rcc rId="1145" sId="17" numFmtId="4">
    <oc r="R52">
      <v>0</v>
    </oc>
    <nc r="R52"/>
  </rcc>
  <rcc rId="1146" sId="17" numFmtId="4">
    <oc r="S52">
      <v>0</v>
    </oc>
    <nc r="S52"/>
  </rcc>
  <rcc rId="1147" sId="17" numFmtId="4">
    <oc r="T52">
      <v>0</v>
    </oc>
    <nc r="T52"/>
  </rcc>
  <rcc rId="1148" sId="17" numFmtId="4">
    <oc r="U52">
      <v>0</v>
    </oc>
    <nc r="U52"/>
  </rcc>
  <rcc rId="1149" sId="17" numFmtId="4">
    <oc r="V52">
      <v>0</v>
    </oc>
    <nc r="V52"/>
  </rcc>
  <rcc rId="1150" sId="17" numFmtId="4">
    <oc r="W52">
      <v>0</v>
    </oc>
    <nc r="W52"/>
  </rcc>
  <rcc rId="1151" sId="17" numFmtId="4">
    <oc r="X52">
      <v>0</v>
    </oc>
    <nc r="X52"/>
  </rcc>
  <rcc rId="1152" sId="17" numFmtId="4">
    <oc r="Y52">
      <v>0</v>
    </oc>
    <nc r="Y52"/>
  </rcc>
  <rcc rId="1153" sId="17" numFmtId="4">
    <oc r="Z52">
      <v>0</v>
    </oc>
    <nc r="Z52"/>
  </rcc>
  <rcc rId="1154" sId="17" numFmtId="4">
    <oc r="AA52">
      <v>0</v>
    </oc>
    <nc r="AA52"/>
  </rcc>
  <rcc rId="1155" sId="17" numFmtId="4">
    <oc r="AB52">
      <v>0</v>
    </oc>
    <nc r="AB52"/>
  </rcc>
  <rcc rId="1156" sId="17" numFmtId="4">
    <oc r="AC52">
      <v>0</v>
    </oc>
    <nc r="AC52"/>
  </rcc>
  <rcc rId="1157" sId="17" numFmtId="4">
    <oc r="AD52">
      <v>0</v>
    </oc>
    <nc r="AD52"/>
  </rcc>
  <rcc rId="1158" sId="17" numFmtId="4">
    <oc r="H32">
      <v>0</v>
    </oc>
    <nc r="H32"/>
  </rcc>
  <rcc rId="1159" sId="17" numFmtId="4">
    <oc r="I32">
      <v>0</v>
    </oc>
    <nc r="I32"/>
  </rcc>
  <rcc rId="1160" sId="17" numFmtId="4">
    <oc r="J32">
      <v>0</v>
    </oc>
    <nc r="J32"/>
  </rcc>
  <rcc rId="1161" sId="17" numFmtId="4">
    <oc r="K32">
      <v>0</v>
    </oc>
    <nc r="K32"/>
  </rcc>
  <rcc rId="1162" sId="17" numFmtId="4">
    <oc r="L32">
      <v>0</v>
    </oc>
    <nc r="L32"/>
  </rcc>
  <rcc rId="1163" sId="17" numFmtId="4">
    <oc r="M32">
      <v>0</v>
    </oc>
    <nc r="M32"/>
  </rcc>
  <rcc rId="1164" sId="17" numFmtId="4">
    <oc r="N32">
      <v>0</v>
    </oc>
    <nc r="N32"/>
  </rcc>
  <rcc rId="1165" sId="17" numFmtId="4">
    <oc r="O32">
      <v>0</v>
    </oc>
    <nc r="O32"/>
  </rcc>
  <rcc rId="1166" sId="17" numFmtId="4">
    <oc r="P32">
      <v>0</v>
    </oc>
    <nc r="P32"/>
  </rcc>
  <rcc rId="1167" sId="17" numFmtId="4">
    <oc r="Q32">
      <v>0</v>
    </oc>
    <nc r="Q32"/>
  </rcc>
  <rcc rId="1168" sId="17" numFmtId="4">
    <oc r="R32">
      <v>0</v>
    </oc>
    <nc r="R32"/>
  </rcc>
  <rcc rId="1169" sId="17" numFmtId="4">
    <oc r="S32">
      <v>0</v>
    </oc>
    <nc r="S32"/>
  </rcc>
  <rcc rId="1170" sId="17" numFmtId="4">
    <oc r="T32">
      <v>0</v>
    </oc>
    <nc r="T32"/>
  </rcc>
  <rcc rId="1171" sId="17" numFmtId="4">
    <oc r="U32">
      <v>0</v>
    </oc>
    <nc r="U32"/>
  </rcc>
  <rcc rId="1172" sId="17" numFmtId="4">
    <oc r="V32">
      <v>0</v>
    </oc>
    <nc r="V32"/>
  </rcc>
  <rcc rId="1173" sId="17" numFmtId="4">
    <oc r="W32">
      <v>0</v>
    </oc>
    <nc r="W32"/>
  </rcc>
  <rcc rId="1174" sId="17" numFmtId="4">
    <oc r="X32">
      <v>0</v>
    </oc>
    <nc r="X32"/>
  </rcc>
  <rcc rId="1175" sId="17" numFmtId="4">
    <oc r="Y32">
      <v>0</v>
    </oc>
    <nc r="Y32"/>
  </rcc>
  <rcc rId="1176" sId="17" numFmtId="4">
    <oc r="Z32">
      <v>0</v>
    </oc>
    <nc r="Z32"/>
  </rcc>
  <rcc rId="1177" sId="17" numFmtId="4">
    <oc r="AA32">
      <v>0</v>
    </oc>
    <nc r="AA32"/>
  </rcc>
  <rcc rId="1178" sId="17" numFmtId="4">
    <oc r="AB32">
      <v>0</v>
    </oc>
    <nc r="AB32"/>
  </rcc>
  <rcc rId="1179" sId="17" numFmtId="4">
    <oc r="AC32">
      <v>0</v>
    </oc>
    <nc r="AC32"/>
  </rcc>
  <rcc rId="1180" sId="17" numFmtId="4">
    <oc r="AD32">
      <v>0</v>
    </oc>
    <nc r="AD32"/>
  </rcc>
  <rcc rId="1181" sId="17" numFmtId="4">
    <oc r="AE32">
      <v>0</v>
    </oc>
    <nc r="AE32"/>
  </rcc>
  <rcc rId="1182" sId="17" numFmtId="4">
    <oc r="H33">
      <v>0</v>
    </oc>
    <nc r="H33"/>
  </rcc>
  <rcc rId="1183" sId="17" numFmtId="4">
    <oc r="I33">
      <v>0</v>
    </oc>
    <nc r="I33"/>
  </rcc>
  <rcc rId="1184" sId="17" numFmtId="4">
    <oc r="J33">
      <v>0</v>
    </oc>
    <nc r="J33"/>
  </rcc>
  <rcc rId="1185" sId="17" numFmtId="4">
    <oc r="K33">
      <v>0</v>
    </oc>
    <nc r="K33"/>
  </rcc>
  <rcc rId="1186" sId="17" numFmtId="4">
    <oc r="L33">
      <v>0</v>
    </oc>
    <nc r="L33"/>
  </rcc>
  <rcc rId="1187" sId="17" numFmtId="4">
    <oc r="M33">
      <v>0</v>
    </oc>
    <nc r="M33"/>
  </rcc>
  <rcc rId="1188" sId="17" numFmtId="4">
    <oc r="N33">
      <v>0</v>
    </oc>
    <nc r="N33"/>
  </rcc>
  <rcc rId="1189" sId="17" numFmtId="4">
    <oc r="O33">
      <v>0</v>
    </oc>
    <nc r="O33"/>
  </rcc>
  <rcc rId="1190" sId="17" numFmtId="4">
    <oc r="P33">
      <v>0</v>
    </oc>
    <nc r="P33"/>
  </rcc>
  <rcc rId="1191" sId="17" numFmtId="4">
    <oc r="Q33">
      <v>0</v>
    </oc>
    <nc r="Q33"/>
  </rcc>
  <rcc rId="1192" sId="17" numFmtId="4">
    <oc r="R33">
      <v>0</v>
    </oc>
    <nc r="R33"/>
  </rcc>
  <rcc rId="1193" sId="17" numFmtId="4">
    <oc r="S33">
      <v>0</v>
    </oc>
    <nc r="S33"/>
  </rcc>
  <rcc rId="1194" sId="17" numFmtId="4">
    <oc r="T33">
      <v>0</v>
    </oc>
    <nc r="T33"/>
  </rcc>
  <rcc rId="1195" sId="17" numFmtId="4">
    <oc r="U33">
      <v>0</v>
    </oc>
    <nc r="U33"/>
  </rcc>
  <rcc rId="1196" sId="17" numFmtId="4">
    <oc r="V33">
      <v>0</v>
    </oc>
    <nc r="V33"/>
  </rcc>
  <rcc rId="1197" sId="17" numFmtId="4">
    <oc r="W33">
      <v>0</v>
    </oc>
    <nc r="W33"/>
  </rcc>
  <rcc rId="1198" sId="17" numFmtId="4">
    <oc r="X33">
      <v>0</v>
    </oc>
    <nc r="X33"/>
  </rcc>
  <rcc rId="1199" sId="17" numFmtId="4">
    <oc r="Y33">
      <v>0</v>
    </oc>
    <nc r="Y33"/>
  </rcc>
  <rcc rId="1200" sId="17" numFmtId="4">
    <oc r="Z33">
      <v>0</v>
    </oc>
    <nc r="Z33"/>
  </rcc>
  <rcc rId="1201" sId="17" numFmtId="4">
    <oc r="AA33">
      <v>0</v>
    </oc>
    <nc r="AA33"/>
  </rcc>
  <rcc rId="1202" sId="17" numFmtId="4">
    <oc r="AB33">
      <v>0</v>
    </oc>
    <nc r="AB33"/>
  </rcc>
  <rcc rId="1203" sId="17" numFmtId="4">
    <oc r="AC33">
      <v>0</v>
    </oc>
    <nc r="AC33"/>
  </rcc>
  <rcc rId="1204" sId="17" numFmtId="4">
    <oc r="AD33">
      <v>0</v>
    </oc>
    <nc r="AD33"/>
  </rcc>
  <rcc rId="1205" sId="17" numFmtId="4">
    <oc r="AE33">
      <v>0</v>
    </oc>
    <nc r="AE33"/>
  </rcc>
  <rcc rId="1206" sId="17" numFmtId="4">
    <oc r="H34">
      <v>0</v>
    </oc>
    <nc r="H34"/>
  </rcc>
  <rcc rId="1207" sId="17" numFmtId="4">
    <oc r="I34">
      <v>0</v>
    </oc>
    <nc r="I34"/>
  </rcc>
  <rcc rId="1208" sId="17" numFmtId="4">
    <oc r="J34">
      <v>0</v>
    </oc>
    <nc r="J34"/>
  </rcc>
  <rcc rId="1209" sId="17" numFmtId="4">
    <oc r="K34">
      <v>0</v>
    </oc>
    <nc r="K34"/>
  </rcc>
  <rcc rId="1210" sId="17" numFmtId="4">
    <oc r="L34">
      <v>0</v>
    </oc>
    <nc r="L34"/>
  </rcc>
  <rcc rId="1211" sId="17" numFmtId="4">
    <oc r="M34">
      <v>0</v>
    </oc>
    <nc r="M34"/>
  </rcc>
  <rcc rId="1212" sId="17" numFmtId="4">
    <oc r="N34">
      <v>0</v>
    </oc>
    <nc r="N34"/>
  </rcc>
  <rcc rId="1213" sId="17" numFmtId="4">
    <oc r="O34">
      <v>0</v>
    </oc>
    <nc r="O34"/>
  </rcc>
  <rcc rId="1214" sId="17" numFmtId="4">
    <oc r="P34">
      <v>0</v>
    </oc>
    <nc r="P34"/>
  </rcc>
  <rcc rId="1215" sId="17" numFmtId="4">
    <oc r="Q34">
      <v>0</v>
    </oc>
    <nc r="Q34"/>
  </rcc>
  <rcc rId="1216" sId="17" numFmtId="4">
    <oc r="R34">
      <v>0</v>
    </oc>
    <nc r="R34"/>
  </rcc>
  <rcc rId="1217" sId="17" numFmtId="4">
    <oc r="S34">
      <v>0</v>
    </oc>
    <nc r="S34"/>
  </rcc>
  <rcc rId="1218" sId="17" numFmtId="4">
    <oc r="T34">
      <v>0</v>
    </oc>
    <nc r="T34"/>
  </rcc>
  <rcc rId="1219" sId="17" numFmtId="4">
    <oc r="U34">
      <v>0</v>
    </oc>
    <nc r="U34"/>
  </rcc>
  <rcc rId="1220" sId="17" numFmtId="4">
    <oc r="V34">
      <v>0</v>
    </oc>
    <nc r="V34"/>
  </rcc>
  <rcc rId="1221" sId="17" numFmtId="4">
    <oc r="W34">
      <v>0</v>
    </oc>
    <nc r="W34"/>
  </rcc>
  <rcc rId="1222" sId="17" numFmtId="4">
    <oc r="X34">
      <v>0</v>
    </oc>
    <nc r="X34"/>
  </rcc>
  <rcc rId="1223" sId="17" numFmtId="4">
    <oc r="Y34">
      <v>0</v>
    </oc>
    <nc r="Y34"/>
  </rcc>
  <rcc rId="1224" sId="17" numFmtId="4">
    <oc r="Z34">
      <v>0</v>
    </oc>
    <nc r="Z34"/>
  </rcc>
  <rcc rId="1225" sId="17" numFmtId="4">
    <oc r="AA34">
      <v>0</v>
    </oc>
    <nc r="AA34"/>
  </rcc>
  <rcc rId="1226" sId="17" numFmtId="4">
    <oc r="AB34">
      <v>0</v>
    </oc>
    <nc r="AB34"/>
  </rcc>
  <rcc rId="1227" sId="17" numFmtId="4">
    <oc r="AC34">
      <v>0</v>
    </oc>
    <nc r="AC34"/>
  </rcc>
  <rcc rId="1228" sId="17" numFmtId="4">
    <oc r="AD34">
      <v>0</v>
    </oc>
    <nc r="AD34"/>
  </rcc>
  <rcc rId="1229" sId="17" numFmtId="4">
    <oc r="AE34">
      <v>0</v>
    </oc>
    <nc r="AE34"/>
  </rcc>
  <rcc rId="1230" sId="17" numFmtId="4">
    <oc r="H35">
      <v>0</v>
    </oc>
    <nc r="H35"/>
  </rcc>
  <rcc rId="1231" sId="17" numFmtId="4">
    <oc r="I35">
      <v>0</v>
    </oc>
    <nc r="I35"/>
  </rcc>
  <rcc rId="1232" sId="17" numFmtId="4">
    <oc r="J35">
      <v>0</v>
    </oc>
    <nc r="J35"/>
  </rcc>
  <rcc rId="1233" sId="17" numFmtId="4">
    <oc r="K35">
      <v>0</v>
    </oc>
    <nc r="K35"/>
  </rcc>
  <rcc rId="1234" sId="17" numFmtId="4">
    <oc r="L35">
      <v>0</v>
    </oc>
    <nc r="L35"/>
  </rcc>
  <rcc rId="1235" sId="17" numFmtId="4">
    <oc r="M35">
      <v>0</v>
    </oc>
    <nc r="M35"/>
  </rcc>
  <rcc rId="1236" sId="17" numFmtId="4">
    <oc r="N35">
      <v>0</v>
    </oc>
    <nc r="N35"/>
  </rcc>
  <rcc rId="1237" sId="17" numFmtId="4">
    <oc r="O35">
      <v>0</v>
    </oc>
    <nc r="O35"/>
  </rcc>
  <rcc rId="1238" sId="17" numFmtId="4">
    <oc r="P35">
      <v>0</v>
    </oc>
    <nc r="P35"/>
  </rcc>
  <rcc rId="1239" sId="17" numFmtId="4">
    <oc r="Q35">
      <v>0</v>
    </oc>
    <nc r="Q35"/>
  </rcc>
  <rcc rId="1240" sId="17" numFmtId="4">
    <oc r="R35">
      <v>0</v>
    </oc>
    <nc r="R35"/>
  </rcc>
  <rcc rId="1241" sId="17" numFmtId="4">
    <oc r="S35">
      <v>0</v>
    </oc>
    <nc r="S35"/>
  </rcc>
  <rcc rId="1242" sId="17" numFmtId="4">
    <oc r="T35">
      <v>0</v>
    </oc>
    <nc r="T35"/>
  </rcc>
  <rcc rId="1243" sId="17" numFmtId="4">
    <oc r="U35">
      <v>0</v>
    </oc>
    <nc r="U35"/>
  </rcc>
  <rcc rId="1244" sId="17" numFmtId="4">
    <oc r="V35">
      <v>0</v>
    </oc>
    <nc r="V35"/>
  </rcc>
  <rcc rId="1245" sId="17" numFmtId="4">
    <oc r="W35">
      <v>0</v>
    </oc>
    <nc r="W35"/>
  </rcc>
  <rcc rId="1246" sId="17" numFmtId="4">
    <oc r="X35">
      <v>0</v>
    </oc>
    <nc r="X35"/>
  </rcc>
  <rcc rId="1247" sId="17" numFmtId="4">
    <oc r="Y35">
      <v>0</v>
    </oc>
    <nc r="Y35"/>
  </rcc>
  <rcc rId="1248" sId="17" numFmtId="4">
    <oc r="Z35">
      <v>0</v>
    </oc>
    <nc r="Z35"/>
  </rcc>
  <rcc rId="1249" sId="17" numFmtId="4">
    <oc r="AA35">
      <v>0</v>
    </oc>
    <nc r="AA35"/>
  </rcc>
  <rcc rId="1250" sId="17" numFmtId="4">
    <oc r="AB35">
      <v>0</v>
    </oc>
    <nc r="AB35"/>
  </rcc>
  <rcc rId="1251" sId="17" numFmtId="4">
    <oc r="AC35">
      <v>0</v>
    </oc>
    <nc r="AC35"/>
  </rcc>
  <rcc rId="1252" sId="17" numFmtId="4">
    <oc r="AD35">
      <v>0</v>
    </oc>
    <nc r="AD35"/>
  </rcc>
  <rcc rId="1253" sId="17" numFmtId="4">
    <oc r="AE35">
      <v>0</v>
    </oc>
    <nc r="AE35"/>
  </rcc>
  <rcc rId="1254" sId="17" numFmtId="4">
    <oc r="H36">
      <v>0</v>
    </oc>
    <nc r="H36"/>
  </rcc>
  <rcc rId="1255" sId="17" numFmtId="4">
    <oc r="I36">
      <v>0</v>
    </oc>
    <nc r="I36"/>
  </rcc>
  <rcc rId="1256" sId="17" numFmtId="4">
    <oc r="J36">
      <v>0</v>
    </oc>
    <nc r="J36"/>
  </rcc>
  <rcc rId="1257" sId="17" numFmtId="4">
    <oc r="K36">
      <v>0</v>
    </oc>
    <nc r="K36"/>
  </rcc>
  <rcc rId="1258" sId="17" numFmtId="4">
    <oc r="L36">
      <v>0</v>
    </oc>
    <nc r="L36"/>
  </rcc>
  <rcc rId="1259" sId="17" numFmtId="4">
    <oc r="M36">
      <v>0</v>
    </oc>
    <nc r="M36"/>
  </rcc>
  <rcc rId="1260" sId="17" numFmtId="4">
    <oc r="N36">
      <v>0</v>
    </oc>
    <nc r="N36"/>
  </rcc>
  <rcc rId="1261" sId="17" numFmtId="4">
    <oc r="O36">
      <v>0</v>
    </oc>
    <nc r="O36"/>
  </rcc>
  <rcc rId="1262" sId="17" numFmtId="4">
    <oc r="P36">
      <v>0</v>
    </oc>
    <nc r="P36"/>
  </rcc>
  <rcc rId="1263" sId="17" numFmtId="4">
    <oc r="Q36">
      <v>0</v>
    </oc>
    <nc r="Q36"/>
  </rcc>
  <rcc rId="1264" sId="17" numFmtId="4">
    <oc r="R36">
      <v>0</v>
    </oc>
    <nc r="R36"/>
  </rcc>
  <rcc rId="1265" sId="17" numFmtId="4">
    <oc r="S36">
      <v>0</v>
    </oc>
    <nc r="S36"/>
  </rcc>
  <rcc rId="1266" sId="17" numFmtId="4">
    <oc r="T36">
      <v>0</v>
    </oc>
    <nc r="T36"/>
  </rcc>
  <rcc rId="1267" sId="17" numFmtId="4">
    <oc r="U36">
      <v>0</v>
    </oc>
    <nc r="U36"/>
  </rcc>
  <rcc rId="1268" sId="17" numFmtId="4">
    <oc r="V36">
      <v>0</v>
    </oc>
    <nc r="V36"/>
  </rcc>
  <rcc rId="1269" sId="17" numFmtId="4">
    <oc r="W36">
      <v>0</v>
    </oc>
    <nc r="W36"/>
  </rcc>
  <rcc rId="1270" sId="17" numFmtId="4">
    <oc r="X36">
      <v>0</v>
    </oc>
    <nc r="X36"/>
  </rcc>
  <rcc rId="1271" sId="17" numFmtId="4">
    <oc r="Y36">
      <v>0</v>
    </oc>
    <nc r="Y36"/>
  </rcc>
  <rcc rId="1272" sId="17" numFmtId="4">
    <oc r="Z36">
      <v>0</v>
    </oc>
    <nc r="Z36"/>
  </rcc>
  <rcc rId="1273" sId="17" numFmtId="4">
    <oc r="AA36">
      <v>0</v>
    </oc>
    <nc r="AA36"/>
  </rcc>
  <rcc rId="1274" sId="17" numFmtId="4">
    <oc r="AB36">
      <v>0</v>
    </oc>
    <nc r="AB36"/>
  </rcc>
  <rcc rId="1275" sId="17" numFmtId="4">
    <oc r="AC36">
      <v>0</v>
    </oc>
    <nc r="AC36"/>
  </rcc>
  <rcc rId="1276" sId="17" numFmtId="4">
    <oc r="AD36">
      <v>0</v>
    </oc>
    <nc r="AD36"/>
  </rcc>
  <rcc rId="1277" sId="17" numFmtId="4">
    <oc r="AE36">
      <v>0</v>
    </oc>
    <nc r="AE36"/>
  </rcc>
  <rcc rId="1278" sId="17">
    <oc r="H39">
      <f>H25+H10+H32</f>
    </oc>
    <nc r="H39"/>
  </rcc>
  <rcc rId="1279" sId="17">
    <oc r="I39">
      <f>I25+I10+I32</f>
    </oc>
    <nc r="I39"/>
  </rcc>
  <rcc rId="1280" sId="17">
    <oc r="J39">
      <f>J25+J10+J32</f>
    </oc>
    <nc r="J39"/>
  </rcc>
  <rcc rId="1281" sId="17">
    <oc r="K39">
      <f>K25+K10+K32</f>
    </oc>
    <nc r="K39"/>
  </rcc>
  <rcc rId="1282" sId="17">
    <oc r="L39">
      <f>L25+L10+L32</f>
    </oc>
    <nc r="L39"/>
  </rcc>
  <rcc rId="1283" sId="17">
    <oc r="M39">
      <f>M25+M10+M32</f>
    </oc>
    <nc r="M39"/>
  </rcc>
  <rcc rId="1284" sId="17">
    <oc r="N39">
      <f>N25+N10+N32</f>
    </oc>
    <nc r="N39"/>
  </rcc>
  <rcc rId="1285" sId="17">
    <oc r="O39">
      <f>O25+O10+O32</f>
    </oc>
    <nc r="O39"/>
  </rcc>
  <rcc rId="1286" sId="17">
    <oc r="P39">
      <f>P25+P10+P32</f>
    </oc>
    <nc r="P39"/>
  </rcc>
  <rcc rId="1287" sId="17">
    <oc r="Q39">
      <f>Q25+Q10+Q32</f>
    </oc>
    <nc r="Q39"/>
  </rcc>
  <rcc rId="1288" sId="17">
    <oc r="R39">
      <f>R25+R10+R32</f>
    </oc>
    <nc r="R39"/>
  </rcc>
  <rcc rId="1289" sId="17">
    <oc r="S39">
      <f>S25+S10+S32</f>
    </oc>
    <nc r="S39"/>
  </rcc>
  <rcc rId="1290" sId="17">
    <oc r="T39">
      <f>T25+T10+T32</f>
    </oc>
    <nc r="T39"/>
  </rcc>
  <rcc rId="1291" sId="17">
    <oc r="U39">
      <f>U25+U10+U32</f>
    </oc>
    <nc r="U39"/>
  </rcc>
  <rcc rId="1292" sId="17">
    <oc r="V39">
      <f>V25+V10+V32</f>
    </oc>
    <nc r="V39"/>
  </rcc>
  <rcc rId="1293" sId="17">
    <oc r="W39">
      <f>W25+W10+W32</f>
    </oc>
    <nc r="W39"/>
  </rcc>
  <rcc rId="1294" sId="17">
    <oc r="X39">
      <f>X25+X10+X32</f>
    </oc>
    <nc r="X39"/>
  </rcc>
  <rcc rId="1295" sId="17">
    <oc r="Y39">
      <f>Y25+Y10+Y32</f>
    </oc>
    <nc r="Y39"/>
  </rcc>
  <rcc rId="1296" sId="17">
    <oc r="Z39">
      <f>Z25+Z10+Z32</f>
    </oc>
    <nc r="Z39"/>
  </rcc>
  <rcc rId="1297" sId="17">
    <oc r="AA39">
      <f>AA25+AA10+AA32</f>
    </oc>
    <nc r="AA39"/>
  </rcc>
  <rcc rId="1298" sId="17">
    <oc r="AB39">
      <f>AB25+AB10+AB32</f>
    </oc>
    <nc r="AB39"/>
  </rcc>
  <rcc rId="1299" sId="17">
    <oc r="AC39">
      <f>AC25+AC10+AC32</f>
    </oc>
    <nc r="AC39"/>
  </rcc>
  <rcc rId="1300" sId="17">
    <oc r="AD39">
      <f>AD25+AD10+AD32</f>
    </oc>
    <nc r="AD39"/>
  </rcc>
  <rcc rId="1301" sId="17">
    <oc r="AE39">
      <f>AE25+AE10+AE32</f>
    </oc>
    <nc r="AE39"/>
  </rcc>
  <rcc rId="1302" sId="17">
    <oc r="H40">
      <f>H26+H11+H33</f>
    </oc>
    <nc r="H40"/>
  </rcc>
  <rcc rId="1303" sId="17">
    <oc r="I40">
      <f>I26+I11+I33</f>
    </oc>
    <nc r="I40"/>
  </rcc>
  <rcc rId="1304" sId="17">
    <oc r="J40">
      <f>J26+J11+J33</f>
    </oc>
    <nc r="J40"/>
  </rcc>
  <rcc rId="1305" sId="17">
    <oc r="K40">
      <f>K26+K11+K33</f>
    </oc>
    <nc r="K40"/>
  </rcc>
  <rcc rId="1306" sId="17">
    <oc r="L40">
      <f>L26+L11+L33</f>
    </oc>
    <nc r="L40"/>
  </rcc>
  <rcc rId="1307" sId="17">
    <oc r="M40">
      <f>M26+M11+M33</f>
    </oc>
    <nc r="M40"/>
  </rcc>
  <rcc rId="1308" sId="17">
    <oc r="N40">
      <f>N26+N11+N33</f>
    </oc>
    <nc r="N40"/>
  </rcc>
  <rcc rId="1309" sId="17">
    <oc r="O40">
      <f>O26+O11+O33</f>
    </oc>
    <nc r="O40"/>
  </rcc>
  <rcc rId="1310" sId="17">
    <oc r="P40">
      <f>P26+P11+P33</f>
    </oc>
    <nc r="P40"/>
  </rcc>
  <rcc rId="1311" sId="17">
    <oc r="Q40">
      <f>Q26+Q11+Q33</f>
    </oc>
    <nc r="Q40"/>
  </rcc>
  <rcc rId="1312" sId="17">
    <oc r="R40">
      <f>R26+R11+R33</f>
    </oc>
    <nc r="R40"/>
  </rcc>
  <rcc rId="1313" sId="17">
    <oc r="S40">
      <f>S26+S11+S33</f>
    </oc>
    <nc r="S40"/>
  </rcc>
  <rcc rId="1314" sId="17">
    <oc r="T40">
      <f>T26+T11+T33</f>
    </oc>
    <nc r="T40"/>
  </rcc>
  <rcc rId="1315" sId="17">
    <oc r="U40">
      <f>U26+U11+U33</f>
    </oc>
    <nc r="U40"/>
  </rcc>
  <rcc rId="1316" sId="17">
    <oc r="V40">
      <f>V26+V11+V33</f>
    </oc>
    <nc r="V40"/>
  </rcc>
  <rcc rId="1317" sId="17">
    <oc r="W40">
      <f>W26+W11+W33</f>
    </oc>
    <nc r="W40"/>
  </rcc>
  <rcc rId="1318" sId="17">
    <oc r="X40">
      <f>X26+X11+X33</f>
    </oc>
    <nc r="X40"/>
  </rcc>
  <rcc rId="1319" sId="17">
    <oc r="Y40">
      <f>Y26+Y11+Y33</f>
    </oc>
    <nc r="Y40"/>
  </rcc>
  <rcc rId="1320" sId="17">
    <oc r="Z40">
      <f>Z26+Z11+Z33</f>
    </oc>
    <nc r="Z40"/>
  </rcc>
  <rcc rId="1321" sId="17">
    <oc r="AA40">
      <f>AA26+AA11+AA33</f>
    </oc>
    <nc r="AA40"/>
  </rcc>
  <rcc rId="1322" sId="17">
    <oc r="AB40">
      <f>AB26+AB11+AB33</f>
    </oc>
    <nc r="AB40"/>
  </rcc>
  <rcc rId="1323" sId="17">
    <oc r="AC40">
      <f>AC26+AC11+AC33</f>
    </oc>
    <nc r="AC40"/>
  </rcc>
  <rcc rId="1324" sId="17">
    <oc r="AD40">
      <f>AD26+AD11+AD33</f>
    </oc>
    <nc r="AD40"/>
  </rcc>
  <rcc rId="1325" sId="17">
    <oc r="AE40">
      <f>AE26+AE11+AE33</f>
    </oc>
    <nc r="AE40"/>
  </rcc>
  <rcc rId="1326" sId="17">
    <oc r="H42">
      <f>H28+H13+H35</f>
    </oc>
    <nc r="H42"/>
  </rcc>
  <rcc rId="1327" sId="17">
    <oc r="I42">
      <f>I28+I13+I35</f>
    </oc>
    <nc r="I42"/>
  </rcc>
  <rcc rId="1328" sId="17">
    <oc r="J42">
      <f>J28+J13+J35</f>
    </oc>
    <nc r="J42"/>
  </rcc>
  <rcc rId="1329" sId="17">
    <oc r="K42">
      <f>K28+K13+K35</f>
    </oc>
    <nc r="K42"/>
  </rcc>
  <rcc rId="1330" sId="17">
    <oc r="L42">
      <f>L28+L13+L35</f>
    </oc>
    <nc r="L42"/>
  </rcc>
  <rcc rId="1331" sId="17">
    <oc r="M42">
      <f>M28+M13+M35</f>
    </oc>
    <nc r="M42"/>
  </rcc>
  <rcc rId="1332" sId="17">
    <oc r="N42">
      <f>N28+N13+N35</f>
    </oc>
    <nc r="N42"/>
  </rcc>
  <rcc rId="1333" sId="17">
    <oc r="O42">
      <f>O28+O13+O35</f>
    </oc>
    <nc r="O42"/>
  </rcc>
  <rcc rId="1334" sId="17">
    <oc r="P42">
      <f>P28+P13+P35</f>
    </oc>
    <nc r="P42"/>
  </rcc>
  <rcc rId="1335" sId="17">
    <oc r="Q42">
      <f>Q28+Q13+Q35</f>
    </oc>
    <nc r="Q42"/>
  </rcc>
  <rcc rId="1336" sId="17">
    <oc r="R42">
      <f>R28+R13+R35</f>
    </oc>
    <nc r="R42"/>
  </rcc>
  <rcc rId="1337" sId="17">
    <oc r="S42">
      <f>S28+S13+S35</f>
    </oc>
    <nc r="S42"/>
  </rcc>
  <rcc rId="1338" sId="17">
    <oc r="T42">
      <f>T28+T13+T35</f>
    </oc>
    <nc r="T42"/>
  </rcc>
  <rcc rId="1339" sId="17">
    <oc r="U42">
      <f>U28+U13+U35</f>
    </oc>
    <nc r="U42"/>
  </rcc>
  <rcc rId="1340" sId="17">
    <oc r="V42">
      <f>V28+V13+V35</f>
    </oc>
    <nc r="V42"/>
  </rcc>
  <rcc rId="1341" sId="17">
    <oc r="W42">
      <f>W28+W13+W35</f>
    </oc>
    <nc r="W42"/>
  </rcc>
  <rcc rId="1342" sId="17">
    <oc r="X42">
      <f>X28+X13+X35</f>
    </oc>
    <nc r="X42"/>
  </rcc>
  <rcc rId="1343" sId="17">
    <oc r="Y42">
      <f>Y28+Y13+Y35</f>
    </oc>
    <nc r="Y42"/>
  </rcc>
  <rcc rId="1344" sId="17">
    <oc r="Z42">
      <f>Z28+Z13+Z35</f>
    </oc>
    <nc r="Z42"/>
  </rcc>
  <rcc rId="1345" sId="17">
    <oc r="AA42">
      <f>AA28+AA13+AA35</f>
    </oc>
    <nc r="AA42"/>
  </rcc>
  <rcc rId="1346" sId="17">
    <oc r="AB42">
      <f>AB28+AB13+AB35</f>
    </oc>
    <nc r="AB42"/>
  </rcc>
  <rcc rId="1347" sId="17">
    <oc r="AC42">
      <f>AC28+AC13+AC35</f>
    </oc>
    <nc r="AC42"/>
  </rcc>
  <rcc rId="1348" sId="17">
    <oc r="AD42">
      <f>AD28+AD13+AD35</f>
    </oc>
    <nc r="AD42"/>
  </rcc>
  <rcc rId="1349" sId="17">
    <oc r="AE42">
      <f>AE28+AE13+AE35</f>
    </oc>
    <nc r="AE42"/>
  </rcc>
  <rcc rId="1350" sId="17">
    <oc r="H43">
      <f>H29+H14+H36</f>
    </oc>
    <nc r="H43"/>
  </rcc>
  <rcc rId="1351" sId="17">
    <oc r="I43">
      <f>I29+I14+I36</f>
    </oc>
    <nc r="I43"/>
  </rcc>
  <rcc rId="1352" sId="17">
    <oc r="J43">
      <f>J29+J14+J36</f>
    </oc>
    <nc r="J43"/>
  </rcc>
  <rcc rId="1353" sId="17">
    <oc r="K43">
      <f>K29+K14+K36</f>
    </oc>
    <nc r="K43"/>
  </rcc>
  <rcc rId="1354" sId="17">
    <oc r="L43">
      <f>L29+L14+L36</f>
    </oc>
    <nc r="L43"/>
  </rcc>
  <rcc rId="1355" sId="17">
    <oc r="M43">
      <f>M29+M14+M36</f>
    </oc>
    <nc r="M43"/>
  </rcc>
  <rcc rId="1356" sId="17">
    <oc r="N43">
      <f>N29+N14+N36</f>
    </oc>
    <nc r="N43"/>
  </rcc>
  <rcc rId="1357" sId="17">
    <oc r="O43">
      <f>O29+O14+O36</f>
    </oc>
    <nc r="O43"/>
  </rcc>
  <rcc rId="1358" sId="17">
    <oc r="P43">
      <f>P29+P14+P36</f>
    </oc>
    <nc r="P43"/>
  </rcc>
  <rcc rId="1359" sId="17">
    <oc r="Q43">
      <f>Q29+Q14+Q36</f>
    </oc>
    <nc r="Q43"/>
  </rcc>
  <rcc rId="1360" sId="17">
    <oc r="R43">
      <f>R29+R14+R36</f>
    </oc>
    <nc r="R43"/>
  </rcc>
  <rcc rId="1361" sId="17">
    <oc r="S43">
      <f>S29+S14+S36</f>
    </oc>
    <nc r="S43"/>
  </rcc>
  <rcc rId="1362" sId="17">
    <oc r="T43">
      <f>T29+T14+T36</f>
    </oc>
    <nc r="T43"/>
  </rcc>
  <rcc rId="1363" sId="17">
    <oc r="U43">
      <f>U29+U14+U36</f>
    </oc>
    <nc r="U43"/>
  </rcc>
  <rcc rId="1364" sId="17">
    <oc r="V43">
      <f>V29+V14+V36</f>
    </oc>
    <nc r="V43"/>
  </rcc>
  <rcc rId="1365" sId="17">
    <oc r="W43">
      <f>W29+W14+W36</f>
    </oc>
    <nc r="W43"/>
  </rcc>
  <rcc rId="1366" sId="17">
    <oc r="X43">
      <f>X29+X14+X36</f>
    </oc>
    <nc r="X43"/>
  </rcc>
  <rcc rId="1367" sId="17">
    <oc r="Y43">
      <f>Y29+Y14+Y36</f>
    </oc>
    <nc r="Y43"/>
  </rcc>
  <rcc rId="1368" sId="17">
    <oc r="Z43">
      <f>Z29+Z14+Z36</f>
    </oc>
    <nc r="Z43"/>
  </rcc>
  <rcc rId="1369" sId="17">
    <oc r="AA43">
      <f>AA29+AA14+AA36</f>
    </oc>
    <nc r="AA43"/>
  </rcc>
  <rcc rId="1370" sId="17">
    <oc r="AB43">
      <f>AB29+AB14+AB36</f>
    </oc>
    <nc r="AB43"/>
  </rcc>
  <rcc rId="1371" sId="17">
    <oc r="AC43">
      <f>AC29+AC14+AC36</f>
    </oc>
    <nc r="AC43"/>
  </rcc>
  <rcc rId="1372" sId="17">
    <oc r="AD43">
      <f>AD29+AD14+AD36</f>
    </oc>
    <nc r="AD43"/>
  </rcc>
  <rcc rId="1373" sId="17">
    <oc r="AE43">
      <f>AE29+AE14+AE36</f>
    </oc>
    <nc r="AE43"/>
  </rcc>
  <rcc rId="1374" sId="17">
    <oc r="H55">
      <f>H48</f>
    </oc>
    <nc r="H55"/>
  </rcc>
  <rcc rId="1375" sId="17">
    <oc r="I55">
      <f>I48</f>
    </oc>
    <nc r="I55"/>
  </rcc>
  <rcc rId="1376" sId="17">
    <oc r="J55">
      <f>J48</f>
    </oc>
    <nc r="J55"/>
  </rcc>
  <rcc rId="1377" sId="17">
    <oc r="K55">
      <f>K48</f>
    </oc>
    <nc r="K55"/>
  </rcc>
  <rcc rId="1378" sId="17">
    <oc r="L55">
      <f>L48</f>
    </oc>
    <nc r="L55"/>
  </rcc>
  <rcc rId="1379" sId="17">
    <oc r="M55">
      <f>M48</f>
    </oc>
    <nc r="M55"/>
  </rcc>
  <rcc rId="1380" sId="17">
    <oc r="N55">
      <f>N48</f>
    </oc>
    <nc r="N55"/>
  </rcc>
  <rcc rId="1381" sId="17">
    <oc r="O55">
      <f>O48</f>
    </oc>
    <nc r="O55"/>
  </rcc>
  <rcc rId="1382" sId="17">
    <oc r="P55">
      <f>P48</f>
    </oc>
    <nc r="P55"/>
  </rcc>
  <rcc rId="1383" sId="17">
    <oc r="Q55">
      <f>Q48</f>
    </oc>
    <nc r="Q55"/>
  </rcc>
  <rcc rId="1384" sId="17">
    <oc r="R55">
      <f>R48</f>
    </oc>
    <nc r="R55"/>
  </rcc>
  <rcc rId="1385" sId="17">
    <oc r="S55">
      <f>S48</f>
    </oc>
    <nc r="S55"/>
  </rcc>
  <rcc rId="1386" sId="17">
    <oc r="T55">
      <f>T48</f>
    </oc>
    <nc r="T55"/>
  </rcc>
  <rcc rId="1387" sId="17">
    <oc r="U55">
      <f>U48</f>
    </oc>
    <nc r="U55"/>
  </rcc>
  <rcc rId="1388" sId="17">
    <oc r="V55">
      <f>V48</f>
    </oc>
    <nc r="V55"/>
  </rcc>
  <rcc rId="1389" sId="17">
    <oc r="W55">
      <f>W48</f>
    </oc>
    <nc r="W55"/>
  </rcc>
  <rcc rId="1390" sId="17">
    <oc r="X55">
      <f>X48</f>
    </oc>
    <nc r="X55"/>
  </rcc>
  <rcc rId="1391" sId="17">
    <oc r="Y55">
      <f>Y48</f>
    </oc>
    <nc r="Y55"/>
  </rcc>
  <rcc rId="1392" sId="17">
    <oc r="Z55">
      <f>Z48</f>
    </oc>
    <nc r="Z55"/>
  </rcc>
  <rcc rId="1393" sId="17">
    <oc r="AA55">
      <f>AA48</f>
    </oc>
    <nc r="AA55"/>
  </rcc>
  <rcc rId="1394" sId="17">
    <oc r="AB55">
      <f>AB48</f>
    </oc>
    <nc r="AB55"/>
  </rcc>
  <rcc rId="1395" sId="17">
    <oc r="AC55">
      <f>AC48</f>
    </oc>
    <nc r="AC55"/>
  </rcc>
  <rcc rId="1396" sId="17">
    <oc r="AD55">
      <f>AD48</f>
    </oc>
    <nc r="AD55"/>
  </rcc>
  <rcc rId="1397" sId="17">
    <oc r="AE55">
      <f>AE48</f>
    </oc>
    <nc r="AE55"/>
  </rcc>
  <rcc rId="1398" sId="17">
    <oc r="H57">
      <f>H50</f>
    </oc>
    <nc r="H57"/>
  </rcc>
  <rcc rId="1399" sId="17">
    <oc r="I57">
      <f>I50</f>
    </oc>
    <nc r="I57"/>
  </rcc>
  <rcc rId="1400" sId="17">
    <oc r="J57">
      <f>J50</f>
    </oc>
    <nc r="J57"/>
  </rcc>
  <rcc rId="1401" sId="17">
    <oc r="K57">
      <f>K50</f>
    </oc>
    <nc r="K57"/>
  </rcc>
  <rcc rId="1402" sId="17">
    <oc r="L57">
      <f>L50</f>
    </oc>
    <nc r="L57"/>
  </rcc>
  <rcc rId="1403" sId="17">
    <oc r="M57">
      <f>M50</f>
    </oc>
    <nc r="M57"/>
  </rcc>
  <rcc rId="1404" sId="17">
    <oc r="N57">
      <f>N50</f>
    </oc>
    <nc r="N57"/>
  </rcc>
  <rcc rId="1405" sId="17">
    <oc r="O57">
      <f>O50</f>
    </oc>
    <nc r="O57"/>
  </rcc>
  <rcc rId="1406" sId="17">
    <oc r="P57">
      <f>P50</f>
    </oc>
    <nc r="P57"/>
  </rcc>
  <rcc rId="1407" sId="17">
    <oc r="Q57">
      <f>Q50</f>
    </oc>
    <nc r="Q57"/>
  </rcc>
  <rcc rId="1408" sId="17">
    <oc r="R57">
      <f>R50</f>
    </oc>
    <nc r="R57"/>
  </rcc>
  <rcc rId="1409" sId="17">
    <oc r="S57">
      <f>S50</f>
    </oc>
    <nc r="S57"/>
  </rcc>
  <rcc rId="1410" sId="17">
    <oc r="T57">
      <f>T50</f>
    </oc>
    <nc r="T57"/>
  </rcc>
  <rcc rId="1411" sId="17">
    <oc r="U57">
      <f>U50</f>
    </oc>
    <nc r="U57"/>
  </rcc>
  <rcc rId="1412" sId="17">
    <oc r="V57">
      <f>V50</f>
    </oc>
    <nc r="V57"/>
  </rcc>
  <rcc rId="1413" sId="17">
    <oc r="W57">
      <f>W50</f>
    </oc>
    <nc r="W57"/>
  </rcc>
  <rcc rId="1414" sId="17">
    <oc r="X57">
      <f>X50</f>
    </oc>
    <nc r="X57"/>
  </rcc>
  <rcc rId="1415" sId="17">
    <oc r="Y57">
      <f>Y50</f>
    </oc>
    <nc r="Y57"/>
  </rcc>
  <rcc rId="1416" sId="17">
    <oc r="Z57">
      <f>Z50</f>
    </oc>
    <nc r="Z57"/>
  </rcc>
  <rcc rId="1417" sId="17">
    <oc r="AA57">
      <f>AA50</f>
    </oc>
    <nc r="AA57"/>
  </rcc>
  <rcc rId="1418" sId="17">
    <oc r="AB57">
      <f>AB50</f>
    </oc>
    <nc r="AB57"/>
  </rcc>
  <rcc rId="1419" sId="17">
    <oc r="AC57">
      <f>AC50</f>
    </oc>
    <nc r="AC57"/>
  </rcc>
  <rcc rId="1420" sId="17">
    <oc r="AD57">
      <f>AD50</f>
    </oc>
    <nc r="AD57"/>
  </rcc>
  <rcc rId="1421" sId="17">
    <oc r="AE57">
      <f>AE50</f>
    </oc>
    <nc r="AE57"/>
  </rcc>
  <rcc rId="1422" sId="17">
    <oc r="H58">
      <f>H51</f>
    </oc>
    <nc r="H58"/>
  </rcc>
  <rcc rId="1423" sId="17">
    <oc r="I58">
      <f>I51</f>
    </oc>
    <nc r="I58"/>
  </rcc>
  <rcc rId="1424" sId="17">
    <oc r="J58">
      <f>J51</f>
    </oc>
    <nc r="J58"/>
  </rcc>
  <rcc rId="1425" sId="17">
    <oc r="K58">
      <f>K51</f>
    </oc>
    <nc r="K58"/>
  </rcc>
  <rcc rId="1426" sId="17">
    <oc r="L58">
      <f>L51</f>
    </oc>
    <nc r="L58"/>
  </rcc>
  <rcc rId="1427" sId="17">
    <oc r="M58">
      <f>M51</f>
    </oc>
    <nc r="M58"/>
  </rcc>
  <rcc rId="1428" sId="17">
    <oc r="N58">
      <f>N51</f>
    </oc>
    <nc r="N58"/>
  </rcc>
  <rcc rId="1429" sId="17">
    <oc r="O58">
      <f>O51</f>
    </oc>
    <nc r="O58"/>
  </rcc>
  <rcc rId="1430" sId="17">
    <oc r="P58">
      <f>P51</f>
    </oc>
    <nc r="P58"/>
  </rcc>
  <rcc rId="1431" sId="17">
    <oc r="Q58">
      <f>Q51</f>
    </oc>
    <nc r="Q58"/>
  </rcc>
  <rcc rId="1432" sId="17">
    <oc r="R58">
      <f>R51</f>
    </oc>
    <nc r="R58"/>
  </rcc>
  <rcc rId="1433" sId="17">
    <oc r="S58">
      <f>S51</f>
    </oc>
    <nc r="S58"/>
  </rcc>
  <rcc rId="1434" sId="17">
    <oc r="T58">
      <f>T51</f>
    </oc>
    <nc r="T58"/>
  </rcc>
  <rcc rId="1435" sId="17">
    <oc r="U58">
      <f>U51</f>
    </oc>
    <nc r="U58"/>
  </rcc>
  <rcc rId="1436" sId="17">
    <oc r="V58">
      <f>V51</f>
    </oc>
    <nc r="V58"/>
  </rcc>
  <rcc rId="1437" sId="17">
    <oc r="W58">
      <f>W51</f>
    </oc>
    <nc r="W58"/>
  </rcc>
  <rcc rId="1438" sId="17">
    <oc r="X58">
      <f>X51</f>
    </oc>
    <nc r="X58"/>
  </rcc>
  <rcc rId="1439" sId="17">
    <oc r="Y58">
      <f>Y51</f>
    </oc>
    <nc r="Y58"/>
  </rcc>
  <rcc rId="1440" sId="17">
    <oc r="Z58">
      <f>Z51</f>
    </oc>
    <nc r="Z58"/>
  </rcc>
  <rcc rId="1441" sId="17">
    <oc r="AA58">
      <f>AA51</f>
    </oc>
    <nc r="AA58"/>
  </rcc>
  <rcc rId="1442" sId="17">
    <oc r="AB58">
      <f>AB51</f>
    </oc>
    <nc r="AB58"/>
  </rcc>
  <rcc rId="1443" sId="17">
    <oc r="AC58">
      <f>AC51</f>
    </oc>
    <nc r="AC58"/>
  </rcc>
  <rcc rId="1444" sId="17">
    <oc r="AD58">
      <f>AD51</f>
    </oc>
    <nc r="AD58"/>
  </rcc>
  <rcc rId="1445" sId="17">
    <oc r="AE58">
      <f>AE51</f>
    </oc>
    <nc r="AE58"/>
  </rcc>
  <rcc rId="1446" sId="17">
    <oc r="H59">
      <f>H52</f>
    </oc>
    <nc r="H59"/>
  </rcc>
  <rcc rId="1447" sId="17">
    <oc r="I59">
      <f>I52</f>
    </oc>
    <nc r="I59"/>
  </rcc>
  <rcc rId="1448" sId="17">
    <oc r="J59">
      <f>J52</f>
    </oc>
    <nc r="J59"/>
  </rcc>
  <rcc rId="1449" sId="17">
    <oc r="K59">
      <f>K52</f>
    </oc>
    <nc r="K59"/>
  </rcc>
  <rcc rId="1450" sId="17">
    <oc r="L59">
      <f>L52</f>
    </oc>
    <nc r="L59"/>
  </rcc>
  <rcc rId="1451" sId="17">
    <oc r="M59">
      <f>M52</f>
    </oc>
    <nc r="M59"/>
  </rcc>
  <rcc rId="1452" sId="17">
    <oc r="N59">
      <f>N52</f>
    </oc>
    <nc r="N59"/>
  </rcc>
  <rcc rId="1453" sId="17">
    <oc r="O59">
      <f>O52</f>
    </oc>
    <nc r="O59"/>
  </rcc>
  <rcc rId="1454" sId="17">
    <oc r="P59">
      <f>P52</f>
    </oc>
    <nc r="P59"/>
  </rcc>
  <rcc rId="1455" sId="17">
    <oc r="Q59">
      <f>Q52</f>
    </oc>
    <nc r="Q59"/>
  </rcc>
  <rcc rId="1456" sId="17">
    <oc r="R59">
      <f>R52</f>
    </oc>
    <nc r="R59"/>
  </rcc>
  <rcc rId="1457" sId="17">
    <oc r="S59">
      <f>S52</f>
    </oc>
    <nc r="S59"/>
  </rcc>
  <rcc rId="1458" sId="17">
    <oc r="T59">
      <f>T52</f>
    </oc>
    <nc r="T59"/>
  </rcc>
  <rcc rId="1459" sId="17">
    <oc r="U59">
      <f>U52</f>
    </oc>
    <nc r="U59"/>
  </rcc>
  <rcc rId="1460" sId="17">
    <oc r="V59">
      <f>V52</f>
    </oc>
    <nc r="V59"/>
  </rcc>
  <rcc rId="1461" sId="17">
    <oc r="W59">
      <f>W52</f>
    </oc>
    <nc r="W59"/>
  </rcc>
  <rcc rId="1462" sId="17">
    <oc r="X59">
      <f>X52</f>
    </oc>
    <nc r="X59"/>
  </rcc>
  <rcc rId="1463" sId="17">
    <oc r="Y59">
      <f>Y52</f>
    </oc>
    <nc r="Y59"/>
  </rcc>
  <rcc rId="1464" sId="17">
    <oc r="Z59">
      <f>Z52</f>
    </oc>
    <nc r="Z59"/>
  </rcc>
  <rcc rId="1465" sId="17">
    <oc r="AA59">
      <f>AA52</f>
    </oc>
    <nc r="AA59"/>
  </rcc>
  <rcc rId="1466" sId="17">
    <oc r="AB59">
      <f>AB52</f>
    </oc>
    <nc r="AB59"/>
  </rcc>
  <rcc rId="1467" sId="17">
    <oc r="AC59">
      <f>AC52</f>
    </oc>
    <nc r="AC59"/>
  </rcc>
  <rcc rId="1468" sId="17">
    <oc r="AD59">
      <f>AD52</f>
    </oc>
    <nc r="AD59"/>
  </rcc>
  <rcc rId="1469" sId="17">
    <oc r="AE59">
      <f>AE52</f>
    </oc>
    <nc r="AE59"/>
  </rcc>
  <rcc rId="1470" sId="17">
    <oc r="H61">
      <f>H55+H39</f>
    </oc>
    <nc r="H61"/>
  </rcc>
  <rcc rId="1471" sId="17">
    <oc r="I61">
      <f>I55+I39</f>
    </oc>
    <nc r="I61"/>
  </rcc>
  <rcc rId="1472" sId="17">
    <oc r="J61">
      <f>J55+J39</f>
    </oc>
    <nc r="J61"/>
  </rcc>
  <rcc rId="1473" sId="17">
    <oc r="K61">
      <f>K55+K39</f>
    </oc>
    <nc r="K61"/>
  </rcc>
  <rcc rId="1474" sId="17">
    <oc r="L61">
      <f>L55+L39</f>
    </oc>
    <nc r="L61"/>
  </rcc>
  <rcc rId="1475" sId="17">
    <oc r="M61">
      <f>M55+M39</f>
    </oc>
    <nc r="M61"/>
  </rcc>
  <rcc rId="1476" sId="17">
    <oc r="N61">
      <f>N55+N39</f>
    </oc>
    <nc r="N61"/>
  </rcc>
  <rcc rId="1477" sId="17">
    <oc r="O61">
      <f>O55+O39</f>
    </oc>
    <nc r="O61"/>
  </rcc>
  <rcc rId="1478" sId="17">
    <oc r="P61">
      <f>P55+P39</f>
    </oc>
    <nc r="P61"/>
  </rcc>
  <rcc rId="1479" sId="17">
    <oc r="Q61">
      <f>Q55+Q39</f>
    </oc>
    <nc r="Q61"/>
  </rcc>
  <rcc rId="1480" sId="17">
    <oc r="R61">
      <f>R55+R39</f>
    </oc>
    <nc r="R61"/>
  </rcc>
  <rcc rId="1481" sId="17">
    <oc r="S61">
      <f>S55+S39</f>
    </oc>
    <nc r="S61"/>
  </rcc>
  <rcc rId="1482" sId="17">
    <oc r="T61">
      <f>T55+T39</f>
    </oc>
    <nc r="T61"/>
  </rcc>
  <rcc rId="1483" sId="17">
    <oc r="U61">
      <f>U55+U39</f>
    </oc>
    <nc r="U61"/>
  </rcc>
  <rcc rId="1484" sId="17">
    <oc r="V61">
      <f>V55+V39</f>
    </oc>
    <nc r="V61"/>
  </rcc>
  <rcc rId="1485" sId="17">
    <oc r="W61">
      <f>W55+W39</f>
    </oc>
    <nc r="W61"/>
  </rcc>
  <rcc rId="1486" sId="17">
    <oc r="X61">
      <f>X55+X39</f>
    </oc>
    <nc r="X61"/>
  </rcc>
  <rcc rId="1487" sId="17">
    <oc r="Y61">
      <f>Y55+Y39</f>
    </oc>
    <nc r="Y61"/>
  </rcc>
  <rcc rId="1488" sId="17">
    <oc r="Z61">
      <f>Z55+Z39</f>
    </oc>
    <nc r="Z61"/>
  </rcc>
  <rcc rId="1489" sId="17">
    <oc r="AA61">
      <f>AA55+AA39</f>
    </oc>
    <nc r="AA61"/>
  </rcc>
  <rcc rId="1490" sId="17">
    <oc r="AB61">
      <f>AB55+AB39</f>
    </oc>
    <nc r="AB61"/>
  </rcc>
  <rcc rId="1491" sId="17">
    <oc r="AC61">
      <f>AC55+AC39</f>
    </oc>
    <nc r="AC61"/>
  </rcc>
  <rcc rId="1492" sId="17">
    <oc r="AD61">
      <f>AD55+AD39</f>
    </oc>
    <nc r="AD61"/>
  </rcc>
  <rcc rId="1493" sId="17">
    <oc r="AE61">
      <f>AE55+AE39</f>
    </oc>
    <nc r="AE61"/>
  </rcc>
  <rcc rId="1494" sId="17">
    <oc r="H64">
      <f>H58+H42</f>
    </oc>
    <nc r="H64"/>
  </rcc>
  <rcc rId="1495" sId="17">
    <oc r="I64">
      <f>I58+I42</f>
    </oc>
    <nc r="I64"/>
  </rcc>
  <rcc rId="1496" sId="17">
    <oc r="J64">
      <f>J58+J42</f>
    </oc>
    <nc r="J64"/>
  </rcc>
  <rcc rId="1497" sId="17">
    <oc r="K64">
      <f>K58+K42</f>
    </oc>
    <nc r="K64"/>
  </rcc>
  <rcc rId="1498" sId="17">
    <oc r="L64">
      <f>L58+L42</f>
    </oc>
    <nc r="L64"/>
  </rcc>
  <rcc rId="1499" sId="17">
    <oc r="M64">
      <f>M58+M42</f>
    </oc>
    <nc r="M64"/>
  </rcc>
  <rcc rId="1500" sId="17">
    <oc r="N64">
      <f>N58+N42</f>
    </oc>
    <nc r="N64"/>
  </rcc>
  <rcc rId="1501" sId="17">
    <oc r="O64">
      <f>O58+O42</f>
    </oc>
    <nc r="O64"/>
  </rcc>
  <rcc rId="1502" sId="17">
    <oc r="P64">
      <f>P58+P42</f>
    </oc>
    <nc r="P64"/>
  </rcc>
  <rcc rId="1503" sId="17">
    <oc r="Q64">
      <f>Q58+Q42</f>
    </oc>
    <nc r="Q64"/>
  </rcc>
  <rcc rId="1504" sId="17">
    <oc r="R64">
      <f>R58+R42</f>
    </oc>
    <nc r="R64"/>
  </rcc>
  <rcc rId="1505" sId="17">
    <oc r="S64">
      <f>S58+S42</f>
    </oc>
    <nc r="S64"/>
  </rcc>
  <rcc rId="1506" sId="17">
    <oc r="T64">
      <f>T58+T42</f>
    </oc>
    <nc r="T64"/>
  </rcc>
  <rcc rId="1507" sId="17">
    <oc r="U64">
      <f>U58+U42</f>
    </oc>
    <nc r="U64"/>
  </rcc>
  <rcc rId="1508" sId="17">
    <oc r="V64">
      <f>V58+V42</f>
    </oc>
    <nc r="V64"/>
  </rcc>
  <rcc rId="1509" sId="17">
    <oc r="W64">
      <f>W58+W42</f>
    </oc>
    <nc r="W64"/>
  </rcc>
  <rcc rId="1510" sId="17">
    <oc r="X64">
      <f>X58+X42</f>
    </oc>
    <nc r="X64"/>
  </rcc>
  <rcc rId="1511" sId="17">
    <oc r="Y64">
      <f>Y58+Y42</f>
    </oc>
    <nc r="Y64"/>
  </rcc>
  <rcc rId="1512" sId="17">
    <oc r="Z64">
      <f>Z58+Z42</f>
    </oc>
    <nc r="Z64"/>
  </rcc>
  <rcc rId="1513" sId="17">
    <oc r="AA64">
      <f>AA58+AA42</f>
    </oc>
    <nc r="AA64"/>
  </rcc>
  <rcc rId="1514" sId="17">
    <oc r="AB64">
      <f>AB58+AB42</f>
    </oc>
    <nc r="AB64"/>
  </rcc>
  <rcc rId="1515" sId="17">
    <oc r="AC64">
      <f>AC58+AC42</f>
    </oc>
    <nc r="AC64"/>
  </rcc>
  <rcc rId="1516" sId="17">
    <oc r="AD64">
      <f>AD58+AD42</f>
    </oc>
    <nc r="AD64"/>
  </rcc>
  <rcc rId="1517" sId="17">
    <oc r="AE64">
      <f>AE58+AE42</f>
    </oc>
    <nc r="AE64"/>
  </rcc>
  <rcc rId="1518" sId="17">
    <oc r="H65">
      <f>H59+H43</f>
    </oc>
    <nc r="H65"/>
  </rcc>
  <rcc rId="1519" sId="17">
    <oc r="I65">
      <f>I59+I43</f>
    </oc>
    <nc r="I65"/>
  </rcc>
  <rcc rId="1520" sId="17">
    <oc r="J65">
      <f>J59+J43</f>
    </oc>
    <nc r="J65"/>
  </rcc>
  <rcc rId="1521" sId="17">
    <oc r="K65">
      <f>K59+K43</f>
    </oc>
    <nc r="K65"/>
  </rcc>
  <rcc rId="1522" sId="17">
    <oc r="L65">
      <f>L59+L43</f>
    </oc>
    <nc r="L65"/>
  </rcc>
  <rcc rId="1523" sId="17">
    <oc r="M65">
      <f>M59+M43</f>
    </oc>
    <nc r="M65"/>
  </rcc>
  <rcc rId="1524" sId="17">
    <oc r="N65">
      <f>N59+N43</f>
    </oc>
    <nc r="N65"/>
  </rcc>
  <rcc rId="1525" sId="17">
    <oc r="O65">
      <f>O59+O43</f>
    </oc>
    <nc r="O65"/>
  </rcc>
  <rcc rId="1526" sId="17">
    <oc r="P65">
      <f>P59+P43</f>
    </oc>
    <nc r="P65"/>
  </rcc>
  <rcc rId="1527" sId="17">
    <oc r="Q65">
      <f>Q59+Q43</f>
    </oc>
    <nc r="Q65"/>
  </rcc>
  <rcc rId="1528" sId="17">
    <oc r="R65">
      <f>R59+R43</f>
    </oc>
    <nc r="R65"/>
  </rcc>
  <rcc rId="1529" sId="17">
    <oc r="S65">
      <f>S59+S43</f>
    </oc>
    <nc r="S65"/>
  </rcc>
  <rcc rId="1530" sId="17">
    <oc r="T65">
      <f>T59+T43</f>
    </oc>
    <nc r="T65"/>
  </rcc>
  <rcc rId="1531" sId="17">
    <oc r="U65">
      <f>U59+U43</f>
    </oc>
    <nc r="U65"/>
  </rcc>
  <rcc rId="1532" sId="17">
    <oc r="V65">
      <f>V59+V43</f>
    </oc>
    <nc r="V65"/>
  </rcc>
  <rcc rId="1533" sId="17">
    <oc r="W65">
      <f>W59+W43</f>
    </oc>
    <nc r="W65"/>
  </rcc>
  <rcc rId="1534" sId="17">
    <oc r="X65">
      <f>X59+X43</f>
    </oc>
    <nc r="X65"/>
  </rcc>
  <rcc rId="1535" sId="17">
    <oc r="Y65">
      <f>Y59+Y43</f>
    </oc>
    <nc r="Y65"/>
  </rcc>
  <rcc rId="1536" sId="17">
    <oc r="Z65">
      <f>Z59+Z43</f>
    </oc>
    <nc r="Z65"/>
  </rcc>
  <rcc rId="1537" sId="17">
    <oc r="AA65">
      <f>AA59+AA43</f>
    </oc>
    <nc r="AA65"/>
  </rcc>
  <rcc rId="1538" sId="17">
    <oc r="AB65">
      <f>AB59+AB43</f>
    </oc>
    <nc r="AB65"/>
  </rcc>
  <rcc rId="1539" sId="17">
    <oc r="AC65">
      <f>AC59+AC43</f>
    </oc>
    <nc r="AC65"/>
  </rcc>
  <rcc rId="1540" sId="17">
    <oc r="AD65">
      <f>AD59+AD43</f>
    </oc>
    <nc r="AD65"/>
  </rcc>
  <rcc rId="1541" sId="17">
    <oc r="AE65">
      <f>AE59+AE43</f>
    </oc>
    <nc r="AE65"/>
  </rcc>
  <rcc rId="1542" sId="17">
    <oc r="H68">
      <f>H10+H17</f>
    </oc>
    <nc r="H68"/>
  </rcc>
  <rcc rId="1543" sId="17">
    <oc r="I68">
      <f>I10+I17</f>
    </oc>
    <nc r="I68"/>
  </rcc>
  <rcc rId="1544" sId="17">
    <oc r="J68">
      <f>J10+J17</f>
    </oc>
    <nc r="J68"/>
  </rcc>
  <rcc rId="1545" sId="17">
    <oc r="K68">
      <f>K10+K17</f>
    </oc>
    <nc r="K68"/>
  </rcc>
  <rcc rId="1546" sId="17">
    <oc r="L68">
      <f>L10+L17</f>
    </oc>
    <nc r="L68"/>
  </rcc>
  <rcc rId="1547" sId="17">
    <oc r="M68">
      <f>M10+M17</f>
    </oc>
    <nc r="M68"/>
  </rcc>
  <rcc rId="1548" sId="17">
    <oc r="N68">
      <f>N10+N17</f>
    </oc>
    <nc r="N68"/>
  </rcc>
  <rcc rId="1549" sId="17">
    <oc r="O68">
      <f>O10+O17</f>
    </oc>
    <nc r="O68"/>
  </rcc>
  <rcc rId="1550" sId="17">
    <oc r="P68">
      <f>P10+P17</f>
    </oc>
    <nc r="P68"/>
  </rcc>
  <rcc rId="1551" sId="17">
    <oc r="Q68">
      <f>Q10+Q17</f>
    </oc>
    <nc r="Q68"/>
  </rcc>
  <rcc rId="1552" sId="17">
    <oc r="R68">
      <f>R10+R17</f>
    </oc>
    <nc r="R68"/>
  </rcc>
  <rcc rId="1553" sId="17">
    <oc r="S68">
      <f>S10+S17</f>
    </oc>
    <nc r="S68"/>
  </rcc>
  <rcc rId="1554" sId="17">
    <oc r="T68">
      <f>T10+T17</f>
    </oc>
    <nc r="T68"/>
  </rcc>
  <rcc rId="1555" sId="17">
    <oc r="U68">
      <f>U10+U17</f>
    </oc>
    <nc r="U68"/>
  </rcc>
  <rcc rId="1556" sId="17">
    <oc r="V68">
      <f>V10+V17</f>
    </oc>
    <nc r="V68"/>
  </rcc>
  <rcc rId="1557" sId="17">
    <oc r="W68">
      <f>W10+W17</f>
    </oc>
    <nc r="W68"/>
  </rcc>
  <rcc rId="1558" sId="17">
    <oc r="X68">
      <f>X10+X17</f>
    </oc>
    <nc r="X68"/>
  </rcc>
  <rcc rId="1559" sId="17">
    <oc r="Y68">
      <f>Y10+Y17</f>
    </oc>
    <nc r="Y68"/>
  </rcc>
  <rcc rId="1560" sId="17">
    <oc r="Z68">
      <f>Z10+Z17</f>
    </oc>
    <nc r="Z68"/>
  </rcc>
  <rcc rId="1561" sId="17">
    <oc r="AA68">
      <f>AA10+AA17</f>
    </oc>
    <nc r="AA68"/>
  </rcc>
  <rcc rId="1562" sId="17">
    <oc r="AB68">
      <f>AB10+AB17</f>
    </oc>
    <nc r="AB68"/>
  </rcc>
  <rcc rId="1563" sId="17">
    <oc r="AC68">
      <f>AC10+AC17</f>
    </oc>
    <nc r="AC68"/>
  </rcc>
  <rcc rId="1564" sId="17">
    <oc r="AD68">
      <f>AD10+AD17</f>
    </oc>
    <nc r="AD68"/>
  </rcc>
  <rcc rId="1565" sId="17">
    <oc r="AE68">
      <f>AE10+AE17</f>
    </oc>
    <nc r="AE68"/>
  </rcc>
  <rcc rId="1566" sId="17">
    <oc r="H69">
      <f>H11+H18</f>
    </oc>
    <nc r="H69"/>
  </rcc>
  <rcc rId="1567" sId="17">
    <oc r="I69">
      <f>I11+I18</f>
    </oc>
    <nc r="I69"/>
  </rcc>
  <rcc rId="1568" sId="17">
    <oc r="J69">
      <f>J11+J18</f>
    </oc>
    <nc r="J69"/>
  </rcc>
  <rcc rId="1569" sId="17">
    <oc r="K69">
      <f>K11+K18</f>
    </oc>
    <nc r="K69"/>
  </rcc>
  <rcc rId="1570" sId="17">
    <oc r="L69">
      <f>L11+L18</f>
    </oc>
    <nc r="L69"/>
  </rcc>
  <rcc rId="1571" sId="17">
    <oc r="M69">
      <f>M11+M18</f>
    </oc>
    <nc r="M69"/>
  </rcc>
  <rcc rId="1572" sId="17">
    <oc r="N69">
      <f>N11+N18</f>
    </oc>
    <nc r="N69"/>
  </rcc>
  <rcc rId="1573" sId="17">
    <oc r="O69">
      <f>O11+O18</f>
    </oc>
    <nc r="O69"/>
  </rcc>
  <rcc rId="1574" sId="17">
    <oc r="P69">
      <f>P11+P18</f>
    </oc>
    <nc r="P69"/>
  </rcc>
  <rcc rId="1575" sId="17">
    <oc r="Q69">
      <f>Q11+Q18</f>
    </oc>
    <nc r="Q69"/>
  </rcc>
  <rcc rId="1576" sId="17">
    <oc r="R69">
      <f>R11+R18</f>
    </oc>
    <nc r="R69"/>
  </rcc>
  <rcc rId="1577" sId="17">
    <oc r="S69">
      <f>S11+S18</f>
    </oc>
    <nc r="S69"/>
  </rcc>
  <rcc rId="1578" sId="17">
    <oc r="T69">
      <f>T11+T18</f>
    </oc>
    <nc r="T69"/>
  </rcc>
  <rcc rId="1579" sId="17">
    <oc r="U69">
      <f>U11+U18</f>
    </oc>
    <nc r="U69"/>
  </rcc>
  <rcc rId="1580" sId="17">
    <oc r="V69">
      <f>V11+V18</f>
    </oc>
    <nc r="V69"/>
  </rcc>
  <rcc rId="1581" sId="17">
    <oc r="W69">
      <f>W11+W18</f>
    </oc>
    <nc r="W69"/>
  </rcc>
  <rcc rId="1582" sId="17">
    <oc r="X69">
      <f>X11+X18</f>
    </oc>
    <nc r="X69"/>
  </rcc>
  <rcc rId="1583" sId="17">
    <oc r="Y69">
      <f>Y11+Y18</f>
    </oc>
    <nc r="Y69"/>
  </rcc>
  <rcc rId="1584" sId="17">
    <oc r="Z69">
      <f>Z11+Z18</f>
    </oc>
    <nc r="Z69"/>
  </rcc>
  <rcc rId="1585" sId="17">
    <oc r="AA69">
      <f>AA11+AA18</f>
    </oc>
    <nc r="AA69"/>
  </rcc>
  <rcc rId="1586" sId="17">
    <oc r="AB69">
      <f>AB11+AB18</f>
    </oc>
    <nc r="AB69"/>
  </rcc>
  <rcc rId="1587" sId="17">
    <oc r="AC69">
      <f>AC11+AC18</f>
    </oc>
    <nc r="AC69"/>
  </rcc>
  <rcc rId="1588" sId="17">
    <oc r="AD69">
      <f>AD11+AD18</f>
    </oc>
    <nc r="AD69"/>
  </rcc>
  <rcc rId="1589" sId="17">
    <oc r="AE69">
      <f>AE11+AE18</f>
    </oc>
    <nc r="AE69"/>
  </rcc>
  <rcc rId="1590" sId="17">
    <oc r="H70">
      <f>H12+H19</f>
    </oc>
    <nc r="H70"/>
  </rcc>
  <rcc rId="1591" sId="17">
    <oc r="I70">
      <f>I12+I19</f>
    </oc>
    <nc r="I70"/>
  </rcc>
  <rcc rId="1592" sId="17">
    <oc r="J70">
      <f>J12+J19</f>
    </oc>
    <nc r="J70"/>
  </rcc>
  <rcc rId="1593" sId="17">
    <oc r="K70">
      <f>K12+K19</f>
    </oc>
    <nc r="K70"/>
  </rcc>
  <rcc rId="1594" sId="17">
    <oc r="L70">
      <f>L12+L19</f>
    </oc>
    <nc r="L70"/>
  </rcc>
  <rcc rId="1595" sId="17">
    <oc r="M70">
      <f>M12+M19</f>
    </oc>
    <nc r="M70"/>
  </rcc>
  <rcc rId="1596" sId="17">
    <oc r="N70">
      <f>N12+N19</f>
    </oc>
    <nc r="N70"/>
  </rcc>
  <rcc rId="1597" sId="17">
    <oc r="O70">
      <f>O12+O19</f>
    </oc>
    <nc r="O70"/>
  </rcc>
  <rcc rId="1598" sId="17">
    <oc r="P70">
      <f>P12+P19</f>
    </oc>
    <nc r="P70"/>
  </rcc>
  <rcc rId="1599" sId="17">
    <oc r="Q70">
      <f>Q12+Q19</f>
    </oc>
    <nc r="Q70"/>
  </rcc>
  <rcc rId="1600" sId="17">
    <oc r="R70">
      <f>R12+R19</f>
    </oc>
    <nc r="R70"/>
  </rcc>
  <rcc rId="1601" sId="17">
    <oc r="S70">
      <f>S12+S19</f>
    </oc>
    <nc r="S70"/>
  </rcc>
  <rcc rId="1602" sId="17">
    <oc r="T70">
      <f>T12+T19</f>
    </oc>
    <nc r="T70"/>
  </rcc>
  <rcc rId="1603" sId="17">
    <oc r="U70">
      <f>U12+U19</f>
    </oc>
    <nc r="U70"/>
  </rcc>
  <rcc rId="1604" sId="17">
    <oc r="V70">
      <f>V12+V19</f>
    </oc>
    <nc r="V70"/>
  </rcc>
  <rcc rId="1605" sId="17">
    <oc r="W70">
      <f>W12+W19</f>
    </oc>
    <nc r="W70"/>
  </rcc>
  <rcc rId="1606" sId="17">
    <oc r="X70">
      <f>X12+X19</f>
    </oc>
    <nc r="X70"/>
  </rcc>
  <rcc rId="1607" sId="17">
    <oc r="Y70">
      <f>Y12+Y19</f>
    </oc>
    <nc r="Y70"/>
  </rcc>
  <rcc rId="1608" sId="17">
    <oc r="Z70">
      <f>Z12+Z19</f>
    </oc>
    <nc r="Z70"/>
  </rcc>
  <rcc rId="1609" sId="17">
    <oc r="AA70">
      <f>AA12+AA19</f>
    </oc>
    <nc r="AA70"/>
  </rcc>
  <rcc rId="1610" sId="17">
    <oc r="AB70">
      <f>AB12+AB19</f>
    </oc>
    <nc r="AB70"/>
  </rcc>
  <rcc rId="1611" sId="17">
    <oc r="AC70">
      <f>AC12+AC19</f>
    </oc>
    <nc r="AC70"/>
  </rcc>
  <rcc rId="1612" sId="17">
    <oc r="AD70">
      <f>AD12+AD19</f>
    </oc>
    <nc r="AD70"/>
  </rcc>
  <rcc rId="1613" sId="17">
    <oc r="AE70">
      <f>AE12+AE19</f>
    </oc>
    <nc r="AE70"/>
  </rcc>
  <rcc rId="1614" sId="17">
    <oc r="H71">
      <f>H13+H20</f>
    </oc>
    <nc r="H71"/>
  </rcc>
  <rcc rId="1615" sId="17">
    <oc r="I71">
      <f>I13+I20</f>
    </oc>
    <nc r="I71"/>
  </rcc>
  <rcc rId="1616" sId="17">
    <oc r="J71">
      <f>J13+J20</f>
    </oc>
    <nc r="J71"/>
  </rcc>
  <rcc rId="1617" sId="17">
    <oc r="K71">
      <f>K13+K20</f>
    </oc>
    <nc r="K71"/>
  </rcc>
  <rcc rId="1618" sId="17">
    <oc r="L71">
      <f>L13+L20</f>
    </oc>
    <nc r="L71"/>
  </rcc>
  <rcc rId="1619" sId="17">
    <oc r="M71">
      <f>M13+M20</f>
    </oc>
    <nc r="M71"/>
  </rcc>
  <rcc rId="1620" sId="17">
    <oc r="N71">
      <f>N13+N20</f>
    </oc>
    <nc r="N71"/>
  </rcc>
  <rcc rId="1621" sId="17">
    <oc r="O71">
      <f>O13+O20</f>
    </oc>
    <nc r="O71"/>
  </rcc>
  <rcc rId="1622" sId="17">
    <oc r="P71">
      <f>P13+P20</f>
    </oc>
    <nc r="P71"/>
  </rcc>
  <rcc rId="1623" sId="17">
    <oc r="Q71">
      <f>Q13+Q20</f>
    </oc>
    <nc r="Q71"/>
  </rcc>
  <rcc rId="1624" sId="17">
    <oc r="R71">
      <f>R13+R20</f>
    </oc>
    <nc r="R71"/>
  </rcc>
  <rcc rId="1625" sId="17">
    <oc r="S71">
      <f>S13+S20</f>
    </oc>
    <nc r="S71"/>
  </rcc>
  <rcc rId="1626" sId="17">
    <oc r="T71">
      <f>T13+T20</f>
    </oc>
    <nc r="T71"/>
  </rcc>
  <rcc rId="1627" sId="17">
    <oc r="U71">
      <f>U13+U20</f>
    </oc>
    <nc r="U71"/>
  </rcc>
  <rcc rId="1628" sId="17">
    <oc r="V71">
      <f>V13+V20</f>
    </oc>
    <nc r="V71"/>
  </rcc>
  <rcc rId="1629" sId="17">
    <oc r="W71">
      <f>W13+W20</f>
    </oc>
    <nc r="W71"/>
  </rcc>
  <rcc rId="1630" sId="17">
    <oc r="X71">
      <f>X13+X20</f>
    </oc>
    <nc r="X71"/>
  </rcc>
  <rcc rId="1631" sId="17">
    <oc r="Y71">
      <f>Y13+Y20</f>
    </oc>
    <nc r="Y71"/>
  </rcc>
  <rcc rId="1632" sId="17">
    <oc r="Z71">
      <f>Z13+Z20</f>
    </oc>
    <nc r="Z71"/>
  </rcc>
  <rcc rId="1633" sId="17">
    <oc r="AA71">
      <f>AA13+AA20</f>
    </oc>
    <nc r="AA71"/>
  </rcc>
  <rcc rId="1634" sId="17">
    <oc r="AB71">
      <f>AB13+AB20</f>
    </oc>
    <nc r="AB71"/>
  </rcc>
  <rcc rId="1635" sId="17">
    <oc r="AC71">
      <f>AC13+AC20</f>
    </oc>
    <nc r="AC71"/>
  </rcc>
  <rcc rId="1636" sId="17">
    <oc r="AD71">
      <f>AD13+AD20</f>
    </oc>
    <nc r="AD71"/>
  </rcc>
  <rcc rId="1637" sId="17">
    <oc r="AE71">
      <f>AE13+AE20</f>
    </oc>
    <nc r="AE71"/>
  </rcc>
  <rcc rId="1638" sId="17">
    <oc r="H72">
      <f>H14+H21</f>
    </oc>
    <nc r="H72"/>
  </rcc>
  <rcc rId="1639" sId="17">
    <oc r="I72">
      <f>I14+I21</f>
    </oc>
    <nc r="I72"/>
  </rcc>
  <rcc rId="1640" sId="17">
    <oc r="J72">
      <f>J14+J21</f>
    </oc>
    <nc r="J72"/>
  </rcc>
  <rcc rId="1641" sId="17">
    <oc r="K72">
      <f>K14+K21</f>
    </oc>
    <nc r="K72"/>
  </rcc>
  <rcc rId="1642" sId="17">
    <oc r="L72">
      <f>L14+L21</f>
    </oc>
    <nc r="L72"/>
  </rcc>
  <rcc rId="1643" sId="17">
    <oc r="M72">
      <f>M14+M21</f>
    </oc>
    <nc r="M72"/>
  </rcc>
  <rcc rId="1644" sId="17">
    <oc r="N72">
      <f>N14+N21</f>
    </oc>
    <nc r="N72"/>
  </rcc>
  <rcc rId="1645" sId="17">
    <oc r="O72">
      <f>O14+O21</f>
    </oc>
    <nc r="O72"/>
  </rcc>
  <rcc rId="1646" sId="17">
    <oc r="P72">
      <f>P14+P21</f>
    </oc>
    <nc r="P72"/>
  </rcc>
  <rcc rId="1647" sId="17">
    <oc r="Q72">
      <f>Q14+Q21</f>
    </oc>
    <nc r="Q72"/>
  </rcc>
  <rcc rId="1648" sId="17">
    <oc r="R72">
      <f>R14+R21</f>
    </oc>
    <nc r="R72"/>
  </rcc>
  <rcc rId="1649" sId="17">
    <oc r="S72">
      <f>S14+S21</f>
    </oc>
    <nc r="S72"/>
  </rcc>
  <rcc rId="1650" sId="17">
    <oc r="T72">
      <f>T14+T21</f>
    </oc>
    <nc r="T72"/>
  </rcc>
  <rcc rId="1651" sId="17">
    <oc r="U72">
      <f>U14+U21</f>
    </oc>
    <nc r="U72"/>
  </rcc>
  <rcc rId="1652" sId="17">
    <oc r="V72">
      <f>V14+V21</f>
    </oc>
    <nc r="V72"/>
  </rcc>
  <rcc rId="1653" sId="17">
    <oc r="W72">
      <f>W14+W21</f>
    </oc>
    <nc r="W72"/>
  </rcc>
  <rcc rId="1654" sId="17">
    <oc r="X72">
      <f>X14+X21</f>
    </oc>
    <nc r="X72"/>
  </rcc>
  <rcc rId="1655" sId="17">
    <oc r="Y72">
      <f>Y14+Y21</f>
    </oc>
    <nc r="Y72"/>
  </rcc>
  <rcc rId="1656" sId="17">
    <oc r="Z72">
      <f>Z14+Z21</f>
    </oc>
    <nc r="Z72"/>
  </rcc>
  <rcc rId="1657" sId="17">
    <oc r="AA72">
      <f>AA14+AA21</f>
    </oc>
    <nc r="AA72"/>
  </rcc>
  <rcc rId="1658" sId="17">
    <oc r="AB72">
      <f>AB14+AB21</f>
    </oc>
    <nc r="AB72"/>
  </rcc>
  <rcc rId="1659" sId="17">
    <oc r="AC72">
      <f>AC14+AC21</f>
    </oc>
    <nc r="AC72"/>
  </rcc>
  <rcc rId="1660" sId="17">
    <oc r="AD72">
      <f>AD14+AD21</f>
    </oc>
    <nc r="AD72"/>
  </rcc>
  <rcc rId="1661" sId="17">
    <oc r="AE72">
      <f>AE14+AE21</f>
    </oc>
    <nc r="AE72"/>
  </rcc>
  <rcc rId="1662" sId="17">
    <oc r="H75">
      <f>H61</f>
    </oc>
    <nc r="H75"/>
  </rcc>
  <rcc rId="1663" sId="17">
    <oc r="I75">
      <f>I61</f>
    </oc>
    <nc r="I75"/>
  </rcc>
  <rcc rId="1664" sId="17">
    <oc r="J75">
      <f>J61</f>
    </oc>
    <nc r="J75"/>
  </rcc>
  <rcc rId="1665" sId="17">
    <oc r="K75">
      <f>K61</f>
    </oc>
    <nc r="K75"/>
  </rcc>
  <rcc rId="1666" sId="17">
    <oc r="L75">
      <f>L61</f>
    </oc>
    <nc r="L75"/>
  </rcc>
  <rcc rId="1667" sId="17">
    <oc r="M75">
      <f>M61</f>
    </oc>
    <nc r="M75"/>
  </rcc>
  <rcc rId="1668" sId="17">
    <oc r="N75">
      <f>N61</f>
    </oc>
    <nc r="N75"/>
  </rcc>
  <rcc rId="1669" sId="17">
    <oc r="O75">
      <f>O61</f>
    </oc>
    <nc r="O75"/>
  </rcc>
  <rcc rId="1670" sId="17">
    <oc r="P75">
      <f>P61</f>
    </oc>
    <nc r="P75"/>
  </rcc>
  <rcc rId="1671" sId="17">
    <oc r="Q75">
      <f>Q61</f>
    </oc>
    <nc r="Q75"/>
  </rcc>
  <rcc rId="1672" sId="17">
    <oc r="R75">
      <f>R61</f>
    </oc>
    <nc r="R75"/>
  </rcc>
  <rcc rId="1673" sId="17">
    <oc r="S75">
      <f>S61</f>
    </oc>
    <nc r="S75"/>
  </rcc>
  <rcc rId="1674" sId="17">
    <oc r="T75">
      <f>T61</f>
    </oc>
    <nc r="T75"/>
  </rcc>
  <rcc rId="1675" sId="17">
    <oc r="U75">
      <f>U61</f>
    </oc>
    <nc r="U75"/>
  </rcc>
  <rcc rId="1676" sId="17">
    <oc r="V75">
      <f>V61</f>
    </oc>
    <nc r="V75"/>
  </rcc>
  <rcc rId="1677" sId="17">
    <oc r="W75">
      <f>W61</f>
    </oc>
    <nc r="W75"/>
  </rcc>
  <rcc rId="1678" sId="17">
    <oc r="X75">
      <f>X61</f>
    </oc>
    <nc r="X75"/>
  </rcc>
  <rcc rId="1679" sId="17">
    <oc r="Y75">
      <f>Y61</f>
    </oc>
    <nc r="Y75"/>
  </rcc>
  <rcc rId="1680" sId="17">
    <oc r="Z75">
      <f>Z61</f>
    </oc>
    <nc r="Z75"/>
  </rcc>
  <rcc rId="1681" sId="17">
    <oc r="AA75">
      <f>AA61</f>
    </oc>
    <nc r="AA75"/>
  </rcc>
  <rcc rId="1682" sId="17">
    <oc r="AB75">
      <f>AB61</f>
    </oc>
    <nc r="AB75"/>
  </rcc>
  <rcc rId="1683" sId="17">
    <oc r="AC75">
      <f>AC61</f>
    </oc>
    <nc r="AC75"/>
  </rcc>
  <rcc rId="1684" sId="17">
    <oc r="AD75">
      <f>AD61</f>
    </oc>
    <nc r="AD75"/>
  </rcc>
  <rcc rId="1685" sId="17">
    <oc r="AE75">
      <f>AE61</f>
    </oc>
    <nc r="AE75"/>
  </rcc>
  <rcc rId="1686" sId="17">
    <oc r="H78">
      <f>H64</f>
    </oc>
    <nc r="H78"/>
  </rcc>
  <rcc rId="1687" sId="17">
    <oc r="I78">
      <f>I64</f>
    </oc>
    <nc r="I78"/>
  </rcc>
  <rcc rId="1688" sId="17">
    <oc r="J78">
      <f>J64</f>
    </oc>
    <nc r="J78"/>
  </rcc>
  <rcc rId="1689" sId="17">
    <oc r="K78">
      <f>K64</f>
    </oc>
    <nc r="K78"/>
  </rcc>
  <rcc rId="1690" sId="17">
    <oc r="L78">
      <f>L64</f>
    </oc>
    <nc r="L78"/>
  </rcc>
  <rcc rId="1691" sId="17">
    <oc r="M78">
      <f>M64</f>
    </oc>
    <nc r="M78"/>
  </rcc>
  <rcc rId="1692" sId="17">
    <oc r="N78">
      <f>N64</f>
    </oc>
    <nc r="N78"/>
  </rcc>
  <rcc rId="1693" sId="17">
    <oc r="O78">
      <f>O64</f>
    </oc>
    <nc r="O78"/>
  </rcc>
  <rcc rId="1694" sId="17">
    <oc r="P78">
      <f>P64</f>
    </oc>
    <nc r="P78"/>
  </rcc>
  <rcc rId="1695" sId="17">
    <oc r="Q78">
      <f>Q64</f>
    </oc>
    <nc r="Q78"/>
  </rcc>
  <rcc rId="1696" sId="17">
    <oc r="R78">
      <f>R64</f>
    </oc>
    <nc r="R78"/>
  </rcc>
  <rcc rId="1697" sId="17">
    <oc r="S78">
      <f>S64</f>
    </oc>
    <nc r="S78"/>
  </rcc>
  <rcc rId="1698" sId="17">
    <oc r="T78">
      <f>T64</f>
    </oc>
    <nc r="T78"/>
  </rcc>
  <rcc rId="1699" sId="17">
    <oc r="U78">
      <f>U64</f>
    </oc>
    <nc r="U78"/>
  </rcc>
  <rcc rId="1700" sId="17">
    <oc r="V78">
      <f>V64</f>
    </oc>
    <nc r="V78"/>
  </rcc>
  <rcc rId="1701" sId="17">
    <oc r="W78">
      <f>W64</f>
    </oc>
    <nc r="W78"/>
  </rcc>
  <rcc rId="1702" sId="17">
    <oc r="X78">
      <f>X64</f>
    </oc>
    <nc r="X78"/>
  </rcc>
  <rcc rId="1703" sId="17">
    <oc r="Y78">
      <f>Y64</f>
    </oc>
    <nc r="Y78"/>
  </rcc>
  <rcc rId="1704" sId="17">
    <oc r="Z78">
      <f>Z64</f>
    </oc>
    <nc r="Z78"/>
  </rcc>
  <rcc rId="1705" sId="17">
    <oc r="AA78">
      <f>AA64</f>
    </oc>
    <nc r="AA78"/>
  </rcc>
  <rcc rId="1706" sId="17">
    <oc r="AB78">
      <f>AB64</f>
    </oc>
    <nc r="AB78"/>
  </rcc>
  <rcc rId="1707" sId="17">
    <oc r="AC78">
      <f>AC64</f>
    </oc>
    <nc r="AC78"/>
  </rcc>
  <rcc rId="1708" sId="17">
    <oc r="AD78">
      <f>AD64</f>
    </oc>
    <nc r="AD78"/>
  </rcc>
  <rcc rId="1709" sId="17">
    <oc r="AE78">
      <f>AE64</f>
    </oc>
    <nc r="AE78"/>
  </rcc>
  <rcc rId="1710" sId="17">
    <oc r="H79">
      <f>H65</f>
    </oc>
    <nc r="H79"/>
  </rcc>
  <rcc rId="1711" sId="17">
    <oc r="I79">
      <f>I65</f>
    </oc>
    <nc r="I79"/>
  </rcc>
  <rcc rId="1712" sId="17">
    <oc r="J79">
      <f>J65</f>
    </oc>
    <nc r="J79"/>
  </rcc>
  <rcc rId="1713" sId="17">
    <oc r="K79">
      <f>K65</f>
    </oc>
    <nc r="K79"/>
  </rcc>
  <rcc rId="1714" sId="17">
    <oc r="L79">
      <f>L65</f>
    </oc>
    <nc r="L79"/>
  </rcc>
  <rcc rId="1715" sId="17">
    <oc r="M79">
      <f>M65</f>
    </oc>
    <nc r="M79"/>
  </rcc>
  <rcc rId="1716" sId="17">
    <oc r="N79">
      <f>N65</f>
    </oc>
    <nc r="N79"/>
  </rcc>
  <rcc rId="1717" sId="17">
    <oc r="O79">
      <f>O65</f>
    </oc>
    <nc r="O79"/>
  </rcc>
  <rcc rId="1718" sId="17">
    <oc r="P79">
      <f>P65</f>
    </oc>
    <nc r="P79"/>
  </rcc>
  <rcc rId="1719" sId="17">
    <oc r="Q79">
      <f>Q65</f>
    </oc>
    <nc r="Q79"/>
  </rcc>
  <rcc rId="1720" sId="17">
    <oc r="R79">
      <f>R65</f>
    </oc>
    <nc r="R79"/>
  </rcc>
  <rcc rId="1721" sId="17">
    <oc r="S79">
      <f>S65</f>
    </oc>
    <nc r="S79"/>
  </rcc>
  <rcc rId="1722" sId="17">
    <oc r="T79">
      <f>T65</f>
    </oc>
    <nc r="T79"/>
  </rcc>
  <rcc rId="1723" sId="17">
    <oc r="U79">
      <f>U65</f>
    </oc>
    <nc r="U79"/>
  </rcc>
  <rcc rId="1724" sId="17">
    <oc r="V79">
      <f>V65</f>
    </oc>
    <nc r="V79"/>
  </rcc>
  <rcc rId="1725" sId="17">
    <oc r="W79">
      <f>W65</f>
    </oc>
    <nc r="W79"/>
  </rcc>
  <rcc rId="1726" sId="17">
    <oc r="X79">
      <f>X65</f>
    </oc>
    <nc r="X79"/>
  </rcc>
  <rcc rId="1727" sId="17">
    <oc r="Y79">
      <f>Y65</f>
    </oc>
    <nc r="Y79"/>
  </rcc>
  <rcc rId="1728" sId="17">
    <oc r="Z79">
      <f>Z65</f>
    </oc>
    <nc r="Z79"/>
  </rcc>
  <rcc rId="1729" sId="17">
    <oc r="AA79">
      <f>AA65</f>
    </oc>
    <nc r="AA79"/>
  </rcc>
  <rcc rId="1730" sId="17">
    <oc r="AB79">
      <f>AB65</f>
    </oc>
    <nc r="AB79"/>
  </rcc>
  <rcc rId="1731" sId="17">
    <oc r="AC79">
      <f>AC65</f>
    </oc>
    <nc r="AC79"/>
  </rcc>
  <rcc rId="1732" sId="17">
    <oc r="AD79">
      <f>AD65</f>
    </oc>
    <nc r="AD79"/>
  </rcc>
  <rcc rId="1733" sId="17">
    <oc r="AE79">
      <f>AE65</f>
    </oc>
    <nc r="AE79"/>
  </rcc>
  <rcv guid="{874882D1-E741-4CCA-BF0D-E72FA60B771D}" action="delete"/>
  <rdn rId="0" localSheetId="2" customView="1" name="Z_874882D1_E741_4CCA_BF0D_E72FA60B771D_.wvu.Rows" hidden="1" oldHidden="1">
    <formula>'1.СЗН'!$69:$73</formula>
  </rdn>
  <rdn rId="0" localSheetId="2" customView="1" name="Z_874882D1_E741_4CCA_BF0D_E72FA60B771D_.wvu.FilterData" hidden="1" oldHidden="1">
    <formula>'1.СЗН'!$A$1:$AF$63</formula>
    <oldFormula>'1.СЗН'!$A$1:$AF$63</oldFormula>
  </rdn>
  <rdn rId="0" localSheetId="3" customView="1" name="Z_874882D1_E741_4CCA_BF0D_E72FA60B771D_.wvu.FilterData" hidden="1" oldHidden="1">
    <formula>'2.АПК'!$A$1:$AF$36</formula>
    <oldFormula>'2.АПК'!$A$1:$AF$36</oldFormula>
  </rdn>
  <rdn rId="0" localSheetId="4" customView="1" name="Z_874882D1_E741_4CCA_BF0D_E72FA60B771D_.wvu.FilterData" hidden="1" oldHidden="1">
    <formula>'3.БЖД'!$A$1:$AF$17</formula>
    <oldFormula>'3.БЖД'!$A$1:$AF$17</oldFormula>
  </rdn>
  <rdn rId="0" localSheetId="5" customView="1" name="Z_874882D1_E741_4CCA_BF0D_E72FA60B771D_.wvu.FilterData" hidden="1" oldHidden="1">
    <formula>'4.УМИ'!$A$1:$AF$11</formula>
    <oldFormula>'4.УМИ'!$A$1:$AF$11</oldFormula>
  </rdn>
  <rdn rId="0" localSheetId="6" customView="1" name="Z_874882D1_E741_4CCA_BF0D_E72FA60B771D_.wvu.FilterData" hidden="1" oldHidden="1">
    <formula>'5.Проф. прав.'!$A$1:$AF$12</formula>
    <oldFormula>'5.Проф. прав.'!$A$1:$AF$12</oldFormula>
  </rdn>
  <rdn rId="0" localSheetId="7" customView="1" name="Z_874882D1_E741_4CCA_BF0D_E72FA60B771D_.wvu.FilterData" hidden="1" oldHidden="1">
    <formula>'6.Экстримизм'!$A$1:$AF$11</formula>
    <oldFormula>'6.Экстримизм'!$A$1:$AF$11</oldFormula>
  </rdn>
  <rcv guid="{874882D1-E741-4CCA-BF0D-E72FA60B771D}"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I28" start="0" length="2147483647">
    <dxf>
      <font>
        <color rgb="FFFF0000"/>
      </font>
    </dxf>
  </rfmt>
  <rcmt sheetId="11" cell="I28" guid="{D3723659-408B-49EE-A513-FB9EBA96D5F1}" author="Шишкина Юлия Андреева" newLength="56"/>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0" numFmtId="4">
    <oc r="H19">
      <f>IFERROR(G19/D19*100,0)</f>
    </oc>
    <nc r="H19">
      <v>0</v>
    </nc>
  </rcc>
  <rcc rId="50" sId="10" numFmtId="4">
    <oc r="I19">
      <f>IFERROR(G19/E19*100,0)</f>
    </oc>
    <nc r="I19">
      <v>0</v>
    </nc>
  </rcc>
  <rcc rId="51" sId="10" numFmtId="4">
    <oc r="H20">
      <f>IFERROR(G20/D20*100,0)</f>
    </oc>
    <nc r="H20">
      <v>0</v>
    </nc>
  </rcc>
  <rcc rId="52" sId="10" numFmtId="4">
    <oc r="I20">
      <f>IFERROR(G20/E20*100,0)</f>
    </oc>
    <nc r="I20">
      <v>0</v>
    </nc>
  </rcc>
  <rcc rId="53" sId="10" numFmtId="4">
    <oc r="H22">
      <f>IFERROR(G22/D22*100,0)</f>
    </oc>
    <nc r="H22">
      <v>0</v>
    </nc>
  </rcc>
  <rcc rId="54" sId="10" numFmtId="4">
    <oc r="I22">
      <f>IFERROR(G22/E22*100,0)</f>
    </oc>
    <nc r="I22">
      <v>0</v>
    </nc>
  </rcc>
  <rcc rId="55" sId="10" numFmtId="4">
    <oc r="H21">
      <f>IFERROR(G21/D21*100,0)</f>
    </oc>
    <nc r="H21">
      <v>0</v>
    </nc>
  </rcc>
  <rcc rId="56" sId="10" numFmtId="4">
    <oc r="I21">
      <f>IFERROR(G21/E21*100,0)</f>
    </oc>
    <nc r="I21">
      <v>0</v>
    </nc>
  </rcc>
  <rcv guid="{B82BA08A-1A30-4F4D-A478-74A6BD09EA97}" action="delete"/>
  <rdn rId="0" localSheetId="2" customView="1" name="Z_B82BA08A_1A30_4F4D_A478_74A6BD09EA97_.wvu.FilterData" hidden="1" oldHidden="1">
    <formula>'1.СЗН'!$A$1:$AF$63</formula>
    <oldFormula>'1.СЗН'!$A$1:$AF$63</oldFormula>
  </rdn>
  <rdn rId="0" localSheetId="3" customView="1" name="Z_B82BA08A_1A30_4F4D_A478_74A6BD09EA97_.wvu.FilterData" hidden="1" oldHidden="1">
    <formula>'2.АПК'!$A$1:$AF$36</formula>
    <oldFormula>'2.АПК'!$A$1:$AF$36</oldFormula>
  </rdn>
  <rdn rId="0" localSheetId="4" customView="1" name="Z_B82BA08A_1A30_4F4D_A478_74A6BD09EA97_.wvu.FilterData" hidden="1" oldHidden="1">
    <formula>'3.БЖД'!$A$1:$AF$17</formula>
    <oldFormula>'3.БЖД'!$A$1:$AF$17</oldFormula>
  </rdn>
  <rdn rId="0" localSheetId="5" customView="1" name="Z_B82BA08A_1A30_4F4D_A478_74A6BD09EA97_.wvu.FilterData" hidden="1" oldHidden="1">
    <formula>'4.УМИ'!$A$1:$AF$11</formula>
    <oldFormula>'4.УМИ'!$A$1:$AF$11</oldFormula>
  </rdn>
  <rdn rId="0" localSheetId="6" customView="1" name="Z_B82BA08A_1A30_4F4D_A478_74A6BD09EA97_.wvu.FilterData" hidden="1" oldHidden="1">
    <formula>'5.Проф. прав.'!$A$1:$AF$12</formula>
    <oldFormula>'5.Проф. прав.'!$A$1:$AF$12</oldFormula>
  </rdn>
  <rdn rId="0" localSheetId="7" customView="1" name="Z_B82BA08A_1A30_4F4D_A478_74A6BD09EA97_.wvu.FilterData" hidden="1" oldHidden="1">
    <formula>'6.Экстримизм'!$A$1:$AF$11</formula>
    <oldFormula>'6.Экстримизм'!$A$1:$AF$11</oldFormula>
  </rdn>
  <rcv guid="{B82BA08A-1A30-4F4D-A478-74A6BD09EA97}"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1" sqref="I34" start="0" length="2147483647">
    <dxf>
      <font>
        <color rgb="FFFF0000"/>
      </font>
    </dxf>
  </rfmt>
  <rfmt sheetId="11" sqref="I40">
    <dxf>
      <fill>
        <patternFill patternType="solid">
          <bgColor theme="5" tint="0.59999389629810485"/>
        </patternFill>
      </fill>
    </dxf>
  </rfmt>
  <rfmt sheetId="11" sqref="I70">
    <dxf>
      <fill>
        <patternFill>
          <bgColor theme="5" tint="0.59999389629810485"/>
        </patternFill>
      </fill>
    </dxf>
  </rfmt>
  <rfmt sheetId="11" sqref="I96" start="0" length="2147483647">
    <dxf>
      <font>
        <color rgb="FFFF0000"/>
      </font>
    </dxf>
  </rfmt>
  <rfmt sheetId="11" sqref="I102" start="0" length="2147483647">
    <dxf>
      <font>
        <color rgb="FFFF0000"/>
      </font>
    </dxf>
  </rfmt>
  <rcmt sheetId="11" cell="I34" guid="{774CD918-1338-443B-8498-FE07C838F51A}" author="Шишкина Юлия Андреева" newLength="57"/>
  <rcmt sheetId="11" cell="I40" guid="{84B31187-5375-47D5-86AD-E73651A649C5}" author="Шишкина Юлия Андреева" newLength="54"/>
  <rcmt sheetId="11" cell="I70" guid="{B8EEA315-B93F-44D3-9964-0523520D7A4E}" author="Шишкина Юлия Андреева" newLength="55"/>
  <rcmt sheetId="11" cell="I96" guid="{08B2C0C5-8C3F-43C8-9B99-C866F2C9E14C}" author="Шишкина Юлия Андреева" newLength="54"/>
  <rcmt sheetId="11" cell="I102" guid="{BD4ABA51-86DB-4B89-8F71-FDE4B9144D29}" author="Шишкина Юлия Андреева" newLength="57"/>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1" sId="4" numFmtId="34">
    <nc r="I14">
      <v>441.3</v>
    </nc>
  </rcc>
  <rfmt sheetId="4" sqref="E13" start="0" length="2147483647">
    <dxf>
      <font>
        <color auto="1"/>
      </font>
    </dxf>
  </rfmt>
  <rcc rId="1742" sId="4" numFmtId="34">
    <nc r="I53">
      <v>1209.1099999999999</v>
    </nc>
  </rcc>
  <rcc rId="1743" sId="4">
    <nc r="I50">
      <v>760.22</v>
    </nc>
  </rcc>
  <rdn rId="0" localSheetId="2" customView="1" name="Z_69DABE6F_6182_4403_A4A2_969F10F1C13A_.wvu.Rows" hidden="1" oldHidden="1">
    <formula>'1.СЗН'!$69:$73</formula>
  </rdn>
  <rdn rId="0" localSheetId="2" customView="1" name="Z_69DABE6F_6182_4403_A4A2_969F10F1C13A_.wvu.FilterData" hidden="1" oldHidden="1">
    <formula>'1.СЗН'!$A$1:$AF$63</formula>
  </rdn>
  <rdn rId="0" localSheetId="3" customView="1" name="Z_69DABE6F_6182_4403_A4A2_969F10F1C13A_.wvu.FilterData" hidden="1" oldHidden="1">
    <formula>'2.АПК'!$A$1:$AF$36</formula>
  </rdn>
  <rdn rId="0" localSheetId="4" customView="1" name="Z_69DABE6F_6182_4403_A4A2_969F10F1C13A_.wvu.FilterData" hidden="1" oldHidden="1">
    <formula>'3.БЖД'!$A$1:$AF$17</formula>
  </rdn>
  <rdn rId="0" localSheetId="5" customView="1" name="Z_69DABE6F_6182_4403_A4A2_969F10F1C13A_.wvu.FilterData" hidden="1" oldHidden="1">
    <formula>'4.УМИ'!$A$1:$AF$11</formula>
  </rdn>
  <rdn rId="0" localSheetId="6" customView="1" name="Z_69DABE6F_6182_4403_A4A2_969F10F1C13A_.wvu.FilterData" hidden="1" oldHidden="1">
    <formula>'5.Проф. прав.'!$A$1:$AF$12</formula>
  </rdn>
  <rdn rId="0" localSheetId="7" customView="1" name="Z_69DABE6F_6182_4403_A4A2_969F10F1C13A_.wvu.FilterData" hidden="1" oldHidden="1">
    <formula>'6.Экстримизм'!$A$1:$AF$11</formula>
  </rdn>
  <rcv guid="{69DABE6F-6182-4403-A4A2-969F10F1C13A}"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6" numFmtId="19">
    <oc r="C5">
      <v>45323</v>
    </oc>
    <nc r="C5">
      <v>45292</v>
    </nc>
  </rcc>
  <rcc rId="1752" sId="6" numFmtId="19">
    <oc r="D5">
      <v>45323</v>
    </oc>
    <nc r="D5">
      <v>45292</v>
    </nc>
  </rcc>
  <rcc rId="1753" sId="6" numFmtId="19">
    <oc r="E5">
      <v>45323</v>
    </oc>
    <nc r="E5">
      <v>45292</v>
    </nc>
  </rcc>
  <rcc rId="1754" sId="6" numFmtId="34">
    <nc r="I19">
      <v>248.57</v>
    </nc>
  </rcc>
  <rcc rId="1755" sId="6" numFmtId="34">
    <nc r="I20">
      <v>7.5</v>
    </nc>
  </rcc>
  <rcc rId="1756" sId="6" numFmtId="34">
    <nc r="I123">
      <v>541.91999999999996</v>
    </nc>
  </rcc>
  <rcc rId="1757" sId="6" numFmtId="34">
    <nc r="I126">
      <v>634.54999999999995</v>
    </nc>
  </rcc>
  <rdn rId="0" localSheetId="2" customView="1" name="Z_D01FA037_9AEC_4167_ADB8_2F327C01ECE6_.wvu.Rows" hidden="1" oldHidden="1">
    <formula>'1.СЗН'!$69:$73</formula>
  </rdn>
  <rdn rId="0" localSheetId="2" customView="1" name="Z_D01FA037_9AEC_4167_ADB8_2F327C01ECE6_.wvu.FilterData" hidden="1" oldHidden="1">
    <formula>'1.СЗН'!$A$1:$AF$63</formula>
  </rdn>
  <rdn rId="0" localSheetId="3" customView="1" name="Z_D01FA037_9AEC_4167_ADB8_2F327C01ECE6_.wvu.FilterData" hidden="1" oldHidden="1">
    <formula>'2.АПК'!$A$1:$AF$36</formula>
  </rdn>
  <rdn rId="0" localSheetId="4" customView="1" name="Z_D01FA037_9AEC_4167_ADB8_2F327C01ECE6_.wvu.FilterData" hidden="1" oldHidden="1">
    <formula>'3.БЖД'!$A$1:$AF$17</formula>
  </rdn>
  <rdn rId="0" localSheetId="5" customView="1" name="Z_D01FA037_9AEC_4167_ADB8_2F327C01ECE6_.wvu.FilterData" hidden="1" oldHidden="1">
    <formula>'4.УМИ'!$A$1:$AF$11</formula>
  </rdn>
  <rdn rId="0" localSheetId="6" customView="1" name="Z_D01FA037_9AEC_4167_ADB8_2F327C01ECE6_.wvu.FilterData" hidden="1" oldHidden="1">
    <formula>'5.Проф. прав.'!$A$1:$AF$12</formula>
  </rdn>
  <rdn rId="0" localSheetId="7" customView="1" name="Z_D01FA037_9AEC_4167_ADB8_2F327C01ECE6_.wvu.FilterData" hidden="1" oldHidden="1">
    <formula>'6.Экстримизм'!$A$1:$AF$11</formula>
  </rdn>
  <rcv guid="{D01FA037-9AEC-4167-ADB8-2F327C01ECE6}"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5" sId="6" numFmtId="34">
    <nc r="I16">
      <v>733.85</v>
    </nc>
  </rcc>
  <rcv guid="{D01FA037-9AEC-4167-ADB8-2F327C01ECE6}" action="delete"/>
  <rdn rId="0" localSheetId="2" customView="1" name="Z_D01FA037_9AEC_4167_ADB8_2F327C01ECE6_.wvu.Rows" hidden="1" oldHidden="1">
    <formula>'1.СЗН'!$69:$73</formula>
    <oldFormula>'1.СЗН'!$69:$73</oldFormula>
  </rdn>
  <rdn rId="0" localSheetId="2" customView="1" name="Z_D01FA037_9AEC_4167_ADB8_2F327C01ECE6_.wvu.FilterData" hidden="1" oldHidden="1">
    <formula>'1.СЗН'!$A$1:$AF$63</formula>
    <oldFormula>'1.СЗН'!$A$1:$AF$63</oldFormula>
  </rdn>
  <rdn rId="0" localSheetId="3" customView="1" name="Z_D01FA037_9AEC_4167_ADB8_2F327C01ECE6_.wvu.FilterData" hidden="1" oldHidden="1">
    <formula>'2.АПК'!$A$1:$AF$36</formula>
    <oldFormula>'2.АПК'!$A$1:$AF$36</oldFormula>
  </rdn>
  <rdn rId="0" localSheetId="4" customView="1" name="Z_D01FA037_9AEC_4167_ADB8_2F327C01ECE6_.wvu.FilterData" hidden="1" oldHidden="1">
    <formula>'3.БЖД'!$A$1:$AF$17</formula>
    <oldFormula>'3.БЖД'!$A$1:$AF$17</oldFormula>
  </rdn>
  <rdn rId="0" localSheetId="5" customView="1" name="Z_D01FA037_9AEC_4167_ADB8_2F327C01ECE6_.wvu.FilterData" hidden="1" oldHidden="1">
    <formula>'4.УМИ'!$A$1:$AF$11</formula>
    <oldFormula>'4.УМИ'!$A$1:$AF$11</oldFormula>
  </rdn>
  <rdn rId="0" localSheetId="6" customView="1" name="Z_D01FA037_9AEC_4167_ADB8_2F327C01ECE6_.wvu.FilterData" hidden="1" oldHidden="1">
    <formula>'5.Проф. прав.'!$A$1:$AF$12</formula>
    <oldFormula>'5.Проф. прав.'!$A$1:$AF$12</oldFormula>
  </rdn>
  <rdn rId="0" localSheetId="7" customView="1" name="Z_D01FA037_9AEC_4167_ADB8_2F327C01ECE6_.wvu.FilterData" hidden="1" oldHidden="1">
    <formula>'6.Экстримизм'!$A$1:$AF$11</formula>
    <oldFormula>'6.Экстримизм'!$A$1:$AF$11</oldFormula>
  </rdn>
  <rcv guid="{D01FA037-9AEC-4167-ADB8-2F327C01ECE6}"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6" numFmtId="34">
    <oc r="I19">
      <v>248.57</v>
    </oc>
    <nc r="I19">
      <v>360.11</v>
    </nc>
  </rcc>
  <rcc rId="1774" sId="6" numFmtId="34">
    <oc r="I126">
      <v>634.54999999999995</v>
    </oc>
    <nc r="I126">
      <v>575.16</v>
    </nc>
  </rcc>
  <rcc rId="1775" sId="6" numFmtId="34">
    <oc r="I123">
      <v>541.91999999999996</v>
    </oc>
    <nc r="I123">
      <v>575.16</v>
    </nc>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6" numFmtId="19">
    <oc r="C5">
      <v>45292</v>
    </oc>
    <nc r="C5">
      <v>45323</v>
    </nc>
  </rcc>
  <rcc rId="1777" sId="6" numFmtId="19">
    <oc r="D5">
      <v>45292</v>
    </oc>
    <nc r="D5">
      <v>45323</v>
    </nc>
  </rcc>
  <rcc rId="1778" sId="6" numFmtId="19">
    <oc r="E5">
      <v>45292</v>
    </oc>
    <nc r="E5">
      <v>45323</v>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9" sId="5">
    <oc r="H43">
      <f>H22</f>
    </oc>
    <nc r="H43">
      <f>H22</f>
    </nc>
  </rcc>
  <rcc rId="1780" sId="5">
    <oc r="H68">
      <f>H69</f>
    </oc>
    <nc r="H68">
      <f>H69</f>
    </nc>
  </rcc>
  <rfmt sheetId="13" sqref="I20" start="0" length="2147483647">
    <dxf>
      <font>
        <color rgb="FFFF0000"/>
      </font>
    </dxf>
  </rfmt>
  <rcmt sheetId="13" cell="I20" guid="{B181CCC9-A027-49F9-9720-ADAB4276A5CD}" author="Шишкина Юлия Андреева" newLength="43"/>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1" sqref="D29" start="0" length="0">
    <dxf>
      <font>
        <sz val="12"/>
        <color auto="1"/>
        <name val="Times New Roman"/>
        <scheme val="none"/>
      </font>
      <numFmt numFmtId="0" formatCode="General"/>
      <alignment horizontal="center" vertical="center" wrapText="1" readingOrder="0"/>
      <protection locked="0"/>
    </dxf>
  </rfmt>
  <rcc rId="1781" sId="7" numFmtId="34">
    <oc r="C25">
      <f>C26</f>
    </oc>
    <nc r="C25">
      <v>0</v>
    </nc>
  </rcc>
  <rcc rId="1782" sId="7" numFmtId="34">
    <oc r="L40">
      <f>L41+L42</f>
    </oc>
    <nc r="L40">
      <v>350</v>
    </nc>
  </rcc>
  <rcc rId="1783" sId="7" numFmtId="34">
    <oc r="L42">
      <v>228.2</v>
    </oc>
    <nc r="L42">
      <v>252.2</v>
    </nc>
  </rcc>
  <rcc rId="1784" sId="7" numFmtId="34">
    <oc r="Z42">
      <v>228.2</v>
    </oc>
    <nc r="Z42">
      <v>204.2</v>
    </nc>
  </rcc>
  <rcc rId="1785" sId="7" numFmtId="4">
    <nc r="B7">
      <v>309.8</v>
    </nc>
  </rcc>
  <rfmt sheetId="7" sqref="B7">
    <dxf>
      <numFmt numFmtId="165" formatCode="#,##0.0_ ;[Red]\-#,##0.0\ "/>
    </dxf>
  </rfmt>
  <rcc rId="1786" sId="7" numFmtId="4">
    <nc r="C7">
      <v>0</v>
    </nc>
  </rcc>
  <rcc rId="1787" sId="7" numFmtId="4">
    <nc r="D7">
      <v>0</v>
    </nc>
  </rcc>
  <rcc rId="1788" sId="7" numFmtId="4">
    <nc r="E7">
      <v>0</v>
    </nc>
  </rcc>
  <rcc rId="1789" sId="7" numFmtId="4">
    <nc r="F7">
      <v>0</v>
    </nc>
  </rcc>
  <rcc rId="1790" sId="7" numFmtId="4">
    <nc r="G7">
      <v>0</v>
    </nc>
  </rcc>
  <rcc rId="1791" sId="7" numFmtId="4">
    <nc r="H7">
      <v>0</v>
    </nc>
  </rcc>
  <rcc rId="1792" sId="7" numFmtId="4">
    <nc r="I7">
      <v>0</v>
    </nc>
  </rcc>
  <rcc rId="1793" sId="7" numFmtId="4">
    <nc r="J7">
      <v>0</v>
    </nc>
  </rcc>
  <rcc rId="1794" sId="7" numFmtId="4">
    <nc r="K7">
      <v>0</v>
    </nc>
  </rcc>
  <rcc rId="1795" sId="7" numFmtId="34">
    <nc r="D28">
      <v>0</v>
    </nc>
  </rcc>
  <rfmt sheetId="7" sqref="C24:J122">
    <dxf>
      <numFmt numFmtId="2" formatCode="0.00"/>
    </dxf>
  </rfmt>
  <rcc rId="1796" sId="7" numFmtId="4">
    <nc r="D29">
      <v>0</v>
    </nc>
  </rcc>
  <rfmt sheetId="7" sqref="D29">
    <dxf>
      <alignment horizontal="right" readingOrder="0"/>
    </dxf>
  </rfmt>
  <rfmt sheetId="7" sqref="D29" start="0" length="2147483647">
    <dxf>
      <font>
        <sz val="14"/>
      </font>
    </dxf>
  </rfmt>
  <rcc rId="1797" sId="7" numFmtId="4">
    <nc r="H29">
      <v>0</v>
    </nc>
  </rcc>
  <rcc rId="1798" sId="7" numFmtId="4">
    <nc r="I29">
      <v>0</v>
    </nc>
  </rcc>
  <rcc rId="1799" sId="7" numFmtId="4">
    <nc r="H41">
      <v>0</v>
    </nc>
  </rcc>
  <rcc rId="1800" sId="7" numFmtId="4">
    <nc r="I41">
      <v>0</v>
    </nc>
  </rcc>
  <rcc rId="1801" sId="7" numFmtId="4">
    <nc r="I42">
      <v>0</v>
    </nc>
  </rcc>
  <rcc rId="1802" sId="7" numFmtId="4">
    <nc r="H42">
      <v>0</v>
    </nc>
  </rcc>
  <rcc rId="1803" sId="7" numFmtId="4">
    <nc r="H43">
      <v>0</v>
    </nc>
  </rcc>
  <rcc rId="1804" sId="7" numFmtId="4">
    <nc r="I43">
      <v>0</v>
    </nc>
  </rcc>
  <rcc rId="1805" sId="7" numFmtId="4">
    <nc r="H69">
      <v>0</v>
    </nc>
  </rcc>
  <rcc rId="1806" sId="7" numFmtId="4">
    <nc r="I69">
      <v>0</v>
    </nc>
  </rcc>
  <rcc rId="1807" sId="7" numFmtId="4">
    <nc r="H70">
      <v>0</v>
    </nc>
  </rcc>
  <rcc rId="1808" sId="7" numFmtId="4">
    <nc r="I70">
      <v>0</v>
    </nc>
  </rcc>
  <rcc rId="1809" sId="7" numFmtId="4">
    <nc r="H78">
      <v>0</v>
    </nc>
  </rcc>
  <rcc rId="1810" sId="7" numFmtId="4">
    <nc r="I78">
      <v>0</v>
    </nc>
  </rcc>
  <rcc rId="1811" sId="7" numFmtId="4">
    <nc r="I79">
      <v>0</v>
    </nc>
  </rcc>
  <rcc rId="1812" sId="7" numFmtId="4">
    <nc r="H79">
      <v>0</v>
    </nc>
  </rcc>
  <rcc rId="1813" sId="7" numFmtId="4">
    <nc r="H99">
      <v>0</v>
    </nc>
  </rcc>
  <rcc rId="1814" sId="7" numFmtId="4">
    <nc r="I99">
      <v>0</v>
    </nc>
  </rcc>
  <rcc rId="1815" sId="7" numFmtId="4">
    <nc r="I100">
      <v>0</v>
    </nc>
  </rcc>
  <rcc rId="1816" sId="7" numFmtId="4">
    <nc r="H100">
      <v>0</v>
    </nc>
  </rcc>
  <rcc rId="1817" sId="7" numFmtId="4">
    <nc r="H102">
      <v>0</v>
    </nc>
  </rcc>
  <rcc rId="1818" sId="7" numFmtId="4">
    <nc r="I102">
      <v>0</v>
    </nc>
  </rcc>
  <rcc rId="1819" sId="7" numFmtId="4">
    <nc r="I103">
      <v>0</v>
    </nc>
  </rcc>
  <rcc rId="1820" sId="7" numFmtId="4">
    <nc r="H103">
      <v>0</v>
    </nc>
  </rcc>
  <rcc rId="1821" sId="7" numFmtId="4">
    <nc r="H108">
      <v>0</v>
    </nc>
  </rcc>
  <rcc rId="1822" sId="7" numFmtId="4">
    <nc r="I108">
      <v>0</v>
    </nc>
  </rcc>
  <rcc rId="1823" sId="7" numFmtId="4">
    <nc r="H110">
      <v>0</v>
    </nc>
  </rcc>
  <rcc rId="1824" sId="7" numFmtId="4">
    <nc r="H111">
      <v>0</v>
    </nc>
  </rcc>
  <rcc rId="1825" sId="7" numFmtId="4">
    <nc r="I110">
      <v>0</v>
    </nc>
  </rcc>
  <rcc rId="1826" sId="7" numFmtId="4">
    <nc r="I111">
      <v>0</v>
    </nc>
  </rcc>
  <rcc rId="1827" sId="7" numFmtId="4">
    <nc r="H114">
      <v>0</v>
    </nc>
  </rcc>
  <rcc rId="1828" sId="7" numFmtId="4">
    <nc r="I114">
      <v>0</v>
    </nc>
  </rcc>
  <rcv guid="{87218168-6C8E-4D5B-A5E5-DCCC26803AA3}" action="delete"/>
  <rdn rId="0" localSheetId="2" customView="1" name="Z_87218168_6C8E_4D5B_A5E5_DCCC26803AA3_.wvu.Rows" hidden="1" oldHidden="1">
    <formula>'1.СЗН'!$69:$73</formula>
  </rdn>
  <rdn rId="0" localSheetId="2" customView="1" name="Z_87218168_6C8E_4D5B_A5E5_DCCC26803AA3_.wvu.FilterData" hidden="1" oldHidden="1">
    <formula>'1.СЗН'!$A$1:$AF$63</formula>
    <oldFormula>'1.СЗН'!$A$1:$AF$63</oldFormula>
  </rdn>
  <rdn rId="0" localSheetId="3" customView="1" name="Z_87218168_6C8E_4D5B_A5E5_DCCC26803AA3_.wvu.FilterData" hidden="1" oldHidden="1">
    <formula>'2.АПК'!$A$1:$AF$36</formula>
    <oldFormula>'2.АПК'!$A$1:$AF$36</oldFormula>
  </rdn>
  <rdn rId="0" localSheetId="4" customView="1" name="Z_87218168_6C8E_4D5B_A5E5_DCCC26803AA3_.wvu.FilterData" hidden="1" oldHidden="1">
    <formula>'3.БЖД'!$A$1:$AF$17</formula>
    <oldFormula>'3.БЖД'!$A$1:$AF$17</oldFormula>
  </rdn>
  <rdn rId="0" localSheetId="5" customView="1" name="Z_87218168_6C8E_4D5B_A5E5_DCCC26803AA3_.wvu.FilterData" hidden="1" oldHidden="1">
    <formula>'4.УМИ'!$A$1:$AF$11</formula>
    <oldFormula>'4.УМИ'!$A$1:$AF$11</oldFormula>
  </rdn>
  <rdn rId="0" localSheetId="6" customView="1" name="Z_87218168_6C8E_4D5B_A5E5_DCCC26803AA3_.wvu.FilterData" hidden="1" oldHidden="1">
    <formula>'5.Проф. прав.'!$A$1:$AF$12</formula>
    <oldFormula>'5.Проф. прав.'!$A$1:$AF$12</oldFormula>
  </rdn>
  <rdn rId="0" localSheetId="7" customView="1" name="Z_87218168_6C8E_4D5B_A5E5_DCCC26803AA3_.wvu.Rows" hidden="1" oldHidden="1">
    <formula>'6.Экстримизм'!$9:$23,'6.Экстримизм'!$30:$38,'6.Экстримизм'!$44:$49,'6.Экстримизм'!$65:$67,'6.Экстримизм'!$71:$76,'6.Экстримизм'!$86:$88,'6.Экстримизм'!$95:$97</formula>
  </rdn>
  <rdn rId="0" localSheetId="7" customView="1" name="Z_87218168_6C8E_4D5B_A5E5_DCCC26803AA3_.wvu.FilterData" hidden="1" oldHidden="1">
    <formula>'6.Экстримизм'!$A$1:$AF$11</formula>
    <oldFormula>'6.Экстримизм'!$A$1:$AF$11</oldFormula>
  </rdn>
  <rcv guid="{87218168-6C8E-4D5B-A5E5-DCCC26803AA3}"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7" sqref="P107">
    <dxf>
      <alignment horizontal="right" readingOrder="0"/>
    </dxf>
  </rfmt>
  <rfmt sheetId="7" sqref="P107">
    <dxf>
      <alignment horizontal="center" readingOrder="0"/>
    </dxf>
  </rfmt>
  <rfmt sheetId="7" sqref="P107">
    <dxf>
      <alignment horizontal="right" readingOrder="0"/>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7" sId="7" numFmtId="34">
    <oc r="K25">
      <f>K26</f>
    </oc>
    <nc r="K25">
      <v>0</v>
    </nc>
  </rcc>
  <rcc rId="1838" sId="7" numFmtId="34">
    <oc r="K26">
      <f>K29+K32+K35+K38</f>
    </oc>
    <nc r="K26">
      <v>0</v>
    </nc>
  </rcc>
  <rfmt sheetId="7" sqref="K7:K122">
    <dxf>
      <numFmt numFmtId="2" formatCode="0.00"/>
    </dxf>
  </rfmt>
  <rfmt sheetId="7" sqref="K7">
    <dxf>
      <numFmt numFmtId="175" formatCode="0.000"/>
    </dxf>
  </rfmt>
  <rfmt sheetId="7" sqref="K7">
    <dxf>
      <numFmt numFmtId="2" formatCode="0.00"/>
    </dxf>
  </rfmt>
  <rfmt sheetId="7" sqref="K7">
    <dxf>
      <numFmt numFmtId="176" formatCode="0.0"/>
    </dxf>
  </rfmt>
  <rfmt sheetId="7" sqref="K7">
    <dxf>
      <numFmt numFmtId="1" formatCode="0"/>
    </dxf>
  </rfmt>
  <rcc rId="1839" sId="7" numFmtId="4">
    <nc r="J29">
      <v>0</v>
    </nc>
  </rcc>
  <rcc rId="1840" sId="7" numFmtId="4">
    <nc r="K29">
      <v>0</v>
    </nc>
  </rcc>
  <rcc rId="1841" sId="7" numFmtId="4">
    <nc r="J41">
      <v>0</v>
    </nc>
  </rcc>
  <rcc rId="1842" sId="7" numFmtId="4">
    <nc r="J42">
      <v>0</v>
    </nc>
  </rcc>
  <rcc rId="1843" sId="7" numFmtId="4">
    <nc r="K42">
      <v>0</v>
    </nc>
  </rcc>
  <rcc rId="1844" sId="7" numFmtId="4">
    <nc r="K41">
      <v>0</v>
    </nc>
  </rcc>
  <rcc rId="1845" sId="7" numFmtId="4">
    <nc r="J43">
      <v>0</v>
    </nc>
  </rcc>
  <rcc rId="1846" sId="7" numFmtId="4">
    <nc r="K43">
      <v>0</v>
    </nc>
  </rcc>
  <rcc rId="1847" sId="7" numFmtId="4">
    <nc r="D43">
      <v>0</v>
    </nc>
  </rcc>
  <rcc rId="1848" sId="7" numFmtId="4">
    <nc r="J69">
      <v>0</v>
    </nc>
  </rcc>
  <rcc rId="1849" sId="7" numFmtId="4">
    <nc r="J70">
      <v>0</v>
    </nc>
  </rcc>
  <rcc rId="1850" sId="7" numFmtId="4">
    <nc r="K69">
      <v>0</v>
    </nc>
  </rcc>
  <rcc rId="1851" sId="7" numFmtId="4">
    <nc r="K70">
      <v>0</v>
    </nc>
  </rcc>
  <rcc rId="1852" sId="7" numFmtId="4">
    <nc r="J78">
      <v>0</v>
    </nc>
  </rcc>
  <rcc rId="1853" sId="7" numFmtId="4">
    <nc r="J79">
      <v>0</v>
    </nc>
  </rcc>
  <rcc rId="1854" sId="7" numFmtId="4">
    <nc r="K78">
      <v>0</v>
    </nc>
  </rcc>
  <rcc rId="1855" sId="7" numFmtId="4">
    <nc r="K79">
      <v>0</v>
    </nc>
  </rcc>
  <rcc rId="1856" sId="7" numFmtId="4">
    <nc r="J99">
      <v>0</v>
    </nc>
  </rcc>
  <rcc rId="1857" sId="7" numFmtId="4">
    <nc r="J100">
      <v>0</v>
    </nc>
  </rcc>
  <rcc rId="1858" sId="7" numFmtId="4">
    <nc r="K99">
      <v>0</v>
    </nc>
  </rcc>
  <rcc rId="1859" sId="7" numFmtId="4">
    <nc r="K100">
      <v>0</v>
    </nc>
  </rcc>
  <rcc rId="1860" sId="7" numFmtId="4">
    <nc r="J102">
      <v>0</v>
    </nc>
  </rcc>
  <rcc rId="1861" sId="7" numFmtId="4">
    <nc r="J103">
      <v>0</v>
    </nc>
  </rcc>
  <rcc rId="1862" sId="7" numFmtId="4">
    <nc r="K102">
      <v>0</v>
    </nc>
  </rcc>
  <rcc rId="1863" sId="7" numFmtId="4">
    <nc r="K103">
      <v>0</v>
    </nc>
  </rcc>
  <rcc rId="1864" sId="7" numFmtId="4">
    <nc r="J108">
      <v>0</v>
    </nc>
  </rcc>
  <rcc rId="1865" sId="7" numFmtId="4">
    <nc r="K108">
      <v>0</v>
    </nc>
  </rcc>
  <rcc rId="1866" sId="7" numFmtId="4">
    <nc r="J110">
      <v>0</v>
    </nc>
  </rcc>
  <rcc rId="1867" sId="7" numFmtId="4">
    <nc r="J111">
      <v>0</v>
    </nc>
  </rcc>
  <rcc rId="1868" sId="7" numFmtId="4">
    <nc r="K110">
      <v>0</v>
    </nc>
  </rcc>
  <rcc rId="1869" sId="7" numFmtId="4">
    <nc r="K111">
      <v>0</v>
    </nc>
  </rcc>
  <rcc rId="1870" sId="7" numFmtId="4">
    <nc r="K114">
      <v>0</v>
    </nc>
  </rcc>
  <rcc rId="1871" sId="7" numFmtId="4">
    <nc r="J114">
      <v>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2">
    <oc r="C66">
      <f>C62</f>
    </oc>
    <nc r="C66">
      <f>C62</f>
    </nc>
  </rcc>
  <rfmt sheetId="2" sqref="P68">
    <dxf>
      <fill>
        <patternFill patternType="solid">
          <bgColor rgb="FFFFFF00"/>
        </patternFill>
      </fill>
    </dxf>
  </rfmt>
  <rfmt sheetId="2" sqref="R68">
    <dxf>
      <fill>
        <patternFill patternType="solid">
          <bgColor rgb="FFFFFF00"/>
        </patternFill>
      </fill>
    </dxf>
  </rfmt>
  <rfmt sheetId="2" sqref="T68">
    <dxf>
      <fill>
        <patternFill patternType="solid">
          <bgColor rgb="FFFFFF00"/>
        </patternFill>
      </fill>
    </dxf>
  </rfmt>
  <rfmt sheetId="2" sqref="V68">
    <dxf>
      <fill>
        <patternFill patternType="solid">
          <bgColor rgb="FFFFFF00"/>
        </patternFill>
      </fill>
    </dxf>
  </rfmt>
  <rfmt sheetId="2" sqref="A10:AE10">
    <dxf>
      <fill>
        <patternFill patternType="solid">
          <bgColor theme="0" tint="-4.9989318521683403E-2"/>
        </patternFill>
      </fill>
    </dxf>
  </rfmt>
  <rfmt sheetId="2" sqref="L9:AE9">
    <dxf>
      <fill>
        <patternFill patternType="solid">
          <bgColor theme="2"/>
        </patternFill>
      </fill>
    </dxf>
  </rfmt>
  <rfmt sheetId="2" sqref="L13:AE13">
    <dxf>
      <fill>
        <patternFill patternType="solid">
          <bgColor theme="2"/>
        </patternFill>
      </fill>
    </dxf>
  </rfmt>
  <rfmt sheetId="2" sqref="A14:AE14">
    <dxf>
      <fill>
        <patternFill patternType="solid">
          <bgColor theme="0" tint="-4.9989318521683403E-2"/>
        </patternFill>
      </fill>
    </dxf>
  </rfmt>
  <rfmt sheetId="2" sqref="H17:AE17">
    <dxf>
      <fill>
        <patternFill patternType="solid">
          <bgColor theme="2" tint="-9.9978637043366805E-2"/>
        </patternFill>
      </fill>
    </dxf>
  </rfmt>
  <rfmt sheetId="2" sqref="B9:K9">
    <dxf>
      <fill>
        <patternFill patternType="solid">
          <bgColor theme="2" tint="-9.9978637043366805E-2"/>
        </patternFill>
      </fill>
    </dxf>
  </rfmt>
  <rfmt sheetId="2" sqref="B13:K13">
    <dxf>
      <fill>
        <patternFill patternType="solid">
          <bgColor theme="2" tint="-9.9978637043366805E-2"/>
        </patternFill>
      </fill>
    </dxf>
  </rfmt>
  <rfmt sheetId="2" sqref="B17:H17">
    <dxf>
      <fill>
        <patternFill>
          <bgColor theme="2"/>
        </patternFill>
      </fill>
    </dxf>
  </rfmt>
  <rfmt sheetId="2" sqref="B13:K13">
    <dxf>
      <fill>
        <patternFill>
          <bgColor theme="2"/>
        </patternFill>
      </fill>
    </dxf>
  </rfmt>
  <rfmt sheetId="2" sqref="B9:K9">
    <dxf>
      <fill>
        <patternFill>
          <bgColor theme="2"/>
        </patternFill>
      </fill>
    </dxf>
  </rfmt>
  <rfmt sheetId="2" sqref="I17:AE17">
    <dxf>
      <fill>
        <patternFill>
          <bgColor theme="2"/>
        </patternFill>
      </fill>
    </dxf>
  </rfmt>
  <rfmt sheetId="2" sqref="A18:AE18">
    <dxf>
      <fill>
        <patternFill patternType="solid">
          <bgColor theme="0" tint="-4.9989318521683403E-2"/>
        </patternFill>
      </fill>
    </dxf>
  </rfmt>
  <rfmt sheetId="2" sqref="A21:AE21">
    <dxf>
      <fill>
        <patternFill patternType="solid">
          <bgColor theme="2"/>
        </patternFill>
      </fill>
    </dxf>
  </rfmt>
  <rfmt sheetId="2" sqref="A22:AE22">
    <dxf>
      <fill>
        <patternFill patternType="solid">
          <bgColor theme="0" tint="-4.9989318521683403E-2"/>
        </patternFill>
      </fill>
    </dxf>
  </rfmt>
  <rfmt sheetId="2" sqref="A25:AE25">
    <dxf>
      <fill>
        <patternFill patternType="solid">
          <bgColor theme="2"/>
        </patternFill>
      </fill>
    </dxf>
  </rfmt>
  <rfmt sheetId="2" sqref="A26:AE26">
    <dxf>
      <fill>
        <patternFill patternType="solid">
          <bgColor theme="0" tint="-4.9989318521683403E-2"/>
        </patternFill>
      </fill>
    </dxf>
  </rfmt>
  <rfmt sheetId="2" sqref="A29:AE29">
    <dxf>
      <fill>
        <patternFill patternType="solid">
          <bgColor theme="2"/>
        </patternFill>
      </fill>
    </dxf>
  </rfmt>
  <rfmt sheetId="2" sqref="A30:AE30">
    <dxf>
      <fill>
        <patternFill patternType="solid">
          <bgColor theme="0" tint="-4.9989318521683403E-2"/>
        </patternFill>
      </fill>
    </dxf>
  </rfmt>
  <rfmt sheetId="2" sqref="B32:AE32">
    <dxf>
      <fill>
        <patternFill patternType="solid">
          <bgColor theme="2"/>
        </patternFill>
      </fill>
    </dxf>
  </rfmt>
  <rfmt sheetId="2" sqref="A33:AE33">
    <dxf>
      <fill>
        <patternFill patternType="solid">
          <bgColor theme="0" tint="-4.9989318521683403E-2"/>
        </patternFill>
      </fill>
    </dxf>
  </rfmt>
  <rfmt sheetId="2" sqref="B35:AE35">
    <dxf>
      <fill>
        <patternFill patternType="solid">
          <bgColor theme="2" tint="-0.499984740745262"/>
        </patternFill>
      </fill>
    </dxf>
  </rfmt>
  <rfmt sheetId="2" sqref="A36:AE36">
    <dxf>
      <fill>
        <patternFill patternType="solid">
          <bgColor theme="0" tint="-4.9989318521683403E-2"/>
        </patternFill>
      </fill>
    </dxf>
  </rfmt>
  <rfmt sheetId="2" sqref="B39:AE39">
    <dxf>
      <fill>
        <patternFill patternType="solid">
          <bgColor theme="2"/>
        </patternFill>
      </fill>
    </dxf>
  </rfmt>
  <rfmt sheetId="2" sqref="A40:AE40">
    <dxf>
      <fill>
        <patternFill patternType="solid">
          <bgColor theme="0" tint="-4.9989318521683403E-2"/>
        </patternFill>
      </fill>
    </dxf>
  </rfmt>
  <rfmt sheetId="2" sqref="A43:AE43">
    <dxf>
      <fill>
        <patternFill patternType="solid">
          <bgColor theme="2"/>
        </patternFill>
      </fill>
    </dxf>
  </rfmt>
  <rfmt sheetId="2" sqref="A46:AE46">
    <dxf>
      <fill>
        <patternFill patternType="solid">
          <bgColor theme="2"/>
        </patternFill>
      </fill>
    </dxf>
  </rfmt>
  <rfmt sheetId="2" sqref="A47:AE47">
    <dxf>
      <fill>
        <patternFill patternType="solid">
          <bgColor theme="0" tint="-4.9989318521683403E-2"/>
        </patternFill>
      </fill>
    </dxf>
  </rfmt>
  <rfmt sheetId="2" sqref="A49:AE49">
    <dxf>
      <fill>
        <patternFill patternType="solid">
          <bgColor theme="2"/>
        </patternFill>
      </fill>
    </dxf>
  </rfmt>
  <rfmt sheetId="2" sqref="A50:AE50">
    <dxf>
      <fill>
        <patternFill patternType="solid">
          <bgColor theme="0" tint="-4.9989318521683403E-2"/>
        </patternFill>
      </fill>
    </dxf>
  </rfmt>
  <rfmt sheetId="2" sqref="B52:AE52">
    <dxf>
      <fill>
        <patternFill patternType="solid">
          <bgColor theme="2" tint="-0.249977111117893"/>
        </patternFill>
      </fill>
    </dxf>
  </rfmt>
  <rfmt sheetId="2" sqref="A53:AE53">
    <dxf>
      <fill>
        <patternFill patternType="solid">
          <bgColor theme="0" tint="-4.9989318521683403E-2"/>
        </patternFill>
      </fill>
    </dxf>
  </rfmt>
  <rfmt sheetId="2" sqref="A39:AE39">
    <dxf>
      <fill>
        <patternFill patternType="none">
          <bgColor auto="1"/>
        </patternFill>
      </fill>
    </dxf>
  </rfmt>
  <rfmt sheetId="2" sqref="A39:AE39">
    <dxf>
      <fill>
        <patternFill>
          <bgColor auto="1"/>
        </patternFill>
      </fill>
    </dxf>
  </rfmt>
  <rfmt sheetId="2" sqref="A39">
    <dxf>
      <fill>
        <patternFill>
          <bgColor auto="1"/>
        </patternFill>
      </fill>
    </dxf>
  </rfmt>
  <rfmt sheetId="2" sqref="A7:AE7">
    <dxf>
      <fill>
        <patternFill patternType="solid">
          <bgColor theme="6" tint="0.59999389629810485"/>
        </patternFill>
      </fill>
    </dxf>
  </rfmt>
  <rfmt sheetId="2" sqref="A43:AE43">
    <dxf>
      <fill>
        <patternFill>
          <bgColor theme="6" tint="0.59999389629810485"/>
        </patternFill>
      </fill>
    </dxf>
  </rfmt>
  <rfmt sheetId="2" sqref="A56">
    <dxf>
      <fill>
        <patternFill patternType="none">
          <bgColor auto="1"/>
        </patternFill>
      </fill>
    </dxf>
  </rfmt>
  <rfmt sheetId="2" sqref="B60:AE60">
    <dxf>
      <fill>
        <patternFill patternType="solid">
          <bgColor theme="2" tint="-0.249977111117893"/>
        </patternFill>
      </fill>
    </dxf>
  </rfmt>
  <rfmt sheetId="2" sqref="A61:AE61">
    <dxf>
      <fill>
        <patternFill patternType="solid">
          <bgColor theme="0" tint="-4.9989318521683403E-2"/>
        </patternFill>
      </fill>
    </dxf>
  </rfmt>
  <rfmt sheetId="2" sqref="A64">
    <dxf>
      <fill>
        <patternFill>
          <bgColor theme="0" tint="-4.9989318521683403E-2"/>
        </patternFill>
      </fill>
    </dxf>
  </rfmt>
  <rfmt sheetId="2" sqref="A64">
    <dxf>
      <fill>
        <patternFill patternType="none">
          <bgColor auto="1"/>
        </patternFill>
      </fill>
    </dxf>
  </rfmt>
  <rfmt sheetId="2" sqref="A65:AE65">
    <dxf>
      <fill>
        <patternFill patternType="solid">
          <bgColor theme="0" tint="-4.9989318521683403E-2"/>
        </patternFill>
      </fill>
    </dxf>
  </rfmt>
  <rfmt sheetId="2" sqref="E11:E12">
    <dxf>
      <fill>
        <patternFill patternType="solid">
          <bgColor theme="0" tint="-4.9989318521683403E-2"/>
        </patternFill>
      </fill>
    </dxf>
  </rfmt>
  <rfmt sheetId="2" sqref="F11:G12">
    <dxf>
      <fill>
        <patternFill patternType="solid">
          <bgColor theme="0" tint="-4.9989318521683403E-2"/>
        </patternFill>
      </fill>
    </dxf>
  </rfmt>
  <rfmt sheetId="2" sqref="B11:C12">
    <dxf>
      <fill>
        <patternFill patternType="solid">
          <bgColor theme="0" tint="-4.9989318521683403E-2"/>
        </patternFill>
      </fill>
    </dxf>
  </rfmt>
  <rcc rId="64" sId="2">
    <oc r="D11">
      <f>D15+D19+D34</f>
    </oc>
    <nc r="D11">
      <f>D15+D19+D34</f>
    </nc>
  </rcc>
  <rfmt sheetId="2" sqref="D11:D12">
    <dxf>
      <fill>
        <patternFill patternType="solid">
          <bgColor theme="0" tint="-4.9989318521683403E-2"/>
        </patternFill>
      </fill>
    </dxf>
  </rfmt>
  <rcc rId="65" sId="2">
    <oc r="D15">
      <f>I15</f>
    </oc>
    <nc r="D15"/>
  </rcc>
  <rfmt sheetId="2" sqref="E15:E16">
    <dxf>
      <fill>
        <patternFill patternType="solid">
          <bgColor theme="0" tint="-4.9989318521683403E-2"/>
        </patternFill>
      </fill>
    </dxf>
  </rfmt>
  <rfmt sheetId="2" sqref="B15:B16">
    <dxf>
      <fill>
        <patternFill patternType="solid">
          <bgColor theme="0" tint="-4.9989318521683403E-2"/>
        </patternFill>
      </fill>
    </dxf>
  </rfmt>
  <rfmt sheetId="2" sqref="C15:C16">
    <dxf>
      <fill>
        <patternFill patternType="solid">
          <bgColor theme="0" tint="-4.9989318521683403E-2"/>
        </patternFill>
      </fill>
    </dxf>
  </rfmt>
  <rfmt sheetId="2" sqref="C15:C16">
    <dxf>
      <fill>
        <patternFill patternType="none">
          <bgColor auto="1"/>
        </patternFill>
      </fill>
    </dxf>
  </rfmt>
  <rfmt sheetId="2" sqref="D16">
    <dxf>
      <fill>
        <patternFill patternType="solid">
          <bgColor theme="0" tint="-4.9989318521683403E-2"/>
        </patternFill>
      </fill>
    </dxf>
  </rfmt>
  <rfmt sheetId="2" sqref="C19:G20">
    <dxf>
      <fill>
        <patternFill patternType="solid">
          <bgColor theme="0" tint="-4.9989318521683403E-2"/>
        </patternFill>
      </fill>
    </dxf>
  </rfmt>
  <rfmt sheetId="2" sqref="H19:AE20">
    <dxf>
      <fill>
        <patternFill patternType="solid">
          <bgColor theme="0" tint="-4.9989318521683403E-2"/>
        </patternFill>
      </fill>
    </dxf>
  </rfmt>
  <rfmt sheetId="2" sqref="B19:B20">
    <dxf>
      <fill>
        <patternFill patternType="solid">
          <bgColor theme="0" tint="-4.9989318521683403E-2"/>
        </patternFill>
      </fill>
    </dxf>
  </rfmt>
  <rfmt sheetId="2" sqref="B23:B24">
    <dxf>
      <fill>
        <patternFill patternType="solid">
          <bgColor theme="0" tint="-4.9989318521683403E-2"/>
        </patternFill>
      </fill>
    </dxf>
  </rfmt>
  <rcc rId="66" sId="2" numFmtId="34">
    <oc r="D23">
      <v>0</v>
    </oc>
    <nc r="D23"/>
  </rcc>
  <rcc rId="67" sId="2">
    <oc r="D20">
      <f>D24+D28+D31</f>
    </oc>
    <nc r="D20">
      <f>D24+D28+D31</f>
    </nc>
  </rcc>
  <rcc rId="68" sId="2">
    <oc r="D24">
      <v>0</v>
    </oc>
    <nc r="D24"/>
  </rcc>
  <rcc rId="69" sId="2" numFmtId="34">
    <oc r="D27">
      <v>0</v>
    </oc>
    <nc r="D27"/>
  </rcc>
  <rcc rId="70" sId="2" numFmtId="34">
    <oc r="D28">
      <v>0</v>
    </oc>
    <nc r="D28"/>
  </rcc>
  <rcc rId="71" sId="2" odxf="1" dxf="1">
    <oc r="E23">
      <f>I23</f>
    </oc>
    <nc r="E23">
      <f>I23+K23+M23+O23+Q23+S23+U23+W23+Y23+AA23+AC23+AE23</f>
    </nc>
    <odxf>
      <fill>
        <patternFill patternType="none">
          <bgColor indexed="65"/>
        </patternFill>
      </fill>
    </odxf>
    <ndxf>
      <fill>
        <patternFill patternType="solid">
          <bgColor theme="0" tint="-4.9989318521683403E-2"/>
        </patternFill>
      </fill>
    </ndxf>
  </rcc>
  <rcc rId="72" sId="2" odxf="1" dxf="1">
    <oc r="E24">
      <f>I24</f>
    </oc>
    <nc r="E24">
      <f>I24+K24+M24+O24+Q24+S24+U24+W24+Y24+AA24+AC24+AE24</f>
    </nc>
    <odxf>
      <fill>
        <patternFill patternType="none">
          <bgColor indexed="65"/>
        </patternFill>
      </fill>
    </odxf>
    <ndxf>
      <fill>
        <patternFill patternType="solid">
          <bgColor theme="0" tint="-4.9989318521683403E-2"/>
        </patternFill>
      </fill>
    </ndxf>
  </rcc>
  <rcc rId="73" sId="2">
    <oc r="D16">
      <f>I16</f>
    </oc>
    <nc r="D16"/>
  </rcc>
  <rfmt sheetId="2" sqref="D16">
    <dxf>
      <fill>
        <patternFill patternType="none">
          <bgColor auto="1"/>
        </patternFill>
      </fill>
    </dxf>
  </rfmt>
  <rcc rId="74" sId="2">
    <oc r="F23">
      <f>E23/B23*100</f>
    </oc>
    <nc r="F23">
      <f>E23/B23*100</f>
    </nc>
  </rcc>
  <rcc rId="75" sId="2">
    <oc r="G23">
      <f>E23/C23*100</f>
    </oc>
    <nc r="G23">
      <f>E23/C23*100</f>
    </nc>
  </rcc>
  <rfmt sheetId="2" sqref="F23:G24">
    <dxf>
      <fill>
        <patternFill patternType="solid">
          <bgColor theme="0" tint="-4.9989318521683403E-2"/>
        </patternFill>
      </fill>
    </dxf>
  </rfmt>
  <rcc rId="76" sId="2" odxf="1" dxf="1">
    <oc r="E27">
      <f>I27</f>
    </oc>
    <nc r="E27">
      <f>I27+K27+M27+O27+Q27+S27+U27+W27+Y27+AA27+AC27+AE27</f>
    </nc>
    <odxf>
      <fill>
        <patternFill patternType="none">
          <bgColor indexed="65"/>
        </patternFill>
      </fill>
    </odxf>
    <ndxf>
      <fill>
        <patternFill patternType="solid">
          <bgColor theme="0" tint="-4.9989318521683403E-2"/>
        </patternFill>
      </fill>
    </ndxf>
  </rcc>
  <rcc rId="77" sId="2" odxf="1" dxf="1">
    <oc r="E28">
      <f>I28</f>
    </oc>
    <nc r="E28">
      <f>I28+K28+M28+O28+Q28+S28+U28+W28+Y28+AA28+AC28+AE28</f>
    </nc>
    <odxf>
      <fill>
        <patternFill patternType="none">
          <bgColor indexed="65"/>
        </patternFill>
      </fill>
    </odxf>
    <ndxf>
      <fill>
        <patternFill patternType="solid">
          <bgColor theme="0" tint="-4.9989318521683403E-2"/>
        </patternFill>
      </fill>
    </ndxf>
  </rcc>
  <rfmt sheetId="2" sqref="F27:G28">
    <dxf>
      <fill>
        <patternFill patternType="solid">
          <bgColor theme="0" tint="-4.9989318521683403E-2"/>
        </patternFill>
      </fill>
    </dxf>
  </rfmt>
  <rcc rId="78" sId="2">
    <oc r="D30">
      <f>D31</f>
    </oc>
    <nc r="D30">
      <f>D31</f>
    </nc>
  </rcc>
  <rcc rId="79" sId="2" odxf="1" dxf="1">
    <oc r="E31">
      <f>I31</f>
    </oc>
    <nc r="E31">
      <f>I31+K31+M31+O31+Q31+S31+U31+W31+Y31+AA31+AC31+AE31</f>
    </nc>
    <odxf>
      <fill>
        <patternFill patternType="none">
          <bgColor indexed="65"/>
        </patternFill>
      </fill>
    </odxf>
    <ndxf>
      <fill>
        <patternFill patternType="solid">
          <bgColor theme="0" tint="-4.9989318521683403E-2"/>
        </patternFill>
      </fill>
    </ndxf>
  </rcc>
  <rfmt sheetId="2" sqref="F31">
    <dxf>
      <fill>
        <patternFill patternType="solid">
          <bgColor theme="0" tint="-4.9989318521683403E-2"/>
        </patternFill>
      </fill>
    </dxf>
  </rfmt>
  <rfmt sheetId="2" sqref="G31">
    <dxf>
      <fill>
        <patternFill patternType="solid">
          <bgColor theme="0" tint="-4.9989318521683403E-2"/>
        </patternFill>
      </fill>
    </dxf>
  </rfmt>
  <rdn rId="0" localSheetId="2" customView="1" name="Z_84867370_1F3E_4368_AF79_FBCE46FFFE92_.wvu.FilterData" hidden="1" oldHidden="1">
    <formula>'1.СЗН'!$A$1:$AF$63</formula>
  </rdn>
  <rdn rId="0" localSheetId="3" customView="1" name="Z_84867370_1F3E_4368_AF79_FBCE46FFFE92_.wvu.FilterData" hidden="1" oldHidden="1">
    <formula>'2.АПК'!$A$1:$AF$36</formula>
  </rdn>
  <rdn rId="0" localSheetId="4" customView="1" name="Z_84867370_1F3E_4368_AF79_FBCE46FFFE92_.wvu.FilterData" hidden="1" oldHidden="1">
    <formula>'3.БЖД'!$A$1:$AF$17</formula>
  </rdn>
  <rdn rId="0" localSheetId="5" customView="1" name="Z_84867370_1F3E_4368_AF79_FBCE46FFFE92_.wvu.FilterData" hidden="1" oldHidden="1">
    <formula>'4.УМИ'!$A$1:$AF$11</formula>
  </rdn>
  <rdn rId="0" localSheetId="6" customView="1" name="Z_84867370_1F3E_4368_AF79_FBCE46FFFE92_.wvu.FilterData" hidden="1" oldHidden="1">
    <formula>'5.Проф. прав.'!$A$1:$AF$12</formula>
  </rdn>
  <rdn rId="0" localSheetId="7" customView="1" name="Z_84867370_1F3E_4368_AF79_FBCE46FFFE92_.wvu.FilterData" hidden="1" oldHidden="1">
    <formula>'6.Экстримизм'!$A$1:$AF$11</formula>
  </rdn>
  <rcv guid="{84867370-1F3E-4368-AF79-FBCE46FFFE92}"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2" sId="7">
    <oc r="A126" t="inlineStr">
      <is>
        <t>Руководитель структурного подразделения</t>
      </is>
    </oc>
    <nc r="A126"/>
  </rcc>
  <rcc rId="1873" sId="7">
    <oc r="D126" t="inlineStr">
      <is>
        <t>ФИО</t>
      </is>
    </oc>
    <nc r="D126"/>
  </rcc>
  <rcc rId="1874" sId="7">
    <oc r="B127" t="inlineStr">
      <is>
        <t>(подпись)</t>
      </is>
    </oc>
    <nc r="B127"/>
  </rcc>
  <rcc rId="1875" sId="7">
    <oc r="A128" t="inlineStr">
      <is>
        <t>Исполнитель: 
тел.</t>
      </is>
    </oc>
    <nc r="A128"/>
  </rcc>
  <rfmt sheetId="7" sqref="A126:D128" start="0" length="2147483647">
    <dxf>
      <font>
        <u/>
      </font>
    </dxf>
  </rfmt>
  <rfmt sheetId="7" sqref="A126:D128" start="0" length="2147483647">
    <dxf>
      <font>
        <u val="none"/>
      </font>
    </dxf>
  </rfmt>
  <rfmt sheetId="7" sqref="B126:C127">
    <dxf>
      <border>
        <top/>
        <bottom/>
        <horizontal/>
      </border>
    </dxf>
  </rfmt>
  <rcc rId="1876" sId="7" numFmtId="4">
    <oc r="G25">
      <f>E25/C25*100</f>
    </oc>
    <nc r="G25">
      <v>0</v>
    </nc>
  </rcc>
  <rcc rId="1877" sId="7" numFmtId="4">
    <oc r="G26">
      <f>E26/C26*100</f>
    </oc>
    <nc r="G26">
      <v>0</v>
    </nc>
  </rcc>
  <rcc rId="1878" sId="7" numFmtId="4">
    <oc r="G28">
      <f>E28/C28*100</f>
    </oc>
    <nc r="G28">
      <v>0</v>
    </nc>
  </rcc>
  <rcc rId="1879" sId="7" numFmtId="4">
    <oc r="G29">
      <f>E29/C29*100</f>
    </oc>
    <nc r="G29">
      <v>0</v>
    </nc>
  </rcc>
  <rcc rId="1880" sId="7" numFmtId="4">
    <oc r="G51">
      <f>E51/C51*100</f>
    </oc>
    <nc r="G51">
      <v>0</v>
    </nc>
  </rcc>
  <rcc rId="1881" sId="7" numFmtId="4">
    <oc r="G43">
      <f>E43/C43*100</f>
    </oc>
    <nc r="G43">
      <v>0</v>
    </nc>
  </rcc>
  <rcc rId="1882" sId="7" numFmtId="4">
    <oc r="G42">
      <f>E42/C42*100</f>
    </oc>
    <nc r="G42">
      <v>0</v>
    </nc>
  </rcc>
  <rcc rId="1883" sId="7" numFmtId="4">
    <oc r="G40">
      <f>E40/C40*100</f>
    </oc>
    <nc r="G40">
      <v>0</v>
    </nc>
  </rcc>
  <rcc rId="1884" sId="7" numFmtId="4">
    <oc r="G54">
      <f>E54/C54*100</f>
    </oc>
    <nc r="G54">
      <v>0</v>
    </nc>
  </rcc>
  <rcc rId="1885" sId="7" numFmtId="4">
    <oc r="G53">
      <f>E53/C53*100</f>
    </oc>
    <nc r="G53">
      <v>0</v>
    </nc>
  </rcc>
  <rcc rId="1886" sId="7" numFmtId="4">
    <oc r="G52">
      <f>E52/C52*100</f>
    </oc>
    <nc r="G52">
      <v>0</v>
    </nc>
  </rcc>
  <rcc rId="1887" sId="7" numFmtId="4">
    <oc r="G56">
      <f>E56/C56*100</f>
    </oc>
    <nc r="G56">
      <v>0</v>
    </nc>
  </rcc>
  <rcc rId="1888" sId="7" numFmtId="4">
    <oc r="G58">
      <f>E58/C58*100</f>
    </oc>
    <nc r="G58">
      <v>0</v>
    </nc>
  </rcc>
  <rcc rId="1889" sId="7" numFmtId="4">
    <oc r="G57">
      <f>E57/C57*100</f>
    </oc>
    <nc r="G57">
      <v>0</v>
    </nc>
  </rcc>
  <rcc rId="1890" sId="7" numFmtId="4">
    <oc r="G59">
      <f>E59/C59*100</f>
    </oc>
    <nc r="G59">
      <v>0</v>
    </nc>
  </rcc>
  <rcc rId="1891" sId="7" numFmtId="4">
    <oc r="G64">
      <f>E64/C64*100</f>
    </oc>
    <nc r="G64">
      <v>0</v>
    </nc>
  </rcc>
  <rcc rId="1892" sId="7" numFmtId="4">
    <oc r="G63">
      <f>E63/C63*100</f>
    </oc>
    <nc r="G63">
      <v>0</v>
    </nc>
  </rcc>
  <rcc rId="1893" sId="7" numFmtId="4">
    <oc r="G69">
      <f>E69/C69*100</f>
    </oc>
    <nc r="G69">
      <v>0</v>
    </nc>
  </rcc>
  <rcc rId="1894" sId="7" numFmtId="4">
    <oc r="G70">
      <f>E70/C70*100</f>
    </oc>
    <nc r="G70">
      <v>0</v>
    </nc>
  </rcc>
  <rcc rId="1895" sId="7" numFmtId="4">
    <oc r="G81">
      <f>E81/C81*100</f>
    </oc>
    <nc r="G81">
      <v>0</v>
    </nc>
  </rcc>
  <rcc rId="1896" sId="7" numFmtId="4">
    <oc r="G82">
      <f>E82/C82*100</f>
    </oc>
    <nc r="G82">
      <v>0</v>
    </nc>
  </rcc>
  <rcc rId="1897" sId="7" numFmtId="4">
    <oc r="G79">
      <f>E79/C79*100</f>
    </oc>
    <nc r="G79">
      <v>0</v>
    </nc>
  </rcc>
  <rcc rId="1898" sId="7" numFmtId="4">
    <oc r="G78">
      <f>E78/C78*100</f>
    </oc>
    <nc r="G78">
      <v>0</v>
    </nc>
  </rcc>
  <rcc rId="1899" sId="7" numFmtId="4">
    <oc r="G93">
      <f>E93/C93*100</f>
    </oc>
    <nc r="G93">
      <v>0</v>
    </nc>
  </rcc>
  <rcc rId="1900" sId="7" numFmtId="4">
    <oc r="G94">
      <f>E94/C94*100</f>
    </oc>
    <nc r="G94">
      <v>0</v>
    </nc>
  </rcc>
  <rcc rId="1901" sId="7" numFmtId="4">
    <oc r="G91">
      <f>E91/C91*100</f>
    </oc>
    <nc r="G91">
      <v>0</v>
    </nc>
  </rcc>
  <rcc rId="1902" sId="7" numFmtId="4">
    <oc r="G90">
      <f>E90/C90*100</f>
    </oc>
    <nc r="G90">
      <v>0</v>
    </nc>
  </rcc>
  <rcc rId="1903" sId="7" numFmtId="4">
    <oc r="G85">
      <f>E85/C85*100</f>
    </oc>
    <nc r="G85">
      <v>0</v>
    </nc>
  </rcc>
  <rcc rId="1904" sId="7" numFmtId="4">
    <oc r="G84">
      <f>E84/C84*100</f>
    </oc>
    <nc r="G84">
      <v>0</v>
    </nc>
  </rcc>
  <rcc rId="1905" sId="7" numFmtId="4">
    <oc r="G107">
      <f>E107/C107*100</f>
    </oc>
    <nc r="G107">
      <v>0</v>
    </nc>
  </rcc>
  <rcc rId="1906" sId="7" numFmtId="4">
    <oc r="G108">
      <f>E108/C108*100</f>
    </oc>
    <nc r="G108">
      <v>0</v>
    </nc>
  </rcc>
  <rcc rId="1907" sId="7" numFmtId="4">
    <oc r="G110">
      <f>E110/C110*100</f>
    </oc>
    <nc r="G110">
      <v>0</v>
    </nc>
  </rcc>
  <rcc rId="1908" sId="7" numFmtId="4">
    <oc r="G111">
      <f>E111/C111*100</f>
    </oc>
    <nc r="G111">
      <v>0</v>
    </nc>
  </rcc>
  <rcc rId="1909" sId="7" numFmtId="4">
    <oc r="G113">
      <f>E113/C113*100</f>
    </oc>
    <nc r="G113">
      <v>0</v>
    </nc>
  </rcc>
  <rcc rId="1910" sId="7" numFmtId="4">
    <oc r="G114">
      <f>E114/C114*100</f>
    </oc>
    <nc r="G114">
      <v>0</v>
    </nc>
  </rcc>
  <rcc rId="1911" sId="7" numFmtId="4">
    <oc r="G115">
      <f>E115/C115*100</f>
    </oc>
    <nc r="G115">
      <v>0</v>
    </nc>
  </rcc>
  <rcc rId="1912" sId="7" numFmtId="4">
    <oc r="G99">
      <f>E99/C99*100</f>
    </oc>
    <nc r="G99">
      <v>0</v>
    </nc>
  </rcc>
  <rcc rId="1913" sId="7" numFmtId="4">
    <oc r="G100">
      <f>E100/C100*100</f>
    </oc>
    <nc r="G100">
      <v>0</v>
    </nc>
  </rcc>
  <rcc rId="1914" sId="7" numFmtId="4">
    <oc r="G102">
      <f>E102/C102*100</f>
    </oc>
    <nc r="G102">
      <v>0</v>
    </nc>
  </rcc>
  <rcc rId="1915" sId="7" numFmtId="4">
    <oc r="G103">
      <f>E103/C103*100</f>
    </oc>
    <nc r="G103">
      <v>0</v>
    </nc>
  </rcc>
  <rcc rId="1916" sId="7" numFmtId="4">
    <oc r="G122">
      <f>E122/C122*100</f>
    </oc>
    <nc r="G122">
      <v>0</v>
    </nc>
  </rcc>
  <rcc rId="1917" sId="7" numFmtId="4">
    <oc r="G121">
      <f>E121/C121*100</f>
    </oc>
    <nc r="G121">
      <v>0</v>
    </nc>
  </rcc>
  <rcc rId="1918" sId="7" numFmtId="4">
    <oc r="G119">
      <f>E119/C119*100</f>
    </oc>
    <nc r="G119">
      <v>0</v>
    </nc>
  </rcc>
  <rcc rId="1919" sId="7" numFmtId="4">
    <oc r="G118">
      <f>E118/C118*100</f>
    </oc>
    <nc r="G118">
      <v>0</v>
    </nc>
  </rcc>
  <rcc rId="1920" sId="7" numFmtId="4">
    <oc r="G117">
      <f>E117/C117*100</f>
    </oc>
    <nc r="G117">
      <v>0</v>
    </nc>
  </rcc>
  <rcv guid="{87218168-6C8E-4D5B-A5E5-DCCC26803AA3}" action="delete"/>
  <rdn rId="0" localSheetId="2" customView="1" name="Z_87218168_6C8E_4D5B_A5E5_DCCC26803AA3_.wvu.Rows" hidden="1" oldHidden="1">
    <formula>'1.СЗН'!$69:$73</formula>
    <oldFormula>'1.СЗН'!$69:$73</oldFormula>
  </rdn>
  <rdn rId="0" localSheetId="2" customView="1" name="Z_87218168_6C8E_4D5B_A5E5_DCCC26803AA3_.wvu.FilterData" hidden="1" oldHidden="1">
    <formula>'1.СЗН'!$A$1:$AF$63</formula>
    <oldFormula>'1.СЗН'!$A$1:$AF$63</oldFormula>
  </rdn>
  <rdn rId="0" localSheetId="3" customView="1" name="Z_87218168_6C8E_4D5B_A5E5_DCCC26803AA3_.wvu.FilterData" hidden="1" oldHidden="1">
    <formula>'2.АПК'!$A$1:$AF$36</formula>
    <oldFormula>'2.АПК'!$A$1:$AF$36</oldFormula>
  </rdn>
  <rdn rId="0" localSheetId="4" customView="1" name="Z_87218168_6C8E_4D5B_A5E5_DCCC26803AA3_.wvu.FilterData" hidden="1" oldHidden="1">
    <formula>'3.БЖД'!$A$1:$AF$17</formula>
    <oldFormula>'3.БЖД'!$A$1:$AF$17</oldFormula>
  </rdn>
  <rdn rId="0" localSheetId="5" customView="1" name="Z_87218168_6C8E_4D5B_A5E5_DCCC26803AA3_.wvu.FilterData" hidden="1" oldHidden="1">
    <formula>'4.УМИ'!$A$1:$AF$11</formula>
    <oldFormula>'4.УМИ'!$A$1:$AF$11</oldFormula>
  </rdn>
  <rdn rId="0" localSheetId="6" customView="1" name="Z_87218168_6C8E_4D5B_A5E5_DCCC26803AA3_.wvu.FilterData" hidden="1" oldHidden="1">
    <formula>'5.Проф. прав.'!$A$1:$AF$12</formula>
    <oldFormula>'5.Проф. прав.'!$A$1:$AF$12</oldFormula>
  </rdn>
  <rdn rId="0" localSheetId="7" customView="1" name="Z_87218168_6C8E_4D5B_A5E5_DCCC26803AA3_.wvu.Rows" hidden="1" oldHidden="1">
    <formula>'6.Экстримизм'!$9:$23,'6.Экстримизм'!$30:$38,'6.Экстримизм'!$44:$49,'6.Экстримизм'!$65:$67,'6.Экстримизм'!$71:$76,'6.Экстримизм'!$86:$88,'6.Экстримизм'!$95:$97</formula>
    <oldFormula>'6.Экстримизм'!$9:$23,'6.Экстримизм'!$30:$38,'6.Экстримизм'!$44:$49,'6.Экстримизм'!$65:$67,'6.Экстримизм'!$71:$76,'6.Экстримизм'!$86:$88,'6.Экстримизм'!$95:$97</oldFormula>
  </rdn>
  <rdn rId="0" localSheetId="7" customView="1" name="Z_87218168_6C8E_4D5B_A5E5_DCCC26803AA3_.wvu.FilterData" hidden="1" oldHidden="1">
    <formula>'6.Экстримизм'!$A$1:$AF$11</formula>
    <oldFormula>'6.Экстримизм'!$A$1:$AF$11</oldFormula>
  </rdn>
  <rcv guid="{87218168-6C8E-4D5B-A5E5-DCCC26803AA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2">
    <oc r="E30">
      <f>E31</f>
    </oc>
    <nc r="E30">
      <f>E31</f>
    </nc>
  </rcc>
  <rcc rId="87" sId="2" numFmtId="34">
    <oc r="D31">
      <v>0</v>
    </oc>
    <nc r="D31"/>
  </rcc>
  <rcc rId="88" sId="2" numFmtId="34">
    <oc r="D34">
      <v>0</v>
    </oc>
    <nc r="D34"/>
  </rcc>
  <rcc rId="89" sId="2" odxf="1" dxf="1">
    <oc r="E34">
      <f>I34</f>
    </oc>
    <nc r="E34">
      <f>I34+K34+M34+O34+Q34+S34+U34+W34+Y34+AA34+AC34+AE34</f>
    </nc>
    <odxf>
      <fill>
        <patternFill patternType="none">
          <bgColor indexed="65"/>
        </patternFill>
      </fill>
    </odxf>
    <ndxf>
      <fill>
        <patternFill patternType="solid">
          <bgColor theme="0" tint="-4.9989318521683403E-2"/>
        </patternFill>
      </fill>
    </ndxf>
  </rcc>
  <rfmt sheetId="2" sqref="F34:G34">
    <dxf>
      <fill>
        <patternFill patternType="solid">
          <bgColor theme="0" tint="-4.9989318521683403E-2"/>
        </patternFill>
      </fill>
    </dxf>
  </rfmt>
  <rcc rId="90" sId="2">
    <oc r="F35">
      <f>E35/B35*100</f>
    </oc>
    <nc r="F35"/>
  </rcc>
  <rcc rId="91" sId="2">
    <oc r="G35">
      <f>E35/C35*100</f>
    </oc>
    <nc r="G35"/>
  </rcc>
  <rcc rId="92" sId="2">
    <oc r="D36">
      <f>D37+D38</f>
    </oc>
    <nc r="D36">
      <f>D37+D38</f>
    </nc>
  </rcc>
  <rcc rId="93" sId="2">
    <oc r="E36">
      <f>E37+E38</f>
    </oc>
    <nc r="E36">
      <f>E37+E38</f>
    </nc>
  </rcc>
  <rcc rId="94" sId="2">
    <oc r="F36">
      <f>E36/B36*100</f>
    </oc>
    <nc r="F36">
      <f>E36/B36*100</f>
    </nc>
  </rcc>
  <rcc rId="95" sId="2">
    <oc r="D37">
      <f>D15+D19+D34</f>
    </oc>
    <nc r="D37">
      <f>D15+D19+D34</f>
    </nc>
  </rcc>
  <rfmt sheetId="2" sqref="A37:AE38">
    <dxf>
      <fill>
        <patternFill patternType="solid">
          <bgColor theme="0" tint="-4.9989318521683403E-2"/>
        </patternFill>
      </fill>
    </dxf>
  </rfmt>
  <rfmt sheetId="2" sqref="A41:AE42">
    <dxf>
      <fill>
        <patternFill patternType="solid">
          <bgColor theme="0" tint="-4.9989318521683403E-2"/>
        </patternFill>
      </fill>
    </dxf>
  </rfmt>
  <rcc rId="96" sId="2" odxf="1" dxf="1">
    <oc r="E48">
      <f>I48</f>
    </oc>
    <nc r="E48">
      <f>I48+K48+M48+O48+Q48+S48+U48+W48+Y48+AA48+AC48+AE48</f>
    </nc>
    <odxf>
      <fill>
        <patternFill patternType="none">
          <bgColor indexed="65"/>
        </patternFill>
      </fill>
    </odxf>
    <ndxf>
      <fill>
        <patternFill patternType="solid">
          <bgColor theme="0" tint="-4.9989318521683403E-2"/>
        </patternFill>
      </fill>
    </ndxf>
  </rcc>
  <rfmt sheetId="2" sqref="F48:G48">
    <dxf>
      <fill>
        <patternFill patternType="solid">
          <bgColor theme="0" tint="-4.9989318521683403E-2"/>
        </patternFill>
      </fill>
    </dxf>
  </rfmt>
  <rfmt sheetId="2" sqref="B48">
    <dxf>
      <fill>
        <patternFill patternType="solid">
          <bgColor theme="0" tint="-4.9989318521683403E-2"/>
        </patternFill>
      </fill>
    </dxf>
  </rfmt>
  <rfmt sheetId="2" sqref="B34">
    <dxf>
      <fill>
        <patternFill patternType="solid">
          <bgColor theme="0" tint="-4.9989318521683403E-2"/>
        </patternFill>
      </fill>
    </dxf>
  </rfmt>
  <rfmt sheetId="2" sqref="B31">
    <dxf>
      <fill>
        <patternFill patternType="solid">
          <bgColor theme="0" tint="-4.9989318521683403E-2"/>
        </patternFill>
      </fill>
    </dxf>
  </rfmt>
  <rfmt sheetId="2" sqref="B27:B28">
    <dxf>
      <fill>
        <patternFill patternType="solid">
          <bgColor theme="0" tint="-4.9989318521683403E-2"/>
        </patternFill>
      </fill>
    </dxf>
  </rfmt>
  <rcc rId="97" sId="2" odxf="1" dxf="1" numFmtId="34">
    <oc r="B51">
      <v>22</v>
    </oc>
    <nc r="B51">
      <f>H51+J51+L51+N51+P51+R51+T51+V51+X51+Z51+AB51+AD51</f>
    </nc>
    <ndxf>
      <fill>
        <patternFill patternType="solid">
          <bgColor theme="0" tint="-4.9989318521683403E-2"/>
        </patternFill>
      </fill>
    </ndxf>
  </rcc>
  <rcc rId="98" sId="2" odxf="1" dxf="1">
    <nc r="E51">
      <f>I51+K51+M51+O51+Q51+S51+U51+W51+Y51+AA51+AC51+AE51</f>
    </nc>
    <odxf>
      <fill>
        <patternFill patternType="none">
          <bgColor indexed="65"/>
        </patternFill>
      </fill>
    </odxf>
    <ndxf>
      <fill>
        <patternFill patternType="solid">
          <bgColor theme="0" tint="-4.9989318521683403E-2"/>
        </patternFill>
      </fill>
    </ndxf>
  </rcc>
  <rfmt sheetId="2" sqref="F51">
    <dxf>
      <fill>
        <patternFill patternType="solid">
          <bgColor theme="0" tint="-4.9989318521683403E-2"/>
        </patternFill>
      </fill>
    </dxf>
  </rfmt>
  <rfmt sheetId="2" sqref="G51">
    <dxf>
      <fill>
        <patternFill patternType="solid">
          <bgColor theme="0" tint="-4.9989318521683403E-2"/>
        </patternFill>
      </fill>
    </dxf>
  </rfmt>
  <rcc rId="99" sId="2">
    <oc r="F52">
      <f>E52/B52*100</f>
    </oc>
    <nc r="F52"/>
  </rcc>
  <rcc rId="100" sId="2">
    <oc r="G52">
      <f>E52/C52*100</f>
    </oc>
    <nc r="G52"/>
  </rcc>
  <rcc rId="101" sId="2">
    <oc r="C53">
      <f>C54</f>
    </oc>
    <nc r="C53">
      <f>C54+C55</f>
    </nc>
  </rcc>
  <rcc rId="102" sId="2">
    <oc r="D53">
      <f>D54</f>
    </oc>
    <nc r="D53">
      <f>D54+D55</f>
    </nc>
  </rcc>
  <rcc rId="103" sId="2">
    <oc r="E53">
      <f>E54</f>
    </oc>
    <nc r="E53">
      <f>E54+E55</f>
    </nc>
  </rcc>
  <rcc rId="104" sId="2">
    <oc r="F53">
      <f>E53/B53*100</f>
    </oc>
    <nc r="F53">
      <f>E53/B53*100</f>
    </nc>
  </rcc>
  <rcc rId="105" sId="2">
    <oc r="F54">
      <f>E54/B54*100</f>
    </oc>
    <nc r="F54">
      <f>E54/B54*100</f>
    </nc>
  </rcc>
  <rfmt sheetId="2" sqref="E54:G55">
    <dxf>
      <fill>
        <patternFill patternType="solid">
          <bgColor theme="0" tint="-4.9989318521683403E-2"/>
        </patternFill>
      </fill>
    </dxf>
  </rfmt>
  <rcc rId="106" sId="2">
    <oc r="I53">
      <f>I54+I55</f>
    </oc>
    <nc r="I53">
      <f>I54+I55</f>
    </nc>
  </rcc>
  <rcc rId="107" sId="2" odxf="1" dxf="1">
    <oc r="C54">
      <f>H54</f>
    </oc>
    <nc r="C54">
      <f>C48</f>
    </nc>
    <odxf/>
    <ndxf/>
  </rcc>
  <rcc rId="108" sId="2" odxf="1" dxf="1">
    <nc r="C55">
      <f>C51</f>
    </nc>
    <odxf/>
    <ndxf/>
  </rcc>
  <rcc rId="109" sId="2" odxf="1" dxf="1">
    <nc r="D54">
      <f>D48</f>
    </nc>
    <odxf/>
    <ndxf/>
  </rcc>
  <rcc rId="110" sId="2" odxf="1" dxf="1">
    <nc r="D55">
      <f>D51</f>
    </nc>
    <odxf/>
    <ndxf/>
  </rcc>
  <rcc rId="111" sId="2" odxf="1" dxf="1">
    <oc r="E54">
      <f>E48</f>
    </oc>
    <nc r="E54">
      <f>E48</f>
    </nc>
    <odxf>
      <fill>
        <patternFill patternType="solid">
          <bgColor theme="0" tint="-4.9989318521683403E-2"/>
        </patternFill>
      </fill>
    </odxf>
    <ndxf>
      <fill>
        <patternFill patternType="none">
          <bgColor indexed="65"/>
        </patternFill>
      </fill>
    </ndxf>
  </rcc>
  <rcc rId="112" sId="2" odxf="1" dxf="1">
    <nc r="E55">
      <f>E51</f>
    </nc>
    <odxf>
      <fill>
        <patternFill patternType="solid">
          <bgColor theme="0" tint="-4.9989318521683403E-2"/>
        </patternFill>
      </fill>
    </odxf>
    <ndxf>
      <fill>
        <patternFill patternType="none">
          <bgColor indexed="65"/>
        </patternFill>
      </fill>
    </ndxf>
  </rcc>
  <rfmt sheetId="2" sqref="B54:E55">
    <dxf>
      <fill>
        <patternFill patternType="solid">
          <bgColor theme="0" tint="-4.9989318521683403E-2"/>
        </patternFill>
      </fill>
    </dxf>
  </rfmt>
  <rcc rId="113" sId="2">
    <oc r="C57">
      <f>C58+C59</f>
    </oc>
    <nc r="C57">
      <f>C58+C59</f>
    </nc>
  </rcc>
  <rcc rId="114" sId="2">
    <oc r="C58">
      <f>C54</f>
    </oc>
    <nc r="C58">
      <f>C54</f>
    </nc>
  </rcc>
  <rcc rId="115" sId="2">
    <oc r="C59">
      <f>C55</f>
    </oc>
    <nc r="C59">
      <f>C55</f>
    </nc>
  </rcc>
  <rcc rId="116" sId="2">
    <oc r="D58">
      <f>D54</f>
    </oc>
    <nc r="D58">
      <f>D54</f>
    </nc>
  </rcc>
  <rcc rId="117" sId="2">
    <oc r="E58">
      <f>E54</f>
    </oc>
    <nc r="E58">
      <f>E54</f>
    </nc>
  </rcc>
  <rfmt sheetId="2" sqref="B57:G59">
    <dxf>
      <fill>
        <patternFill patternType="solid">
          <bgColor theme="0" tint="-4.9989318521683403E-2"/>
        </patternFill>
      </fill>
    </dxf>
  </rfmt>
  <rfmt sheetId="2" sqref="B62:G63">
    <dxf>
      <fill>
        <patternFill patternType="solid">
          <bgColor theme="0" tint="-4.9989318521683403E-2"/>
        </patternFill>
      </fill>
    </dxf>
  </rfmt>
  <rcc rId="118" sId="2">
    <oc r="C67">
      <f>C63</f>
    </oc>
    <nc r="C67">
      <f>C63</f>
    </nc>
  </rcc>
  <rcc rId="119" sId="2">
    <oc r="D66">
      <f>D62</f>
    </oc>
    <nc r="D66">
      <f>D62</f>
    </nc>
  </rcc>
  <rcc rId="120" sId="2">
    <oc r="D67">
      <f>D63</f>
    </oc>
    <nc r="D67">
      <f>D63</f>
    </nc>
  </rcc>
  <rcc rId="121" sId="2">
    <oc r="E66">
      <f>E62</f>
    </oc>
    <nc r="E66">
      <f>E62</f>
    </nc>
  </rcc>
  <rcc rId="122" sId="2">
    <oc r="E67">
      <f>E63</f>
    </oc>
    <nc r="E67">
      <f>E63</f>
    </nc>
  </rcc>
  <rfmt sheetId="2" sqref="B66:G67">
    <dxf>
      <fill>
        <patternFill patternType="solid">
          <bgColor theme="0" tint="-4.9989318521683403E-2"/>
        </patternFill>
      </fill>
    </dxf>
  </rfmt>
  <rfmt sheetId="2" sqref="A66:A67">
    <dxf>
      <fill>
        <patternFill patternType="solid">
          <bgColor theme="0" tint="-4.9989318521683403E-2"/>
        </patternFill>
      </fill>
    </dxf>
  </rfmt>
  <rfmt sheetId="2" sqref="H66:AE67">
    <dxf>
      <fill>
        <patternFill patternType="solid">
          <bgColor theme="0" tint="-4.9989318521683403E-2"/>
        </patternFill>
      </fill>
    </dxf>
  </rfmt>
  <rfmt sheetId="2" sqref="A62:A63">
    <dxf>
      <fill>
        <patternFill patternType="solid">
          <bgColor theme="0" tint="-4.9989318521683403E-2"/>
        </patternFill>
      </fill>
    </dxf>
  </rfmt>
  <rfmt sheetId="2" sqref="H62:AE63">
    <dxf>
      <fill>
        <patternFill patternType="solid">
          <bgColor theme="0" tint="-4.9989318521683403E-2"/>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 sId="2">
    <oc r="I55">
      <f>I51</f>
    </oc>
    <nc r="I55">
      <f>I51</f>
    </nc>
  </rcc>
  <rfmt sheetId="2" sqref="H54:AE55">
    <dxf>
      <fill>
        <patternFill patternType="solid">
          <bgColor theme="0" tint="-4.9989318521683403E-2"/>
        </patternFill>
      </fill>
    </dxf>
  </rfmt>
  <rfmt sheetId="2" sqref="H57:AE59">
    <dxf>
      <fill>
        <patternFill patternType="solid">
          <bgColor theme="0" tint="-4.9989318521683403E-2"/>
        </patternFill>
      </fill>
    </dxf>
  </rfmt>
  <rcc rId="124" sId="2" numFmtId="34">
    <oc r="I48">
      <v>0</v>
    </oc>
    <nc r="I48"/>
  </rcc>
  <rcc rId="125" sId="2" numFmtId="34">
    <oc r="H51">
      <v>0</v>
    </oc>
    <nc r="H51"/>
  </rcc>
  <rcc rId="126" sId="2" numFmtId="34">
    <oc r="J51">
      <v>0</v>
    </oc>
    <nc r="J51"/>
  </rcc>
  <rcc rId="127" sId="2" numFmtId="34">
    <oc r="L51">
      <v>0</v>
    </oc>
    <nc r="L51"/>
  </rcc>
  <rcc rId="128" sId="2" numFmtId="34">
    <oc r="P51">
      <v>0</v>
    </oc>
    <nc r="P51"/>
  </rcc>
  <rcc rId="129" sId="2" numFmtId="34">
    <oc r="R51">
      <v>0</v>
    </oc>
    <nc r="R51"/>
  </rcc>
  <rcc rId="130" sId="2" numFmtId="34">
    <oc r="T51">
      <v>0</v>
    </oc>
    <nc r="T51"/>
  </rcc>
  <rcc rId="131" sId="2" numFmtId="34">
    <oc r="V51">
      <v>0</v>
    </oc>
    <nc r="V51"/>
  </rcc>
  <rcc rId="132" sId="2" numFmtId="34">
    <oc r="X51">
      <v>0</v>
    </oc>
    <nc r="X51"/>
  </rcc>
  <rcc rId="133" sId="2" numFmtId="34">
    <oc r="Z51">
      <v>0</v>
    </oc>
    <nc r="Z51"/>
  </rcc>
  <rcc rId="134" sId="2" numFmtId="34">
    <oc r="AB51">
      <v>0</v>
    </oc>
    <nc r="AB51"/>
  </rcc>
  <rcc rId="135" sId="2" numFmtId="34">
    <oc r="AD51">
      <v>0</v>
    </oc>
    <nc r="AD51"/>
  </rcc>
  <rcc rId="136" sId="2" numFmtId="34">
    <oc r="K48">
      <v>0</v>
    </oc>
    <nc r="K48"/>
  </rcc>
  <rcc rId="137" sId="2" numFmtId="34">
    <oc r="M48">
      <v>0</v>
    </oc>
    <nc r="M48"/>
  </rcc>
  <rcc rId="138" sId="2" numFmtId="34">
    <oc r="O48">
      <v>0</v>
    </oc>
    <nc r="O48"/>
  </rcc>
  <rcc rId="139" sId="2" numFmtId="34">
    <oc r="Q48">
      <v>0</v>
    </oc>
    <nc r="Q48"/>
  </rcc>
  <rcc rId="140" sId="2" numFmtId="34">
    <oc r="S48">
      <v>0</v>
    </oc>
    <nc r="S48"/>
  </rcc>
  <rcc rId="141" sId="2" numFmtId="34">
    <oc r="U48">
      <v>0</v>
    </oc>
    <nc r="U48"/>
  </rcc>
  <rcc rId="142" sId="2" numFmtId="34">
    <oc r="W48">
      <v>0</v>
    </oc>
    <nc r="W48"/>
  </rcc>
  <rcc rId="143" sId="2" numFmtId="34">
    <oc r="Y48">
      <v>0</v>
    </oc>
    <nc r="Y48"/>
  </rcc>
  <rcc rId="144" sId="2" numFmtId="34">
    <oc r="AA48">
      <v>0</v>
    </oc>
    <nc r="AA48"/>
  </rcc>
  <rcc rId="145" sId="2" numFmtId="34">
    <oc r="AC48">
      <v>0</v>
    </oc>
    <nc r="AC48"/>
  </rcc>
  <rcc rId="146" sId="2" numFmtId="34">
    <oc r="AE48">
      <v>0</v>
    </oc>
    <nc r="AE48"/>
  </rcc>
  <rfmt sheetId="2" sqref="A56:AE56">
    <dxf>
      <fill>
        <patternFill patternType="solid">
          <bgColor theme="0" tint="-4.9989318521683403E-2"/>
        </patternFill>
      </fill>
    </dxf>
  </rfmt>
  <rfmt sheetId="2" sqref="A64:AE64">
    <dxf>
      <fill>
        <patternFill patternType="solid">
          <bgColor theme="0" tint="-4.9989318521683403E-2"/>
        </patternFill>
      </fill>
    </dxf>
  </rfmt>
  <rfmt sheetId="2" sqref="A57:A59">
    <dxf>
      <fill>
        <patternFill patternType="solid">
          <bgColor theme="0" tint="-4.9989318521683403E-2"/>
        </patternFill>
      </fill>
    </dxf>
  </rfmt>
  <rfmt sheetId="2" sqref="A54:A55">
    <dxf>
      <fill>
        <patternFill patternType="solid">
          <bgColor theme="0" tint="-4.9989318521683403E-2"/>
        </patternFill>
      </fill>
    </dxf>
  </rfmt>
  <rfmt sheetId="2" sqref="A44:AE45">
    <dxf>
      <fill>
        <patternFill patternType="solid">
          <bgColor theme="0" tint="-4.9989318521683403E-2"/>
        </patternFill>
      </fill>
    </dxf>
  </rfmt>
  <rfmt sheetId="2" sqref="A39:AE39">
    <dxf>
      <fill>
        <patternFill patternType="solid">
          <bgColor theme="0" tint="-4.9989318521683403E-2"/>
        </patternFill>
      </fill>
    </dxf>
  </rfmt>
  <rcc rId="147" sId="2" numFmtId="34">
    <oc r="H34">
      <v>0</v>
    </oc>
    <nc r="H34"/>
  </rcc>
  <rcc rId="148" sId="2" numFmtId="34">
    <oc r="J34">
      <v>0</v>
    </oc>
    <nc r="J34"/>
  </rcc>
  <rcc rId="149" sId="2" numFmtId="34">
    <oc r="L34">
      <v>0</v>
    </oc>
    <nc r="L34"/>
  </rcc>
  <rcc rId="150" sId="2" numFmtId="34">
    <oc r="N34">
      <v>0</v>
    </oc>
    <nc r="N34"/>
  </rcc>
  <rcc rId="151" sId="2" numFmtId="34">
    <oc r="P34">
      <v>0</v>
    </oc>
    <nc r="P34"/>
  </rcc>
  <rcc rId="152" sId="2" numFmtId="34">
    <oc r="R34">
      <v>0</v>
    </oc>
    <nc r="R34"/>
  </rcc>
  <rcc rId="153" sId="2" numFmtId="34">
    <oc r="T34">
      <v>0</v>
    </oc>
    <nc r="T34"/>
  </rcc>
  <rcc rId="154" sId="2" numFmtId="34">
    <oc r="V34">
      <v>0</v>
    </oc>
    <nc r="V34"/>
  </rcc>
  <rcc rId="155" sId="2" numFmtId="34">
    <oc r="X34">
      <v>0</v>
    </oc>
    <nc r="X34"/>
  </rcc>
  <rcc rId="156" sId="2" numFmtId="34">
    <oc r="Z34">
      <v>0</v>
    </oc>
    <nc r="Z34"/>
  </rcc>
  <rcc rId="157" sId="2" numFmtId="34">
    <oc r="AB34">
      <v>0</v>
    </oc>
    <nc r="AB34"/>
  </rcc>
  <rcc rId="158" sId="2" numFmtId="34">
    <oc r="H31">
      <v>0</v>
    </oc>
    <nc r="H31"/>
  </rcc>
  <rcc rId="159" sId="2" numFmtId="34">
    <oc r="J31">
      <v>0</v>
    </oc>
    <nc r="J31"/>
  </rcc>
  <rcc rId="160" sId="2" numFmtId="34">
    <oc r="L31">
      <v>0</v>
    </oc>
    <nc r="L31"/>
  </rcc>
  <rcc rId="161" sId="2" numFmtId="34">
    <oc r="P31">
      <v>0</v>
    </oc>
    <nc r="P31"/>
  </rcc>
  <rcc rId="162" sId="2" numFmtId="34">
    <oc r="X31">
      <v>0</v>
    </oc>
    <nc r="X31"/>
  </rcc>
  <rcc rId="163" sId="2" numFmtId="34">
    <oc r="Z31">
      <v>0</v>
    </oc>
    <nc r="Z31"/>
  </rcc>
  <rcc rId="164" sId="2" numFmtId="34">
    <oc r="AB31">
      <v>0</v>
    </oc>
    <nc r="AB31"/>
  </rcc>
  <rcc rId="165" sId="2" numFmtId="34">
    <oc r="AD31">
      <v>0</v>
    </oc>
    <nc r="AD31"/>
  </rcc>
  <rcc rId="166" sId="2" numFmtId="34">
    <oc r="H27">
      <v>0</v>
    </oc>
    <nc r="H27"/>
  </rcc>
  <rcc rId="167" sId="2" numFmtId="34">
    <oc r="H28">
      <v>0</v>
    </oc>
    <nc r="H28"/>
  </rcc>
  <rcc rId="168" sId="2" numFmtId="34">
    <oc r="R27">
      <v>0</v>
    </oc>
    <nc r="R27"/>
  </rcc>
  <rcc rId="169" sId="2" numFmtId="34">
    <oc r="T27">
      <v>0</v>
    </oc>
    <nc r="T27"/>
  </rcc>
  <rcc rId="170" sId="2" numFmtId="34">
    <oc r="V27">
      <v>0</v>
    </oc>
    <nc r="V27"/>
  </rcc>
  <rcc rId="171" sId="2" numFmtId="34">
    <oc r="R28">
      <v>0</v>
    </oc>
    <nc r="R28"/>
  </rcc>
  <rcc rId="172" sId="2" numFmtId="34">
    <oc r="T28">
      <v>0</v>
    </oc>
    <nc r="T28"/>
  </rcc>
  <rcc rId="173" sId="2" numFmtId="34">
    <oc r="V28">
      <v>0</v>
    </oc>
    <nc r="V28"/>
  </rcc>
  <rcc rId="174" sId="2" numFmtId="34">
    <oc r="AD28">
      <v>0</v>
    </oc>
    <nc r="AD28"/>
  </rcc>
  <rcc rId="175" sId="2" numFmtId="34">
    <oc r="H23">
      <v>0</v>
    </oc>
    <nc r="H23"/>
  </rcc>
  <rcc rId="176" sId="2" numFmtId="34">
    <oc r="H24">
      <v>0</v>
    </oc>
    <nc r="H24"/>
  </rcc>
  <rcc rId="177" sId="2" numFmtId="34">
    <oc r="J23">
      <v>0</v>
    </oc>
    <nc r="J23"/>
  </rcc>
  <rcc rId="178" sId="2" numFmtId="34">
    <oc r="L23">
      <v>0</v>
    </oc>
    <nc r="L23"/>
  </rcc>
  <rcc rId="179" sId="2" numFmtId="34">
    <oc r="L24">
      <v>0</v>
    </oc>
    <nc r="L24"/>
  </rcc>
  <rcc rId="180" sId="2" numFmtId="34">
    <oc r="N23">
      <v>0</v>
    </oc>
    <nc r="N23"/>
  </rcc>
  <rcc rId="181" sId="2" numFmtId="34">
    <oc r="P23">
      <v>0</v>
    </oc>
    <nc r="P23"/>
  </rcc>
  <rcc rId="182" sId="2" numFmtId="34">
    <oc r="V24">
      <v>0</v>
    </oc>
    <nc r="V24"/>
  </rcc>
  <rcc rId="183" sId="2" numFmtId="34">
    <oc r="X24">
      <v>0</v>
    </oc>
    <nc r="X24"/>
  </rcc>
  <rcc rId="184" sId="2" numFmtId="34">
    <oc r="Z24">
      <v>0</v>
    </oc>
    <nc r="Z24"/>
  </rcc>
  <rcc rId="185" sId="2" numFmtId="34">
    <oc r="AB24">
      <v>0</v>
    </oc>
    <nc r="AB24"/>
  </rcc>
  <rcc rId="186" sId="2" numFmtId="34">
    <oc r="AD24">
      <v>0</v>
    </oc>
    <nc r="AD24"/>
  </rcc>
  <rcc rId="187" sId="2" numFmtId="34">
    <oc r="X23">
      <v>0</v>
    </oc>
    <nc r="X23"/>
  </rcc>
  <rcc rId="188" sId="2" numFmtId="34">
    <oc r="Z23">
      <v>0</v>
    </oc>
    <nc r="Z23"/>
  </rcc>
  <rcc rId="189" sId="2" numFmtId="34">
    <oc r="AB23">
      <v>0</v>
    </oc>
    <nc r="AB23"/>
  </rcc>
  <rcc rId="190" sId="2" numFmtId="34">
    <oc r="AD23">
      <v>0</v>
    </oc>
    <nc r="AD23"/>
  </rcc>
  <rfmt sheetId="2" sqref="A10:AE10" start="0" length="2147483647">
    <dxf>
      <font>
        <b/>
      </font>
    </dxf>
  </rfmt>
  <rfmt sheetId="2" sqref="A14:AE14" start="0" length="2147483647">
    <dxf>
      <font>
        <b/>
      </font>
    </dxf>
  </rfmt>
  <rfmt sheetId="2" sqref="A18:AE20" start="0" length="2147483647">
    <dxf>
      <font>
        <b/>
      </font>
    </dxf>
  </rfmt>
  <rfmt sheetId="2" sqref="A9" start="0" length="2147483647">
    <dxf>
      <font>
        <b/>
      </font>
    </dxf>
  </rfmt>
  <rfmt sheetId="2" sqref="A9" start="0" length="2147483647">
    <dxf>
      <font>
        <b val="0"/>
      </font>
    </dxf>
  </rfmt>
  <rfmt sheetId="2" sqref="A13" start="0" length="2147483647">
    <dxf>
      <font>
        <b/>
      </font>
    </dxf>
  </rfmt>
  <rfmt sheetId="2" sqref="A19:A20" start="0" length="2147483647">
    <dxf>
      <font>
        <b val="0"/>
      </font>
    </dxf>
  </rfmt>
  <rfmt sheetId="2" sqref="A21" start="0" length="2147483647">
    <dxf>
      <font>
        <b/>
      </font>
    </dxf>
  </rfmt>
  <rfmt sheetId="2" sqref="A21" start="0" length="2147483647">
    <dxf>
      <font>
        <b val="0"/>
      </font>
    </dxf>
  </rfmt>
  <rfmt sheetId="2" sqref="A13" start="0" length="2147483647">
    <dxf>
      <font>
        <b val="0"/>
      </font>
    </dxf>
  </rfmt>
  <rfmt sheetId="2" sqref="A9" start="0" length="2147483647">
    <dxf>
      <font>
        <b/>
      </font>
    </dxf>
  </rfmt>
  <rfmt sheetId="2" sqref="A22" start="0" length="2147483647">
    <dxf>
      <font>
        <b/>
      </font>
    </dxf>
  </rfmt>
  <rfmt sheetId="2" sqref="B22:B24" start="0" length="2147483647">
    <dxf>
      <font>
        <b/>
      </font>
    </dxf>
  </rfmt>
  <rfmt sheetId="2" sqref="C22:AE22" start="0" length="2147483647">
    <dxf>
      <font>
        <b/>
      </font>
    </dxf>
  </rfmt>
  <rfmt sheetId="2" sqref="D10:G10" start="0" length="2147483647">
    <dxf>
      <font>
        <b val="0"/>
      </font>
    </dxf>
  </rfmt>
  <rfmt sheetId="2" sqref="D10:G10" start="0" length="2147483647">
    <dxf>
      <font>
        <b/>
      </font>
    </dxf>
  </rfmt>
  <rfmt sheetId="2" sqref="D14:G14" start="0" length="2147483647">
    <dxf>
      <font>
        <b val="0"/>
      </font>
    </dxf>
  </rfmt>
  <rfmt sheetId="2" sqref="D14:G14" start="0" length="2147483647">
    <dxf>
      <font>
        <b/>
      </font>
    </dxf>
  </rfmt>
  <rfmt sheetId="2" sqref="C18" start="0" length="2147483647">
    <dxf>
      <font>
        <b val="0"/>
      </font>
    </dxf>
  </rfmt>
  <rfmt sheetId="2" sqref="C18" start="0" length="2147483647">
    <dxf>
      <font>
        <b/>
      </font>
    </dxf>
  </rfmt>
  <rfmt sheetId="2" sqref="C22:F22" start="0" length="2147483647">
    <dxf>
      <font>
        <b val="0"/>
      </font>
    </dxf>
  </rfmt>
  <rfmt sheetId="2" sqref="C22:F24" start="0" length="2147483647">
    <dxf>
      <font>
        <b/>
      </font>
    </dxf>
  </rfmt>
  <rfmt sheetId="2" sqref="B26:B28" start="0" length="2147483647">
    <dxf>
      <font>
        <b/>
      </font>
    </dxf>
  </rfmt>
  <rfmt sheetId="2" sqref="A26" start="0" length="2147483647">
    <dxf>
      <font>
        <b/>
      </font>
    </dxf>
  </rfmt>
  <rfmt sheetId="2" sqref="F10:G12" start="0" length="2147483647">
    <dxf>
      <font>
        <b val="0"/>
      </font>
    </dxf>
  </rfmt>
  <rfmt sheetId="2" sqref="F14:G16" start="0" length="2147483647">
    <dxf>
      <font>
        <b val="0"/>
      </font>
    </dxf>
  </rfmt>
  <rfmt sheetId="2" sqref="F14:G16">
    <dxf>
      <fill>
        <patternFill>
          <bgColor theme="0" tint="-4.9989318521683403E-2"/>
        </patternFill>
      </fill>
    </dxf>
  </rfmt>
  <rfmt sheetId="2" sqref="F18:G20" start="0" length="2147483647">
    <dxf>
      <font>
        <b val="0"/>
      </font>
    </dxf>
  </rfmt>
  <rfmt sheetId="2" sqref="F22:G24" start="0" length="2147483647">
    <dxf>
      <font>
        <b val="0"/>
      </font>
    </dxf>
  </rfmt>
  <rfmt sheetId="2" sqref="C26:AE26" start="0" length="2147483647">
    <dxf>
      <font>
        <b/>
      </font>
    </dxf>
  </rfmt>
  <rfmt sheetId="2" sqref="F26:G28" start="0" length="2147483647">
    <dxf>
      <font>
        <b val="0"/>
      </font>
    </dxf>
  </rfmt>
  <rfmt sheetId="2" sqref="A30" start="0" length="2147483647">
    <dxf>
      <font>
        <b/>
      </font>
    </dxf>
  </rfmt>
  <rfmt sheetId="2" sqref="B30:AE30" start="0" length="2147483647">
    <dxf>
      <font>
        <b/>
      </font>
    </dxf>
  </rfmt>
  <rfmt sheetId="2" sqref="F30:G30" start="0" length="2147483647">
    <dxf>
      <font>
        <b val="0"/>
      </font>
    </dxf>
  </rfmt>
  <rfmt sheetId="2" sqref="A33:E33" start="0" length="2147483647">
    <dxf>
      <font>
        <b/>
      </font>
    </dxf>
  </rfmt>
  <rfmt sheetId="2" sqref="H33:AE33" start="0" length="2147483647">
    <dxf>
      <font>
        <b/>
      </font>
    </dxf>
  </rfmt>
  <rfmt sheetId="2" sqref="A36" start="0" length="2147483647">
    <dxf>
      <font>
        <b/>
      </font>
    </dxf>
  </rfmt>
  <rfmt sheetId="2" sqref="A37" start="0" length="2147483647">
    <dxf>
      <font>
        <b/>
      </font>
    </dxf>
  </rfmt>
  <rfmt sheetId="2" sqref="A37" start="0" length="2147483647">
    <dxf>
      <font>
        <b val="0"/>
      </font>
    </dxf>
  </rfmt>
  <rfmt sheetId="2" sqref="A36" start="0" length="2147483647">
    <dxf>
      <font>
        <b val="0"/>
      </font>
    </dxf>
  </rfmt>
  <rfmt sheetId="2" sqref="A17" start="0" length="2147483647">
    <dxf>
      <font>
        <b/>
      </font>
    </dxf>
  </rfmt>
  <rfmt sheetId="2" sqref="A17:AE17">
    <dxf>
      <fill>
        <patternFill>
          <bgColor theme="9" tint="0.79998168889431442"/>
        </patternFill>
      </fill>
    </dxf>
  </rfmt>
  <rfmt sheetId="2" sqref="A13:AE13">
    <dxf>
      <fill>
        <patternFill>
          <bgColor theme="9" tint="0.79998168889431442"/>
        </patternFill>
      </fill>
    </dxf>
  </rfmt>
  <rfmt sheetId="2" sqref="A32:AE32">
    <dxf>
      <fill>
        <patternFill>
          <bgColor theme="9" tint="0.79998168889431442"/>
        </patternFill>
      </fill>
    </dxf>
  </rfmt>
  <rfmt sheetId="2" sqref="A13" start="0" length="2147483647">
    <dxf>
      <font>
        <b/>
      </font>
    </dxf>
  </rfmt>
  <rfmt sheetId="2" sqref="A32" start="0" length="2147483647">
    <dxf>
      <font>
        <b/>
      </font>
    </dxf>
  </rfmt>
  <rfmt sheetId="2" sqref="A45:AE45">
    <dxf>
      <fill>
        <patternFill>
          <bgColor theme="2"/>
        </patternFill>
      </fill>
    </dxf>
  </rfmt>
  <rfmt sheetId="2" sqref="A45" start="0" length="2147483647">
    <dxf>
      <font>
        <b/>
      </font>
    </dxf>
  </rfmt>
  <rfmt sheetId="2" sqref="A47:AE47" start="0" length="2147483647">
    <dxf>
      <font>
        <b/>
      </font>
    </dxf>
  </rfmt>
  <rfmt sheetId="2" sqref="F47:G48" start="0" length="2147483647">
    <dxf>
      <font>
        <b val="0"/>
      </font>
    </dxf>
  </rfmt>
  <rfmt sheetId="2" sqref="A50:AD50" start="0" length="2147483647">
    <dxf>
      <font>
        <b/>
      </font>
    </dxf>
  </rfmt>
  <rfmt sheetId="2" sqref="F50:G51" start="0" length="2147483647">
    <dxf>
      <font>
        <b val="0"/>
      </font>
    </dxf>
  </rfmt>
  <rfmt sheetId="2" sqref="A53:AE53" start="0" length="2147483647">
    <dxf>
      <font>
        <b/>
      </font>
    </dxf>
  </rfmt>
  <rfmt sheetId="2" sqref="F53:G53" start="0" length="2147483647">
    <dxf>
      <font>
        <b val="0"/>
      </font>
    </dxf>
  </rfmt>
  <rfmt sheetId="2" sqref="A57:AE57" start="0" length="2147483647">
    <dxf>
      <font>
        <b/>
      </font>
    </dxf>
  </rfmt>
  <rfmt sheetId="2" sqref="F57:G57" start="0" length="2147483647">
    <dxf>
      <font>
        <b val="0"/>
      </font>
    </dxf>
  </rfmt>
  <rfmt sheetId="2" sqref="A61:AE63" start="0" length="2147483647">
    <dxf>
      <font>
        <b/>
      </font>
    </dxf>
  </rfmt>
  <rfmt sheetId="2" sqref="B62:AD63" start="0" length="2147483647">
    <dxf>
      <font>
        <b val="0"/>
      </font>
    </dxf>
  </rfmt>
  <rfmt sheetId="2" sqref="A65:AE65" start="0" length="2147483647">
    <dxf>
      <font>
        <b/>
      </font>
    </dxf>
  </rfmt>
  <rfmt sheetId="2" sqref="F61:G67" start="0" length="2147483647">
    <dxf>
      <font>
        <b val="0"/>
      </font>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52.bin"/><Relationship Id="rId3" Type="http://schemas.openxmlformats.org/officeDocument/2006/relationships/printerSettings" Target="../printerSettings/printerSettings147.bin"/><Relationship Id="rId7" Type="http://schemas.openxmlformats.org/officeDocument/2006/relationships/printerSettings" Target="../printerSettings/printerSettings151.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11" Type="http://schemas.openxmlformats.org/officeDocument/2006/relationships/comments" Target="../comments3.xml"/><Relationship Id="rId5" Type="http://schemas.openxmlformats.org/officeDocument/2006/relationships/printerSettings" Target="../printerSettings/printerSettings149.bin"/><Relationship Id="rId10" Type="http://schemas.openxmlformats.org/officeDocument/2006/relationships/vmlDrawing" Target="../drawings/vmlDrawing3.vml"/><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64.bin"/><Relationship Id="rId13" Type="http://schemas.openxmlformats.org/officeDocument/2006/relationships/printerSettings" Target="../printerSettings/printerSettings169.bin"/><Relationship Id="rId18" Type="http://schemas.openxmlformats.org/officeDocument/2006/relationships/printerSettings" Target="../printerSettings/printerSettings174.bin"/><Relationship Id="rId3" Type="http://schemas.openxmlformats.org/officeDocument/2006/relationships/printerSettings" Target="../printerSettings/printerSettings159.bin"/><Relationship Id="rId7" Type="http://schemas.openxmlformats.org/officeDocument/2006/relationships/printerSettings" Target="../printerSettings/printerSettings163.bin"/><Relationship Id="rId12" Type="http://schemas.openxmlformats.org/officeDocument/2006/relationships/printerSettings" Target="../printerSettings/printerSettings168.bin"/><Relationship Id="rId17" Type="http://schemas.openxmlformats.org/officeDocument/2006/relationships/printerSettings" Target="../printerSettings/printerSettings173.bin"/><Relationship Id="rId2" Type="http://schemas.openxmlformats.org/officeDocument/2006/relationships/printerSettings" Target="../printerSettings/printerSettings158.bin"/><Relationship Id="rId16" Type="http://schemas.openxmlformats.org/officeDocument/2006/relationships/printerSettings" Target="../printerSettings/printerSettings172.bin"/><Relationship Id="rId20" Type="http://schemas.openxmlformats.org/officeDocument/2006/relationships/comments" Target="../comments5.xml"/><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11" Type="http://schemas.openxmlformats.org/officeDocument/2006/relationships/printerSettings" Target="../printerSettings/printerSettings167.bin"/><Relationship Id="rId5" Type="http://schemas.openxmlformats.org/officeDocument/2006/relationships/printerSettings" Target="../printerSettings/printerSettings161.bin"/><Relationship Id="rId15" Type="http://schemas.openxmlformats.org/officeDocument/2006/relationships/printerSettings" Target="../printerSettings/printerSettings171.bin"/><Relationship Id="rId10" Type="http://schemas.openxmlformats.org/officeDocument/2006/relationships/printerSettings" Target="../printerSettings/printerSettings166.bin"/><Relationship Id="rId19" Type="http://schemas.openxmlformats.org/officeDocument/2006/relationships/vmlDrawing" Target="../drawings/vmlDrawing5.vml"/><Relationship Id="rId4" Type="http://schemas.openxmlformats.org/officeDocument/2006/relationships/printerSettings" Target="../printerSettings/printerSettings160.bin"/><Relationship Id="rId9" Type="http://schemas.openxmlformats.org/officeDocument/2006/relationships/printerSettings" Target="../printerSettings/printerSettings165.bin"/><Relationship Id="rId14" Type="http://schemas.openxmlformats.org/officeDocument/2006/relationships/printerSettings" Target="../printerSettings/printerSettings17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5.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83.bin"/><Relationship Id="rId13" Type="http://schemas.openxmlformats.org/officeDocument/2006/relationships/printerSettings" Target="../printerSettings/printerSettings188.bin"/><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12" Type="http://schemas.openxmlformats.org/officeDocument/2006/relationships/printerSettings" Target="../printerSettings/printerSettings187.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11" Type="http://schemas.openxmlformats.org/officeDocument/2006/relationships/printerSettings" Target="../printerSettings/printerSettings186.bin"/><Relationship Id="rId5" Type="http://schemas.openxmlformats.org/officeDocument/2006/relationships/printerSettings" Target="../printerSettings/printerSettings180.bin"/><Relationship Id="rId10" Type="http://schemas.openxmlformats.org/officeDocument/2006/relationships/printerSettings" Target="../printerSettings/printerSettings185.bin"/><Relationship Id="rId4" Type="http://schemas.openxmlformats.org/officeDocument/2006/relationships/printerSettings" Target="../printerSettings/printerSettings179.bin"/><Relationship Id="rId9" Type="http://schemas.openxmlformats.org/officeDocument/2006/relationships/printerSettings" Target="../printerSettings/printerSettings18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13" Type="http://schemas.openxmlformats.org/officeDocument/2006/relationships/printerSettings" Target="../printerSettings/printerSettings31.bin"/><Relationship Id="rId18" Type="http://schemas.openxmlformats.org/officeDocument/2006/relationships/printerSettings" Target="../printerSettings/printerSettings3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12" Type="http://schemas.openxmlformats.org/officeDocument/2006/relationships/printerSettings" Target="../printerSettings/printerSettings30.bin"/><Relationship Id="rId17" Type="http://schemas.openxmlformats.org/officeDocument/2006/relationships/printerSettings" Target="../printerSettings/printerSettings35.bin"/><Relationship Id="rId2" Type="http://schemas.openxmlformats.org/officeDocument/2006/relationships/printerSettings" Target="../printerSettings/printerSettings20.bin"/><Relationship Id="rId16" Type="http://schemas.openxmlformats.org/officeDocument/2006/relationships/printerSettings" Target="../printerSettings/printerSettings34.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printerSettings" Target="../printerSettings/printerSettings29.bin"/><Relationship Id="rId5" Type="http://schemas.openxmlformats.org/officeDocument/2006/relationships/printerSettings" Target="../printerSettings/printerSettings23.bin"/><Relationship Id="rId15" Type="http://schemas.openxmlformats.org/officeDocument/2006/relationships/printerSettings" Target="../printerSettings/printerSettings3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 Id="rId14"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printerSettings" Target="../printerSettings/printerSettings49.bin"/><Relationship Id="rId18" Type="http://schemas.openxmlformats.org/officeDocument/2006/relationships/printerSettings" Target="../printerSettings/printerSettings5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17" Type="http://schemas.openxmlformats.org/officeDocument/2006/relationships/printerSettings" Target="../printerSettings/printerSettings53.bin"/><Relationship Id="rId2" Type="http://schemas.openxmlformats.org/officeDocument/2006/relationships/printerSettings" Target="../printerSettings/printerSettings38.bin"/><Relationship Id="rId16" Type="http://schemas.openxmlformats.org/officeDocument/2006/relationships/printerSettings" Target="../printerSettings/printerSettings52.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5" Type="http://schemas.openxmlformats.org/officeDocument/2006/relationships/printerSettings" Target="../printerSettings/printerSettings41.bin"/><Relationship Id="rId15" Type="http://schemas.openxmlformats.org/officeDocument/2006/relationships/printerSettings" Target="../printerSettings/printerSettings5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 Id="rId14"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2.bin"/><Relationship Id="rId13" Type="http://schemas.openxmlformats.org/officeDocument/2006/relationships/printerSettings" Target="../printerSettings/printerSettings67.bin"/><Relationship Id="rId18" Type="http://schemas.openxmlformats.org/officeDocument/2006/relationships/printerSettings" Target="../printerSettings/printerSettings7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12" Type="http://schemas.openxmlformats.org/officeDocument/2006/relationships/printerSettings" Target="../printerSettings/printerSettings66.bin"/><Relationship Id="rId17" Type="http://schemas.openxmlformats.org/officeDocument/2006/relationships/printerSettings" Target="../printerSettings/printerSettings71.bin"/><Relationship Id="rId2" Type="http://schemas.openxmlformats.org/officeDocument/2006/relationships/printerSettings" Target="../printerSettings/printerSettings56.bin"/><Relationship Id="rId16" Type="http://schemas.openxmlformats.org/officeDocument/2006/relationships/printerSettings" Target="../printerSettings/printerSettings70.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5" Type="http://schemas.openxmlformats.org/officeDocument/2006/relationships/printerSettings" Target="../printerSettings/printerSettings69.bin"/><Relationship Id="rId10" Type="http://schemas.openxmlformats.org/officeDocument/2006/relationships/printerSettings" Target="../printerSettings/printerSettings64.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 Id="rId14"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18" Type="http://schemas.openxmlformats.org/officeDocument/2006/relationships/printerSettings" Target="../printerSettings/printerSettings9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17" Type="http://schemas.openxmlformats.org/officeDocument/2006/relationships/printerSettings" Target="../printerSettings/printerSettings89.bin"/><Relationship Id="rId2" Type="http://schemas.openxmlformats.org/officeDocument/2006/relationships/printerSettings" Target="../printerSettings/printerSettings74.bin"/><Relationship Id="rId16" Type="http://schemas.openxmlformats.org/officeDocument/2006/relationships/printerSettings" Target="../printerSettings/printerSettings88.bin"/><Relationship Id="rId20" Type="http://schemas.openxmlformats.org/officeDocument/2006/relationships/comments" Target="../comments1.xml"/><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5" Type="http://schemas.openxmlformats.org/officeDocument/2006/relationships/printerSettings" Target="../printerSettings/printerSettings87.bin"/><Relationship Id="rId10" Type="http://schemas.openxmlformats.org/officeDocument/2006/relationships/printerSettings" Target="../printerSettings/printerSettings82.bin"/><Relationship Id="rId19" Type="http://schemas.openxmlformats.org/officeDocument/2006/relationships/vmlDrawing" Target="../drawings/vmlDrawing1.vml"/><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8.bin"/><Relationship Id="rId13" Type="http://schemas.openxmlformats.org/officeDocument/2006/relationships/printerSettings" Target="../printerSettings/printerSettings103.bin"/><Relationship Id="rId18" Type="http://schemas.openxmlformats.org/officeDocument/2006/relationships/printerSettings" Target="../printerSettings/printerSettings10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12" Type="http://schemas.openxmlformats.org/officeDocument/2006/relationships/printerSettings" Target="../printerSettings/printerSettings102.bin"/><Relationship Id="rId17" Type="http://schemas.openxmlformats.org/officeDocument/2006/relationships/printerSettings" Target="../printerSettings/printerSettings107.bin"/><Relationship Id="rId2" Type="http://schemas.openxmlformats.org/officeDocument/2006/relationships/printerSettings" Target="../printerSettings/printerSettings92.bin"/><Relationship Id="rId16" Type="http://schemas.openxmlformats.org/officeDocument/2006/relationships/printerSettings" Target="../printerSettings/printerSettings106.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11" Type="http://schemas.openxmlformats.org/officeDocument/2006/relationships/printerSettings" Target="../printerSettings/printerSettings101.bin"/><Relationship Id="rId5" Type="http://schemas.openxmlformats.org/officeDocument/2006/relationships/printerSettings" Target="../printerSettings/printerSettings95.bin"/><Relationship Id="rId15" Type="http://schemas.openxmlformats.org/officeDocument/2006/relationships/printerSettings" Target="../printerSettings/printerSettings10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 Id="rId14" Type="http://schemas.openxmlformats.org/officeDocument/2006/relationships/printerSettings" Target="../printerSettings/printerSettings10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16.bin"/><Relationship Id="rId13" Type="http://schemas.openxmlformats.org/officeDocument/2006/relationships/printerSettings" Target="../printerSettings/printerSettings121.bin"/><Relationship Id="rId18" Type="http://schemas.openxmlformats.org/officeDocument/2006/relationships/printerSettings" Target="../printerSettings/printerSettings12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12" Type="http://schemas.openxmlformats.org/officeDocument/2006/relationships/printerSettings" Target="../printerSettings/printerSettings120.bin"/><Relationship Id="rId17" Type="http://schemas.openxmlformats.org/officeDocument/2006/relationships/printerSettings" Target="../printerSettings/printerSettings125.bin"/><Relationship Id="rId2" Type="http://schemas.openxmlformats.org/officeDocument/2006/relationships/printerSettings" Target="../printerSettings/printerSettings110.bin"/><Relationship Id="rId16" Type="http://schemas.openxmlformats.org/officeDocument/2006/relationships/printerSettings" Target="../printerSettings/printerSettings124.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11" Type="http://schemas.openxmlformats.org/officeDocument/2006/relationships/printerSettings" Target="../printerSettings/printerSettings119.bin"/><Relationship Id="rId5" Type="http://schemas.openxmlformats.org/officeDocument/2006/relationships/printerSettings" Target="../printerSettings/printerSettings113.bin"/><Relationship Id="rId15" Type="http://schemas.openxmlformats.org/officeDocument/2006/relationships/printerSettings" Target="../printerSettings/printerSettings123.bin"/><Relationship Id="rId10" Type="http://schemas.openxmlformats.org/officeDocument/2006/relationships/printerSettings" Target="../printerSettings/printerSettings118.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 Id="rId14" Type="http://schemas.openxmlformats.org/officeDocument/2006/relationships/printerSettings" Target="../printerSettings/printerSettings1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23" sqref="B23"/>
    </sheetView>
  </sheetViews>
  <sheetFormatPr defaultRowHeight="15" x14ac:dyDescent="0.25"/>
  <cols>
    <col min="1" max="1" width="3" bestFit="1" customWidth="1"/>
    <col min="2" max="2" width="127" bestFit="1" customWidth="1"/>
  </cols>
  <sheetData>
    <row r="1" spans="1:2" x14ac:dyDescent="0.25">
      <c r="A1">
        <v>1</v>
      </c>
      <c r="B1" s="404" t="s">
        <v>486</v>
      </c>
    </row>
    <row r="2" spans="1:2" x14ac:dyDescent="0.25">
      <c r="A2">
        <v>2</v>
      </c>
      <c r="B2" s="404" t="s">
        <v>487</v>
      </c>
    </row>
    <row r="3" spans="1:2" x14ac:dyDescent="0.25">
      <c r="A3">
        <v>3</v>
      </c>
      <c r="B3" s="404" t="s">
        <v>488</v>
      </c>
    </row>
    <row r="4" spans="1:2" x14ac:dyDescent="0.25">
      <c r="A4">
        <v>4</v>
      </c>
      <c r="B4" s="404" t="s">
        <v>489</v>
      </c>
    </row>
    <row r="5" spans="1:2" x14ac:dyDescent="0.25">
      <c r="A5">
        <v>5</v>
      </c>
      <c r="B5" s="404" t="s">
        <v>494</v>
      </c>
    </row>
    <row r="6" spans="1:2" x14ac:dyDescent="0.25">
      <c r="A6">
        <v>6</v>
      </c>
      <c r="B6" s="404" t="s">
        <v>495</v>
      </c>
    </row>
    <row r="7" spans="1:2" x14ac:dyDescent="0.25">
      <c r="A7">
        <v>7</v>
      </c>
      <c r="B7" s="404" t="s">
        <v>490</v>
      </c>
    </row>
    <row r="8" spans="1:2" x14ac:dyDescent="0.25">
      <c r="A8">
        <v>8</v>
      </c>
      <c r="B8" s="404" t="s">
        <v>496</v>
      </c>
    </row>
    <row r="9" spans="1:2" x14ac:dyDescent="0.25">
      <c r="A9">
        <v>9</v>
      </c>
      <c r="B9" s="404" t="s">
        <v>497</v>
      </c>
    </row>
    <row r="10" spans="1:2" x14ac:dyDescent="0.25">
      <c r="A10">
        <v>10</v>
      </c>
      <c r="B10" s="404" t="s">
        <v>498</v>
      </c>
    </row>
    <row r="11" spans="1:2" x14ac:dyDescent="0.25">
      <c r="A11">
        <v>11</v>
      </c>
      <c r="B11" s="404" t="s">
        <v>491</v>
      </c>
    </row>
    <row r="12" spans="1:2" x14ac:dyDescent="0.25">
      <c r="A12">
        <v>12</v>
      </c>
      <c r="B12" s="404" t="s">
        <v>492</v>
      </c>
    </row>
    <row r="13" spans="1:2" x14ac:dyDescent="0.25">
      <c r="A13">
        <v>13</v>
      </c>
      <c r="B13" s="404" t="s">
        <v>499</v>
      </c>
    </row>
    <row r="14" spans="1:2" x14ac:dyDescent="0.25">
      <c r="A14">
        <v>14</v>
      </c>
      <c r="B14" s="404" t="s">
        <v>493</v>
      </c>
    </row>
    <row r="15" spans="1:2" x14ac:dyDescent="0.25">
      <c r="A15">
        <v>15</v>
      </c>
      <c r="B15" s="404" t="s">
        <v>391</v>
      </c>
    </row>
    <row r="16" spans="1:2" x14ac:dyDescent="0.25">
      <c r="A16">
        <v>16</v>
      </c>
      <c r="B16" s="404" t="s">
        <v>483</v>
      </c>
    </row>
    <row r="17" spans="1:2" x14ac:dyDescent="0.25">
      <c r="A17">
        <v>17</v>
      </c>
      <c r="B17" s="404" t="s">
        <v>484</v>
      </c>
    </row>
    <row r="18" spans="1:2" x14ac:dyDescent="0.25">
      <c r="A18">
        <v>18</v>
      </c>
      <c r="B18" s="404" t="s">
        <v>500</v>
      </c>
    </row>
    <row r="19" spans="1:2" x14ac:dyDescent="0.25">
      <c r="A19">
        <v>19</v>
      </c>
      <c r="B19" s="404" t="s">
        <v>485</v>
      </c>
    </row>
    <row r="22" spans="1:2" x14ac:dyDescent="0.25">
      <c r="B22" s="435">
        <v>45323</v>
      </c>
    </row>
    <row r="23" spans="1:2" x14ac:dyDescent="0.25">
      <c r="B23" s="435">
        <v>45352</v>
      </c>
    </row>
    <row r="24" spans="1:2" x14ac:dyDescent="0.25">
      <c r="B24" s="435">
        <v>45383</v>
      </c>
    </row>
    <row r="25" spans="1:2" x14ac:dyDescent="0.25">
      <c r="B25" s="435">
        <v>45413</v>
      </c>
    </row>
    <row r="26" spans="1:2" x14ac:dyDescent="0.25">
      <c r="B26" s="435">
        <v>45444</v>
      </c>
    </row>
    <row r="27" spans="1:2" x14ac:dyDescent="0.25">
      <c r="B27" s="435">
        <v>45474</v>
      </c>
    </row>
    <row r="28" spans="1:2" x14ac:dyDescent="0.25">
      <c r="B28" s="435">
        <v>45505</v>
      </c>
    </row>
    <row r="29" spans="1:2" x14ac:dyDescent="0.25">
      <c r="B29" s="435">
        <v>45536</v>
      </c>
    </row>
    <row r="30" spans="1:2" x14ac:dyDescent="0.25">
      <c r="B30" s="435">
        <v>45566</v>
      </c>
    </row>
    <row r="31" spans="1:2" x14ac:dyDescent="0.25">
      <c r="B31" s="435">
        <v>45597</v>
      </c>
    </row>
    <row r="32" spans="1:2" x14ac:dyDescent="0.25">
      <c r="B32" s="435">
        <v>45627</v>
      </c>
    </row>
    <row r="33" spans="2:2" x14ac:dyDescent="0.25">
      <c r="B33" s="435">
        <v>45658</v>
      </c>
    </row>
  </sheetData>
  <sheetProtection algorithmName="SHA-512" hashValue="72KGnMxgxAGuW8gL73M5Qld+X49ngb58bq08HtdAzjYM9UKo2kfUKaJRjznpc4A6TomquQMCqmeRLThvTbDR+Q==" saltValue="jcldxTp0BTw5pgIwNjjmWA==" spinCount="100000" sheet="1" objects="1" scenarios="1"/>
  <customSheetViews>
    <customSheetView guid="{87218168-6C8E-4D5B-A5E5-DCCC26803AA3}" state="hidden">
      <selection activeCell="B23" sqref="B23"/>
      <pageMargins left="0.7" right="0.7" top="0.75" bottom="0.75" header="0.3" footer="0.3"/>
    </customSheetView>
    <customSheetView guid="{74870EE6-26B9-40F7-9DC9-260EF16D8959}">
      <selection activeCell="F20" sqref="F20"/>
      <pageMargins left="0.7" right="0.7" top="0.75" bottom="0.75" header="0.3" footer="0.3"/>
    </customSheetView>
    <customSheetView guid="{B1BF08D1-D416-4B47-ADD0-4F59132DC9E8}" topLeftCell="A4">
      <selection activeCell="B19" sqref="B19"/>
      <pageMargins left="0.7" right="0.7" top="0.75" bottom="0.75" header="0.3" footer="0.3"/>
    </customSheetView>
    <customSheetView guid="{7C130984-112A-4861-AA43-E2940708E3DC}" topLeftCell="A4">
      <selection activeCell="B19" sqref="B19"/>
      <pageMargins left="0.7" right="0.7" top="0.75" bottom="0.75" header="0.3" footer="0.3"/>
    </customSheetView>
    <customSheetView guid="{4D0DFB57-2CBA-42F2-9A97-C453A6851FBA}" topLeftCell="A4">
      <selection activeCell="B19" sqref="B19"/>
      <pageMargins left="0.7" right="0.7" top="0.75" bottom="0.75" header="0.3" footer="0.3"/>
    </customSheetView>
    <customSheetView guid="{BCD82A82-B724-4763-8580-D765356E09BA}">
      <selection activeCell="G15" sqref="G15"/>
      <pageMargins left="0.7" right="0.7" top="0.75" bottom="0.75" header="0.3" footer="0.3"/>
    </customSheetView>
    <customSheetView guid="{E508E171-4ED9-4B07-84DF-DA28C60E1969}" topLeftCell="A4">
      <selection activeCell="B19" sqref="B19"/>
      <pageMargins left="0.7" right="0.7" top="0.75" bottom="0.75" header="0.3" footer="0.3"/>
    </customSheetView>
    <customSheetView guid="{4F41B9CC-959D-442C-80B0-1F0DB2C76D27}" topLeftCell="A4">
      <selection activeCell="B19" sqref="B19"/>
      <pageMargins left="0.7" right="0.7" top="0.75" bottom="0.75" header="0.3" footer="0.3"/>
    </customSheetView>
    <customSheetView guid="{602C8EDB-B9EF-4C85-B0D5-0558C3A0ABAB}" topLeftCell="A4">
      <selection activeCell="B19" sqref="B19"/>
      <pageMargins left="0.7" right="0.7" top="0.75" bottom="0.75" header="0.3" footer="0.3"/>
    </customSheetView>
    <customSheetView guid="{0C2B9C2A-7B94-41EF-A2E6-F8AC9A67DE25}" topLeftCell="A4">
      <selection activeCell="B19" sqref="B19"/>
      <pageMargins left="0.7" right="0.7" top="0.75" bottom="0.75" header="0.3" footer="0.3"/>
    </customSheetView>
    <customSheetView guid="{B82BA08A-1A30-4F4D-A478-74A6BD09EA97}" topLeftCell="A4">
      <selection activeCell="B19" sqref="B19"/>
      <pageMargins left="0.7" right="0.7" top="0.75" bottom="0.75" header="0.3" footer="0.3"/>
    </customSheetView>
    <customSheetView guid="{84867370-1F3E-4368-AF79-FBCE46FFFE92}" topLeftCell="A4">
      <selection activeCell="B19" sqref="B19"/>
      <pageMargins left="0.7" right="0.7" top="0.75" bottom="0.75" header="0.3" footer="0.3"/>
    </customSheetView>
    <customSheetView guid="{C236B307-BD63-48C4-A75F-B3F3717BF55C}" topLeftCell="A4">
      <selection activeCell="B19" sqref="B19"/>
      <pageMargins left="0.7" right="0.7" top="0.75" bottom="0.75" header="0.3" footer="0.3"/>
    </customSheetView>
    <customSheetView guid="{09C3E205-981E-4A4E-BE89-8B7044192060}" topLeftCell="A4">
      <selection activeCell="B19" sqref="B19"/>
      <pageMargins left="0.7" right="0.7" top="0.75" bottom="0.75" header="0.3" footer="0.3"/>
    </customSheetView>
    <customSheetView guid="{D01FA037-9AEC-4167-ADB8-2F327C01ECE6}" topLeftCell="A4">
      <selection activeCell="B19" sqref="B19"/>
      <pageMargins left="0.7" right="0.7" top="0.75" bottom="0.75" header="0.3" footer="0.3"/>
    </customSheetView>
    <customSheetView guid="{69DABE6F-6182-4403-A4A2-969F10F1C13A}" topLeftCell="A4">
      <selection activeCell="B19" sqref="B19"/>
      <pageMargins left="0.7" right="0.7" top="0.75" bottom="0.75" header="0.3" footer="0.3"/>
    </customSheetView>
    <customSheetView guid="{874882D1-E741-4CCA-BF0D-E72FA60B771D}" topLeftCell="A4">
      <selection activeCell="B19" sqref="B19"/>
      <pageMargins left="0.7" right="0.7" top="0.75" bottom="0.75" header="0.3" footer="0.3"/>
    </customSheetView>
  </customSheetViews>
  <hyperlinks>
    <hyperlink ref="B1" location="'1.СЗН'!A1" display=" &quot;Содействие занятости населения города Когалыма&quot;"/>
    <hyperlink ref="B2" location="'2.АПК'!A1" display=" &quot;Развитие агропромышленного комплекса в городе Когалыме&quot;"/>
    <hyperlink ref="B3" location="'3.БЖД'!A1" display=" &quot;Безопасность жизнедеятельности населения города Когалыма&quot;"/>
    <hyperlink ref="B4" location="'4.УМИ'!A1" display=" &quot;Управление муниципальным имуществом города Когалыма&quot;"/>
    <hyperlink ref="B5" location="'5.Проф. прав.'!A1" display="Профилактика правонарушений и обеспечение отдельных прав граждан в городе Когалыме"/>
    <hyperlink ref="B6" location="'6.Экстримизм'!A1" display="Укрепление межнационального и межконфессионального согласия, профилактика экстремизма и терроризма в городе Когалыме"/>
    <hyperlink ref="B7" location="'7.МП КП'!A1" display=" &quot;Культурное пространство города Когалыма&quot;"/>
    <hyperlink ref="B8" location="'8.МП РМС'!A1" display="Развитие муниципальной службы  в городе Когалыме"/>
    <hyperlink ref="B9" location="'9.МП РИГО'!A1" display="Развитие институтов гражданского общества города Когалыма"/>
    <hyperlink ref="B10" location="'10.МП РФКиС'!A1" display="Развитие физической культуры и спорта в городе Когалыме"/>
    <hyperlink ref="B11" location="'11.МП РО'!A1" display=" &quot;Развитие образования в городе Когалыме&quot;"/>
    <hyperlink ref="B12" location="'12.МП УМФ'!A1" display=" &quot;Управление муниципальными финансами в городе Когалыме&quot;"/>
    <hyperlink ref="B13" location="'13.МП РЖС'!A1" display="Развитие жилищной сферы в городе Когалыме"/>
    <hyperlink ref="B14" location="'14.МП СЭР'!A1" display=" &quot;Социально - экономическое развитие и инвестиции муниципального образования город Когалым&quot; "/>
    <hyperlink ref="B15" location="'15.МП ЭБ'!A1" display="«Экологическая безопасность города Когалыма» "/>
    <hyperlink ref="B16" location="'16.МП РЖКК'!A1" display="«Развитие жилищно-коммунального комплекса в городе Когалыме» "/>
    <hyperlink ref="B17" location="'17.МП РТС'!A1" display="«Развитие транспортной системы города Когалыма» "/>
    <hyperlink ref="B18" location="'18.МП ФКГС'!A1" display="Формирование комфортной городской среды в городе Когалыме "/>
    <hyperlink ref="B19" location="'19.МП СОГХ'!A1" display="«Содержание объектов городского хозяйства и инженерной инфраструктуры в городе Когалыме»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6"/>
  <sheetViews>
    <sheetView zoomScale="70" zoomScaleNormal="70" zoomScaleSheetLayoutView="70" workbookViewId="0">
      <pane xSplit="2" ySplit="10" topLeftCell="F83"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10" width="13.85546875" style="10" customWidth="1"/>
    <col min="11" max="11" width="9.85546875" style="10" customWidth="1"/>
    <col min="12" max="12" width="13.85546875" style="10" customWidth="1"/>
    <col min="13" max="13" width="8.7109375" style="10" customWidth="1"/>
    <col min="14" max="14" width="13.85546875" style="10" customWidth="1"/>
    <col min="15" max="15" width="9.42578125" style="10" customWidth="1"/>
    <col min="16" max="16" width="13.85546875" style="10" customWidth="1"/>
    <col min="17" max="17" width="9.5703125" style="10" customWidth="1"/>
    <col min="18" max="18" width="13.85546875" style="10" customWidth="1"/>
    <col min="19" max="19" width="11.28515625" style="10" customWidth="1"/>
    <col min="20" max="20" width="13.85546875" style="10" customWidth="1"/>
    <col min="21" max="21" width="11.140625" style="10" customWidth="1"/>
    <col min="22" max="22" width="13.85546875" style="10" customWidth="1"/>
    <col min="23" max="23" width="11.5703125" style="10" customWidth="1"/>
    <col min="24" max="24" width="13.85546875" style="10" customWidth="1"/>
    <col min="25" max="25" width="10.5703125" style="10" customWidth="1"/>
    <col min="26" max="26" width="13.85546875" style="10" customWidth="1"/>
    <col min="27" max="27" width="11.28515625" style="10" customWidth="1"/>
    <col min="28" max="28" width="13.85546875" style="10" customWidth="1"/>
    <col min="29" max="29" width="10.42578125" style="10" customWidth="1"/>
    <col min="30" max="30" width="13.85546875" style="10" customWidth="1"/>
    <col min="31" max="31" width="10.5703125" style="10" customWidth="1"/>
    <col min="32" max="32" width="38.7109375" style="10" customWidth="1"/>
    <col min="33" max="33" width="9.140625" style="161"/>
    <col min="34" max="16384" width="9.140625" style="10"/>
  </cols>
  <sheetData>
    <row r="1" spans="1:33" ht="18.75" customHeight="1" x14ac:dyDescent="0.3">
      <c r="A1" s="679"/>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159"/>
      <c r="AF1" s="160"/>
    </row>
    <row r="2" spans="1:33" ht="18.75" customHeight="1" x14ac:dyDescent="0.3">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159"/>
      <c r="AF2" s="160"/>
    </row>
    <row r="3" spans="1:33" ht="18.75" customHeight="1" x14ac:dyDescent="0.3">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159"/>
      <c r="AF3" s="160"/>
    </row>
    <row r="4" spans="1:33" s="165" customFormat="1" ht="18.75" customHeight="1" x14ac:dyDescent="0.25">
      <c r="A4" s="680" t="s">
        <v>237</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81"/>
      <c r="AC5" s="681"/>
      <c r="AD5" s="681"/>
      <c r="AE5" s="167"/>
      <c r="AF5" s="168"/>
    </row>
    <row r="6" spans="1:33" ht="37.5" customHeight="1" x14ac:dyDescent="0.3">
      <c r="A6" s="668" t="s">
        <v>165</v>
      </c>
      <c r="B6" s="96" t="s">
        <v>3</v>
      </c>
      <c r="C6" s="96" t="s">
        <v>3</v>
      </c>
      <c r="D6" s="96" t="s">
        <v>4</v>
      </c>
      <c r="E6" s="96" t="s">
        <v>5</v>
      </c>
      <c r="F6" s="669" t="s">
        <v>6</v>
      </c>
      <c r="G6" s="670"/>
      <c r="H6" s="669" t="s">
        <v>7</v>
      </c>
      <c r="I6" s="671"/>
      <c r="J6" s="669" t="s">
        <v>8</v>
      </c>
      <c r="K6" s="671"/>
      <c r="L6" s="669" t="s">
        <v>9</v>
      </c>
      <c r="M6" s="671"/>
      <c r="N6" s="669" t="s">
        <v>10</v>
      </c>
      <c r="O6" s="671"/>
      <c r="P6" s="669" t="s">
        <v>11</v>
      </c>
      <c r="Q6" s="671"/>
      <c r="R6" s="669" t="s">
        <v>12</v>
      </c>
      <c r="S6" s="671"/>
      <c r="T6" s="669" t="s">
        <v>13</v>
      </c>
      <c r="U6" s="671"/>
      <c r="V6" s="669" t="s">
        <v>14</v>
      </c>
      <c r="W6" s="671"/>
      <c r="X6" s="669" t="s">
        <v>15</v>
      </c>
      <c r="Y6" s="671"/>
      <c r="Z6" s="669" t="s">
        <v>16</v>
      </c>
      <c r="AA6" s="671"/>
      <c r="AB6" s="669" t="s">
        <v>17</v>
      </c>
      <c r="AC6" s="671"/>
      <c r="AD6" s="672" t="s">
        <v>18</v>
      </c>
      <c r="AE6" s="672"/>
      <c r="AF6" s="658" t="s">
        <v>19</v>
      </c>
    </row>
    <row r="7" spans="1:33" ht="37.5" x14ac:dyDescent="0.3">
      <c r="A7" s="668"/>
      <c r="B7" s="3">
        <v>2024</v>
      </c>
      <c r="C7" s="4">
        <v>45292</v>
      </c>
      <c r="D7" s="4">
        <v>45292</v>
      </c>
      <c r="E7" s="4">
        <v>45292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659"/>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76" t="s">
        <v>238</v>
      </c>
      <c r="B9" s="677"/>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8"/>
    </row>
    <row r="10" spans="1:33" s="170" customFormat="1" x14ac:dyDescent="0.3">
      <c r="A10" s="676" t="s">
        <v>54</v>
      </c>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8"/>
    </row>
    <row r="11" spans="1:33" ht="56.25" x14ac:dyDescent="0.3">
      <c r="A11" s="171" t="s">
        <v>239</v>
      </c>
      <c r="B11" s="172">
        <f t="shared" ref="B11:J11" si="0">B12</f>
        <v>6362.5</v>
      </c>
      <c r="C11" s="173">
        <f t="shared" si="0"/>
        <v>5362.5</v>
      </c>
      <c r="D11" s="173">
        <f>D12</f>
        <v>5362.5</v>
      </c>
      <c r="E11" s="172">
        <f t="shared" si="0"/>
        <v>5362.5</v>
      </c>
      <c r="F11" s="174">
        <f t="shared" si="0"/>
        <v>100</v>
      </c>
      <c r="G11" s="174">
        <f t="shared" si="0"/>
        <v>100</v>
      </c>
      <c r="H11" s="172">
        <f>H12</f>
        <v>5362.5</v>
      </c>
      <c r="I11" s="172">
        <f t="shared" si="0"/>
        <v>5362.5</v>
      </c>
      <c r="J11" s="172">
        <f t="shared" si="0"/>
        <v>0</v>
      </c>
      <c r="K11" s="174"/>
      <c r="L11" s="172">
        <f>L12</f>
        <v>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1000</v>
      </c>
      <c r="AC11" s="174"/>
      <c r="AD11" s="172">
        <f>AD12</f>
        <v>0</v>
      </c>
      <c r="AE11" s="175"/>
      <c r="AF11" s="176"/>
      <c r="AG11" s="177">
        <f>AD11+AB11+Z11+X11+V11+T11+R11+P11+N11+L11+J11+H11-B11</f>
        <v>0</v>
      </c>
    </row>
    <row r="12" spans="1:33" s="179" customFormat="1" x14ac:dyDescent="0.3">
      <c r="A12" s="178" t="s">
        <v>31</v>
      </c>
      <c r="B12" s="172">
        <f>B13+B14+B15+B16</f>
        <v>6362.5</v>
      </c>
      <c r="C12" s="172">
        <f>C13+C14+C15+C16</f>
        <v>5362.5</v>
      </c>
      <c r="D12" s="172">
        <f>D13+D14+D15+D16</f>
        <v>5362.5</v>
      </c>
      <c r="E12" s="172">
        <f t="shared" ref="E12:J12" si="1">E13+E14+E15+E16</f>
        <v>5362.5</v>
      </c>
      <c r="F12" s="172">
        <f t="shared" si="1"/>
        <v>100</v>
      </c>
      <c r="G12" s="172">
        <f>G15</f>
        <v>100</v>
      </c>
      <c r="H12" s="172">
        <f>H13+H14+H15+H16</f>
        <v>5362.5</v>
      </c>
      <c r="I12" s="172">
        <f t="shared" si="1"/>
        <v>5362.5</v>
      </c>
      <c r="J12" s="172">
        <f t="shared" si="1"/>
        <v>0</v>
      </c>
      <c r="K12" s="172"/>
      <c r="L12" s="172">
        <f>L13+L14+L15+L16</f>
        <v>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1000</v>
      </c>
      <c r="AC12" s="172"/>
      <c r="AD12" s="172">
        <f>AD13+AD14+AD15+AD16</f>
        <v>0</v>
      </c>
      <c r="AE12" s="172"/>
      <c r="AF12" s="176"/>
      <c r="AG12" s="177">
        <f t="shared" ref="AG12:AG42" si="2">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f>H19+H25</f>
        <v>0</v>
      </c>
      <c r="I13" s="181">
        <f t="shared" ref="I13:AE16" si="3">I19+I25</f>
        <v>0</v>
      </c>
      <c r="J13" s="181">
        <f t="shared" si="3"/>
        <v>0</v>
      </c>
      <c r="K13" s="181">
        <f t="shared" si="3"/>
        <v>0</v>
      </c>
      <c r="L13" s="181">
        <f t="shared" si="3"/>
        <v>0</v>
      </c>
      <c r="M13" s="181">
        <f t="shared" si="3"/>
        <v>0</v>
      </c>
      <c r="N13" s="181">
        <f t="shared" si="3"/>
        <v>0</v>
      </c>
      <c r="O13" s="181">
        <f t="shared" si="3"/>
        <v>0</v>
      </c>
      <c r="P13" s="181">
        <f t="shared" si="3"/>
        <v>0</v>
      </c>
      <c r="Q13" s="181">
        <f t="shared" si="3"/>
        <v>0</v>
      </c>
      <c r="R13" s="181">
        <f t="shared" si="3"/>
        <v>0</v>
      </c>
      <c r="S13" s="181">
        <f t="shared" si="3"/>
        <v>0</v>
      </c>
      <c r="T13" s="181">
        <f t="shared" si="3"/>
        <v>0</v>
      </c>
      <c r="U13" s="181">
        <f t="shared" si="3"/>
        <v>0</v>
      </c>
      <c r="V13" s="181">
        <f t="shared" si="3"/>
        <v>0</v>
      </c>
      <c r="W13" s="181">
        <f t="shared" si="3"/>
        <v>0</v>
      </c>
      <c r="X13" s="181">
        <f t="shared" si="3"/>
        <v>0</v>
      </c>
      <c r="Y13" s="181">
        <f t="shared" si="3"/>
        <v>0</v>
      </c>
      <c r="Z13" s="181">
        <f t="shared" si="3"/>
        <v>0</v>
      </c>
      <c r="AA13" s="181">
        <f t="shared" si="3"/>
        <v>0</v>
      </c>
      <c r="AB13" s="181">
        <f t="shared" si="3"/>
        <v>0</v>
      </c>
      <c r="AC13" s="181">
        <f t="shared" si="3"/>
        <v>0</v>
      </c>
      <c r="AD13" s="181">
        <f t="shared" si="3"/>
        <v>0</v>
      </c>
      <c r="AE13" s="181">
        <f t="shared" si="3"/>
        <v>0</v>
      </c>
      <c r="AF13" s="184"/>
      <c r="AG13" s="177">
        <f t="shared" si="2"/>
        <v>0</v>
      </c>
    </row>
    <row r="14" spans="1:33" x14ac:dyDescent="0.3">
      <c r="A14" s="180" t="s">
        <v>32</v>
      </c>
      <c r="B14" s="181">
        <f>H14+J14+L14+N14+P14+R14+T14+V14+X14+Z14+AB14+AD14</f>
        <v>0</v>
      </c>
      <c r="C14" s="182">
        <f>H14+J14</f>
        <v>0</v>
      </c>
      <c r="D14" s="182">
        <f>I14</f>
        <v>0</v>
      </c>
      <c r="E14" s="181">
        <v>0</v>
      </c>
      <c r="F14" s="183">
        <v>0</v>
      </c>
      <c r="G14" s="181">
        <v>0</v>
      </c>
      <c r="H14" s="181">
        <f t="shared" ref="H14:W16" si="4">H20+H26</f>
        <v>0</v>
      </c>
      <c r="I14" s="181">
        <f t="shared" si="4"/>
        <v>0</v>
      </c>
      <c r="J14" s="181">
        <f t="shared" si="4"/>
        <v>0</v>
      </c>
      <c r="K14" s="181">
        <f t="shared" si="4"/>
        <v>0</v>
      </c>
      <c r="L14" s="181">
        <f t="shared" si="4"/>
        <v>0</v>
      </c>
      <c r="M14" s="181">
        <f t="shared" si="4"/>
        <v>0</v>
      </c>
      <c r="N14" s="181">
        <f t="shared" si="4"/>
        <v>0</v>
      </c>
      <c r="O14" s="181">
        <f t="shared" si="4"/>
        <v>0</v>
      </c>
      <c r="P14" s="181">
        <f t="shared" si="4"/>
        <v>0</v>
      </c>
      <c r="Q14" s="181">
        <f t="shared" si="4"/>
        <v>0</v>
      </c>
      <c r="R14" s="181">
        <f t="shared" si="4"/>
        <v>0</v>
      </c>
      <c r="S14" s="181">
        <f t="shared" si="4"/>
        <v>0</v>
      </c>
      <c r="T14" s="181">
        <f t="shared" si="4"/>
        <v>0</v>
      </c>
      <c r="U14" s="181">
        <f t="shared" si="4"/>
        <v>0</v>
      </c>
      <c r="V14" s="181">
        <f t="shared" si="4"/>
        <v>0</v>
      </c>
      <c r="W14" s="181">
        <f t="shared" si="4"/>
        <v>0</v>
      </c>
      <c r="X14" s="181">
        <f t="shared" si="3"/>
        <v>0</v>
      </c>
      <c r="Y14" s="181">
        <f t="shared" si="3"/>
        <v>0</v>
      </c>
      <c r="Z14" s="181">
        <f t="shared" si="3"/>
        <v>0</v>
      </c>
      <c r="AA14" s="181">
        <f t="shared" si="3"/>
        <v>0</v>
      </c>
      <c r="AB14" s="181">
        <f t="shared" si="3"/>
        <v>0</v>
      </c>
      <c r="AC14" s="181">
        <f t="shared" si="3"/>
        <v>0</v>
      </c>
      <c r="AD14" s="181">
        <f t="shared" si="3"/>
        <v>0</v>
      </c>
      <c r="AE14" s="181">
        <f t="shared" si="3"/>
        <v>0</v>
      </c>
      <c r="AF14" s="184"/>
      <c r="AG14" s="177">
        <f t="shared" si="2"/>
        <v>0</v>
      </c>
    </row>
    <row r="15" spans="1:33" x14ac:dyDescent="0.3">
      <c r="A15" s="180" t="s">
        <v>33</v>
      </c>
      <c r="B15" s="181">
        <f>H15+J15+L15+N15+P15+R15+T15+V15+X15+Z15+AB15+AD15</f>
        <v>6362.5</v>
      </c>
      <c r="C15" s="182">
        <f t="shared" ref="C15" si="5">C21+C27</f>
        <v>5362.5</v>
      </c>
      <c r="D15" s="182">
        <f>I15</f>
        <v>5362.5</v>
      </c>
      <c r="E15" s="183">
        <f>I15</f>
        <v>5362.5</v>
      </c>
      <c r="F15" s="183">
        <f>F24</f>
        <v>100</v>
      </c>
      <c r="G15" s="183">
        <f>G24</f>
        <v>100</v>
      </c>
      <c r="H15" s="181">
        <f t="shared" si="4"/>
        <v>5362.5</v>
      </c>
      <c r="I15" s="181">
        <v>5362.5</v>
      </c>
      <c r="J15" s="181">
        <f t="shared" si="3"/>
        <v>0</v>
      </c>
      <c r="K15" s="181">
        <f t="shared" si="3"/>
        <v>0</v>
      </c>
      <c r="L15" s="181">
        <f t="shared" si="3"/>
        <v>0</v>
      </c>
      <c r="M15" s="181">
        <f t="shared" si="3"/>
        <v>0</v>
      </c>
      <c r="N15" s="181">
        <f t="shared" si="3"/>
        <v>0</v>
      </c>
      <c r="O15" s="181">
        <f t="shared" si="3"/>
        <v>0</v>
      </c>
      <c r="P15" s="181">
        <f t="shared" si="3"/>
        <v>0</v>
      </c>
      <c r="Q15" s="181">
        <f t="shared" si="3"/>
        <v>0</v>
      </c>
      <c r="R15" s="181">
        <f t="shared" si="3"/>
        <v>0</v>
      </c>
      <c r="S15" s="181">
        <f t="shared" si="3"/>
        <v>0</v>
      </c>
      <c r="T15" s="181">
        <f t="shared" si="3"/>
        <v>0</v>
      </c>
      <c r="U15" s="181">
        <f t="shared" si="3"/>
        <v>0</v>
      </c>
      <c r="V15" s="181">
        <f t="shared" si="3"/>
        <v>0</v>
      </c>
      <c r="W15" s="181">
        <f t="shared" si="3"/>
        <v>0</v>
      </c>
      <c r="X15" s="181">
        <f t="shared" si="3"/>
        <v>0</v>
      </c>
      <c r="Y15" s="181">
        <f t="shared" si="3"/>
        <v>0</v>
      </c>
      <c r="Z15" s="181">
        <f t="shared" si="3"/>
        <v>0</v>
      </c>
      <c r="AA15" s="181">
        <f t="shared" si="3"/>
        <v>0</v>
      </c>
      <c r="AB15" s="181">
        <f t="shared" si="3"/>
        <v>1000</v>
      </c>
      <c r="AC15" s="181">
        <f t="shared" si="3"/>
        <v>0</v>
      </c>
      <c r="AD15" s="181">
        <f t="shared" si="3"/>
        <v>0</v>
      </c>
      <c r="AE15" s="181">
        <f t="shared" si="3"/>
        <v>0</v>
      </c>
      <c r="AF15" s="184"/>
      <c r="AG15" s="177">
        <f t="shared" si="2"/>
        <v>0</v>
      </c>
    </row>
    <row r="16" spans="1:33" x14ac:dyDescent="0.3">
      <c r="A16" s="180" t="s">
        <v>224</v>
      </c>
      <c r="B16" s="181">
        <f>H16+J16+L16+N16+P16+R16+T16+V16+X16+Z16+AB16+AD16</f>
        <v>0</v>
      </c>
      <c r="C16" s="182">
        <f>H16+J16</f>
        <v>0</v>
      </c>
      <c r="D16" s="182">
        <f>I16</f>
        <v>0</v>
      </c>
      <c r="E16" s="181">
        <v>0</v>
      </c>
      <c r="F16" s="183">
        <v>0</v>
      </c>
      <c r="G16" s="181">
        <v>0</v>
      </c>
      <c r="H16" s="181">
        <f t="shared" si="4"/>
        <v>0</v>
      </c>
      <c r="I16" s="181">
        <f t="shared" si="3"/>
        <v>0</v>
      </c>
      <c r="J16" s="181">
        <f t="shared" si="3"/>
        <v>0</v>
      </c>
      <c r="K16" s="181">
        <f t="shared" si="3"/>
        <v>0</v>
      </c>
      <c r="L16" s="181">
        <f t="shared" si="3"/>
        <v>0</v>
      </c>
      <c r="M16" s="181">
        <f t="shared" si="3"/>
        <v>0</v>
      </c>
      <c r="N16" s="181">
        <f t="shared" si="3"/>
        <v>0</v>
      </c>
      <c r="O16" s="181">
        <f t="shared" si="3"/>
        <v>0</v>
      </c>
      <c r="P16" s="181">
        <f t="shared" si="3"/>
        <v>0</v>
      </c>
      <c r="Q16" s="181">
        <f t="shared" si="3"/>
        <v>0</v>
      </c>
      <c r="R16" s="181">
        <f t="shared" si="3"/>
        <v>0</v>
      </c>
      <c r="S16" s="181">
        <f t="shared" si="3"/>
        <v>0</v>
      </c>
      <c r="T16" s="181">
        <f t="shared" si="3"/>
        <v>0</v>
      </c>
      <c r="U16" s="181">
        <f t="shared" si="3"/>
        <v>0</v>
      </c>
      <c r="V16" s="181">
        <f t="shared" si="3"/>
        <v>0</v>
      </c>
      <c r="W16" s="181">
        <f t="shared" si="3"/>
        <v>0</v>
      </c>
      <c r="X16" s="181">
        <f t="shared" si="3"/>
        <v>0</v>
      </c>
      <c r="Y16" s="181">
        <f t="shared" si="3"/>
        <v>0</v>
      </c>
      <c r="Z16" s="181">
        <f t="shared" si="3"/>
        <v>0</v>
      </c>
      <c r="AA16" s="181">
        <f t="shared" si="3"/>
        <v>0</v>
      </c>
      <c r="AB16" s="181">
        <f t="shared" si="3"/>
        <v>0</v>
      </c>
      <c r="AC16" s="181">
        <f t="shared" si="3"/>
        <v>0</v>
      </c>
      <c r="AD16" s="181">
        <f t="shared" si="3"/>
        <v>0</v>
      </c>
      <c r="AE16" s="181">
        <f t="shared" si="3"/>
        <v>0</v>
      </c>
      <c r="AF16" s="184"/>
      <c r="AG16" s="177">
        <f t="shared" si="2"/>
        <v>0</v>
      </c>
    </row>
    <row r="17" spans="1:33" ht="55.9" customHeight="1" x14ac:dyDescent="0.3">
      <c r="A17" s="203" t="s">
        <v>240</v>
      </c>
      <c r="B17" s="193"/>
      <c r="C17" s="193"/>
      <c r="D17" s="193"/>
      <c r="E17" s="194"/>
      <c r="F17" s="195"/>
      <c r="G17" s="195"/>
      <c r="H17" s="193"/>
      <c r="I17" s="194"/>
      <c r="J17" s="193"/>
      <c r="K17" s="194"/>
      <c r="L17" s="193"/>
      <c r="M17" s="194"/>
      <c r="N17" s="193"/>
      <c r="O17" s="194"/>
      <c r="P17" s="193"/>
      <c r="Q17" s="194"/>
      <c r="R17" s="193"/>
      <c r="S17" s="194"/>
      <c r="T17" s="193"/>
      <c r="U17" s="194"/>
      <c r="V17" s="193"/>
      <c r="W17" s="194"/>
      <c r="X17" s="193"/>
      <c r="Y17" s="194"/>
      <c r="Z17" s="193"/>
      <c r="AA17" s="194"/>
      <c r="AB17" s="193"/>
      <c r="AC17" s="194"/>
      <c r="AD17" s="193"/>
      <c r="AE17" s="196"/>
      <c r="AF17" s="204"/>
      <c r="AG17" s="177">
        <f t="shared" si="2"/>
        <v>0</v>
      </c>
    </row>
    <row r="18" spans="1:33" s="179" customFormat="1" ht="42.6" customHeight="1" x14ac:dyDescent="0.3">
      <c r="A18" s="198" t="s">
        <v>31</v>
      </c>
      <c r="B18" s="199">
        <f>B19+B20+B21+B22</f>
        <v>1000</v>
      </c>
      <c r="C18" s="199">
        <f>C19+C20+C21+C22</f>
        <v>0</v>
      </c>
      <c r="D18" s="199">
        <f>D19+D20+D21+D22</f>
        <v>0</v>
      </c>
      <c r="E18" s="199">
        <f>E19+E20+E21+E22</f>
        <v>0</v>
      </c>
      <c r="F18" s="200">
        <f t="shared" ref="F18:F22" si="6">IFERROR(E18/B18*100,0)</f>
        <v>0</v>
      </c>
      <c r="G18" s="200">
        <f t="shared" ref="G18:G22" si="7">IFERROR(E18/C18*100,0)</f>
        <v>0</v>
      </c>
      <c r="H18" s="199">
        <f>H19+H20+H21+H22</f>
        <v>0</v>
      </c>
      <c r="I18" s="199">
        <f>I19+I20+I21+I22</f>
        <v>0</v>
      </c>
      <c r="J18" s="199">
        <f>J19+J20+J21+J22</f>
        <v>0</v>
      </c>
      <c r="K18" s="199"/>
      <c r="L18" s="199">
        <f>L19+L20+L21+L22</f>
        <v>0</v>
      </c>
      <c r="M18" s="199"/>
      <c r="N18" s="199">
        <f>N19+N20+N21+N22</f>
        <v>0</v>
      </c>
      <c r="O18" s="199"/>
      <c r="P18" s="199">
        <f>P19+P20+P21+P22</f>
        <v>0</v>
      </c>
      <c r="Q18" s="199"/>
      <c r="R18" s="199">
        <f>R19+R20+R21+R22</f>
        <v>0</v>
      </c>
      <c r="S18" s="199"/>
      <c r="T18" s="199">
        <f>T19+T20+T21+T22</f>
        <v>0</v>
      </c>
      <c r="U18" s="199"/>
      <c r="V18" s="199">
        <f>V19+V20+V21+V22</f>
        <v>0</v>
      </c>
      <c r="W18" s="199"/>
      <c r="X18" s="199">
        <f>X19+X20+X21+X22</f>
        <v>0</v>
      </c>
      <c r="Y18" s="199"/>
      <c r="Z18" s="199">
        <f>Z19+Z20+Z21+Z22</f>
        <v>0</v>
      </c>
      <c r="AA18" s="199"/>
      <c r="AB18" s="199">
        <f>AB19+AB20+AB21+AB22</f>
        <v>1000</v>
      </c>
      <c r="AC18" s="199"/>
      <c r="AD18" s="199">
        <f>AD19+AD20+AD21+AD22</f>
        <v>0</v>
      </c>
      <c r="AE18" s="199"/>
      <c r="AF18" s="228" t="s">
        <v>508</v>
      </c>
      <c r="AG18" s="177">
        <f t="shared" si="2"/>
        <v>0</v>
      </c>
    </row>
    <row r="19" spans="1:33" x14ac:dyDescent="0.3">
      <c r="A19" s="201" t="s">
        <v>171</v>
      </c>
      <c r="B19" s="193">
        <f>H19+J19+L19+N19+P19+R19+T19+V19+X19+Z19+AB19+AD19</f>
        <v>0</v>
      </c>
      <c r="C19" s="193">
        <f>H19+J19</f>
        <v>0</v>
      </c>
      <c r="D19" s="193">
        <f t="shared" ref="D19:D20" si="8">E19</f>
        <v>0</v>
      </c>
      <c r="E19" s="193">
        <v>0</v>
      </c>
      <c r="F19" s="195">
        <f t="shared" si="6"/>
        <v>0</v>
      </c>
      <c r="G19" s="195">
        <f t="shared" si="7"/>
        <v>0</v>
      </c>
      <c r="H19" s="193">
        <v>0</v>
      </c>
      <c r="I19" s="193">
        <v>0</v>
      </c>
      <c r="J19" s="193"/>
      <c r="K19" s="193"/>
      <c r="L19" s="193"/>
      <c r="M19" s="193"/>
      <c r="N19" s="193"/>
      <c r="O19" s="193"/>
      <c r="P19" s="193"/>
      <c r="Q19" s="193"/>
      <c r="R19" s="193"/>
      <c r="S19" s="193"/>
      <c r="T19" s="193"/>
      <c r="U19" s="193"/>
      <c r="V19" s="193"/>
      <c r="W19" s="193"/>
      <c r="X19" s="193"/>
      <c r="Y19" s="193"/>
      <c r="Z19" s="193"/>
      <c r="AA19" s="193"/>
      <c r="AB19" s="193"/>
      <c r="AC19" s="193"/>
      <c r="AD19" s="193"/>
      <c r="AE19" s="193"/>
      <c r="AF19" s="204"/>
      <c r="AG19" s="177">
        <f t="shared" si="2"/>
        <v>0</v>
      </c>
    </row>
    <row r="20" spans="1:33" x14ac:dyDescent="0.3">
      <c r="A20" s="201" t="s">
        <v>32</v>
      </c>
      <c r="B20" s="193">
        <f>H20+J20+L20+N20+P20+R20+T20+V20+X20+Z20+AB20+AD20</f>
        <v>0</v>
      </c>
      <c r="C20" s="193">
        <f>H20+J20</f>
        <v>0</v>
      </c>
      <c r="D20" s="193">
        <f t="shared" si="8"/>
        <v>0</v>
      </c>
      <c r="E20" s="193">
        <v>0</v>
      </c>
      <c r="F20" s="195">
        <f t="shared" si="6"/>
        <v>0</v>
      </c>
      <c r="G20" s="195">
        <f t="shared" si="7"/>
        <v>0</v>
      </c>
      <c r="H20" s="193">
        <v>0</v>
      </c>
      <c r="I20" s="193">
        <v>0</v>
      </c>
      <c r="J20" s="193"/>
      <c r="K20" s="193"/>
      <c r="L20" s="193"/>
      <c r="M20" s="193"/>
      <c r="N20" s="193"/>
      <c r="O20" s="193"/>
      <c r="P20" s="193"/>
      <c r="Q20" s="193"/>
      <c r="R20" s="193"/>
      <c r="S20" s="193"/>
      <c r="T20" s="193"/>
      <c r="U20" s="193"/>
      <c r="V20" s="193"/>
      <c r="W20" s="193"/>
      <c r="X20" s="193"/>
      <c r="Y20" s="193"/>
      <c r="Z20" s="193"/>
      <c r="AA20" s="193"/>
      <c r="AB20" s="193"/>
      <c r="AC20" s="193"/>
      <c r="AD20" s="193"/>
      <c r="AE20" s="193"/>
      <c r="AF20" s="204"/>
      <c r="AG20" s="177">
        <f t="shared" si="2"/>
        <v>0</v>
      </c>
    </row>
    <row r="21" spans="1:33" x14ac:dyDescent="0.3">
      <c r="A21" s="201" t="s">
        <v>33</v>
      </c>
      <c r="B21" s="193">
        <f>H21+J21+L21+N21+P21+R21+T21+V21+X21+Z21+AB21+AD21</f>
        <v>1000</v>
      </c>
      <c r="C21" s="193">
        <f>H21+J21</f>
        <v>0</v>
      </c>
      <c r="D21" s="202">
        <f>E21</f>
        <v>0</v>
      </c>
      <c r="E21" s="194">
        <v>0</v>
      </c>
      <c r="F21" s="195">
        <f t="shared" si="6"/>
        <v>0</v>
      </c>
      <c r="G21" s="195">
        <f t="shared" si="7"/>
        <v>0</v>
      </c>
      <c r="H21" s="193">
        <v>0</v>
      </c>
      <c r="I21" s="193">
        <v>0</v>
      </c>
      <c r="J21" s="193"/>
      <c r="K21" s="193"/>
      <c r="L21" s="193"/>
      <c r="M21" s="193"/>
      <c r="N21" s="193"/>
      <c r="O21" s="193"/>
      <c r="P21" s="193"/>
      <c r="Q21" s="193"/>
      <c r="R21" s="193"/>
      <c r="S21" s="193"/>
      <c r="T21" s="193"/>
      <c r="U21" s="193"/>
      <c r="V21" s="193"/>
      <c r="W21" s="193"/>
      <c r="X21" s="193"/>
      <c r="Y21" s="193"/>
      <c r="Z21" s="193"/>
      <c r="AA21" s="193"/>
      <c r="AB21" s="193">
        <v>1000</v>
      </c>
      <c r="AC21" s="193"/>
      <c r="AD21" s="193"/>
      <c r="AE21" s="193"/>
      <c r="AF21" s="204"/>
      <c r="AG21" s="177">
        <f t="shared" si="2"/>
        <v>0</v>
      </c>
    </row>
    <row r="22" spans="1:33" x14ac:dyDescent="0.3">
      <c r="A22" s="201" t="s">
        <v>224</v>
      </c>
      <c r="B22" s="193">
        <f>H22+J22+L22+N22+P22+R22+T22+V22+X22+Z22+AB22+AD22</f>
        <v>0</v>
      </c>
      <c r="C22" s="193">
        <f>H22</f>
        <v>0</v>
      </c>
      <c r="D22" s="193">
        <f t="shared" ref="D22" si="9">E22</f>
        <v>0</v>
      </c>
      <c r="E22" s="193">
        <v>0</v>
      </c>
      <c r="F22" s="195">
        <f t="shared" si="6"/>
        <v>0</v>
      </c>
      <c r="G22" s="195">
        <f t="shared" si="7"/>
        <v>0</v>
      </c>
      <c r="H22" s="193">
        <v>0</v>
      </c>
      <c r="I22" s="193">
        <v>0</v>
      </c>
      <c r="J22" s="193"/>
      <c r="K22" s="193"/>
      <c r="L22" s="193"/>
      <c r="M22" s="193"/>
      <c r="N22" s="193"/>
      <c r="O22" s="193"/>
      <c r="P22" s="193"/>
      <c r="Q22" s="193"/>
      <c r="R22" s="193"/>
      <c r="S22" s="193"/>
      <c r="T22" s="193"/>
      <c r="U22" s="193"/>
      <c r="V22" s="193"/>
      <c r="W22" s="193"/>
      <c r="X22" s="193"/>
      <c r="Y22" s="193"/>
      <c r="Z22" s="193"/>
      <c r="AA22" s="193"/>
      <c r="AB22" s="193"/>
      <c r="AC22" s="193"/>
      <c r="AD22" s="193"/>
      <c r="AE22" s="193"/>
      <c r="AF22" s="204"/>
      <c r="AG22" s="177">
        <f t="shared" si="2"/>
        <v>0</v>
      </c>
    </row>
    <row r="23" spans="1:33" ht="101.25" customHeight="1" x14ac:dyDescent="0.3">
      <c r="A23" s="203" t="s">
        <v>241</v>
      </c>
      <c r="B23" s="193"/>
      <c r="C23" s="193"/>
      <c r="D23" s="193"/>
      <c r="E23" s="194"/>
      <c r="F23" s="195"/>
      <c r="G23" s="195"/>
      <c r="H23" s="193"/>
      <c r="I23" s="194"/>
      <c r="J23" s="193"/>
      <c r="K23" s="194"/>
      <c r="L23" s="193"/>
      <c r="M23" s="194"/>
      <c r="N23" s="193"/>
      <c r="O23" s="194"/>
      <c r="P23" s="193"/>
      <c r="Q23" s="194"/>
      <c r="R23" s="193"/>
      <c r="S23" s="194"/>
      <c r="T23" s="193"/>
      <c r="U23" s="194"/>
      <c r="V23" s="193"/>
      <c r="W23" s="194"/>
      <c r="X23" s="193"/>
      <c r="Y23" s="194"/>
      <c r="Z23" s="193"/>
      <c r="AA23" s="194"/>
      <c r="AB23" s="193"/>
      <c r="AC23" s="194"/>
      <c r="AD23" s="193"/>
      <c r="AE23" s="196"/>
      <c r="AF23" s="539" t="s">
        <v>513</v>
      </c>
      <c r="AG23" s="177">
        <f t="shared" si="2"/>
        <v>0</v>
      </c>
    </row>
    <row r="24" spans="1:33" s="179" customFormat="1" x14ac:dyDescent="0.3">
      <c r="A24" s="198" t="s">
        <v>31</v>
      </c>
      <c r="B24" s="199">
        <f>B25+B26+B27+B28</f>
        <v>5362.5</v>
      </c>
      <c r="C24" s="199">
        <f>C25+C26+C27+C28</f>
        <v>5362.5</v>
      </c>
      <c r="D24" s="199">
        <f>D25+D26+D27+D28</f>
        <v>5362.5</v>
      </c>
      <c r="E24" s="199">
        <f>E25+E26+E27+E28</f>
        <v>5362.5</v>
      </c>
      <c r="F24" s="200">
        <f>F25+F26+F27+F28</f>
        <v>100</v>
      </c>
      <c r="G24" s="200">
        <f>E24/C24*100</f>
        <v>100</v>
      </c>
      <c r="H24" s="199">
        <f>H25+H26+H27+H28</f>
        <v>5362.5</v>
      </c>
      <c r="I24" s="199">
        <f>I25+I26+I27+I28</f>
        <v>5362.5</v>
      </c>
      <c r="J24" s="199">
        <f>J25+J26+J27+J28</f>
        <v>0</v>
      </c>
      <c r="K24" s="199"/>
      <c r="L24" s="199">
        <f>L25+L26+L27+L28</f>
        <v>0</v>
      </c>
      <c r="M24" s="199"/>
      <c r="N24" s="199">
        <f>N25+N26+N27+N28</f>
        <v>0</v>
      </c>
      <c r="O24" s="199"/>
      <c r="P24" s="199">
        <f>P25+P26+P27+P28</f>
        <v>0</v>
      </c>
      <c r="Q24" s="199"/>
      <c r="R24" s="199">
        <f>R25+R26+R27+R28</f>
        <v>0</v>
      </c>
      <c r="S24" s="199"/>
      <c r="T24" s="199">
        <f>T25+T26+T27+T28</f>
        <v>0</v>
      </c>
      <c r="U24" s="199"/>
      <c r="V24" s="199">
        <f>V25+V26+V27+V28</f>
        <v>0</v>
      </c>
      <c r="W24" s="199"/>
      <c r="X24" s="199">
        <f>X25+X26+X27+X28</f>
        <v>0</v>
      </c>
      <c r="Y24" s="199"/>
      <c r="Z24" s="199">
        <f>Z25+Z26+Z27+Z28</f>
        <v>0</v>
      </c>
      <c r="AA24" s="199"/>
      <c r="AB24" s="199">
        <f>AB25+AB26+AB27+AB28</f>
        <v>0</v>
      </c>
      <c r="AC24" s="199"/>
      <c r="AD24" s="199">
        <f>AD25+AD26+AD27+AD28</f>
        <v>0</v>
      </c>
      <c r="AE24" s="199"/>
      <c r="AF24" s="204"/>
      <c r="AG24" s="177">
        <f t="shared" si="2"/>
        <v>0</v>
      </c>
    </row>
    <row r="25" spans="1:33" x14ac:dyDescent="0.3">
      <c r="A25" s="201" t="s">
        <v>171</v>
      </c>
      <c r="B25" s="193">
        <f>H25+J25+L25+N25+P25+R25+T25+V25+X25+Z25+AB25+AD25</f>
        <v>0</v>
      </c>
      <c r="C25" s="193">
        <f>H25+J25</f>
        <v>0</v>
      </c>
      <c r="D25" s="193">
        <f t="shared" ref="D25:D26" si="10">E25</f>
        <v>0</v>
      </c>
      <c r="E25" s="193">
        <v>0</v>
      </c>
      <c r="F25" s="195">
        <v>0</v>
      </c>
      <c r="G25" s="195">
        <v>0</v>
      </c>
      <c r="H25" s="193">
        <v>0</v>
      </c>
      <c r="I25" s="193">
        <v>0</v>
      </c>
      <c r="J25" s="193"/>
      <c r="K25" s="193"/>
      <c r="L25" s="193"/>
      <c r="M25" s="193"/>
      <c r="N25" s="193"/>
      <c r="O25" s="193"/>
      <c r="P25" s="193"/>
      <c r="Q25" s="193"/>
      <c r="R25" s="193"/>
      <c r="S25" s="193"/>
      <c r="T25" s="193"/>
      <c r="U25" s="193"/>
      <c r="V25" s="193"/>
      <c r="W25" s="193"/>
      <c r="X25" s="193"/>
      <c r="Y25" s="193"/>
      <c r="Z25" s="193"/>
      <c r="AA25" s="193"/>
      <c r="AB25" s="193"/>
      <c r="AC25" s="193"/>
      <c r="AD25" s="193"/>
      <c r="AE25" s="193"/>
      <c r="AF25" s="204"/>
      <c r="AG25" s="177">
        <f t="shared" si="2"/>
        <v>0</v>
      </c>
    </row>
    <row r="26" spans="1:33" x14ac:dyDescent="0.3">
      <c r="A26" s="201" t="s">
        <v>32</v>
      </c>
      <c r="B26" s="193">
        <f>H26+J26+L26+N26+P26+R26+T26+V26+X26+Z26+AB26+AD26</f>
        <v>0</v>
      </c>
      <c r="C26" s="193">
        <f>H26+J26</f>
        <v>0</v>
      </c>
      <c r="D26" s="193">
        <f t="shared" si="10"/>
        <v>0</v>
      </c>
      <c r="E26" s="193">
        <v>0</v>
      </c>
      <c r="F26" s="195">
        <v>0</v>
      </c>
      <c r="G26" s="195">
        <v>0</v>
      </c>
      <c r="H26" s="193">
        <v>0</v>
      </c>
      <c r="I26" s="193">
        <v>0</v>
      </c>
      <c r="J26" s="193"/>
      <c r="K26" s="193"/>
      <c r="L26" s="193"/>
      <c r="M26" s="193"/>
      <c r="N26" s="193"/>
      <c r="O26" s="193"/>
      <c r="P26" s="193"/>
      <c r="Q26" s="193"/>
      <c r="R26" s="193"/>
      <c r="S26" s="193"/>
      <c r="T26" s="193"/>
      <c r="U26" s="193"/>
      <c r="V26" s="193"/>
      <c r="W26" s="193"/>
      <c r="X26" s="193"/>
      <c r="Y26" s="193"/>
      <c r="Z26" s="193"/>
      <c r="AA26" s="193"/>
      <c r="AB26" s="193"/>
      <c r="AC26" s="193"/>
      <c r="AD26" s="193"/>
      <c r="AE26" s="193"/>
      <c r="AF26" s="204"/>
      <c r="AG26" s="177">
        <f t="shared" si="2"/>
        <v>0</v>
      </c>
    </row>
    <row r="27" spans="1:33" x14ac:dyDescent="0.3">
      <c r="A27" s="201" t="s">
        <v>33</v>
      </c>
      <c r="B27" s="193">
        <f>H27+J27+L27+N27+P27+R27+T27+V27+X27+Z27+AB27+AD27</f>
        <v>5362.5</v>
      </c>
      <c r="C27" s="193">
        <f>H27+J27</f>
        <v>5362.5</v>
      </c>
      <c r="D27" s="202">
        <f>H27</f>
        <v>5362.5</v>
      </c>
      <c r="E27" s="194">
        <f>I27</f>
        <v>5362.5</v>
      </c>
      <c r="F27" s="195">
        <f>E27/B27*100</f>
        <v>100</v>
      </c>
      <c r="G27" s="195">
        <f>E27/C27*100</f>
        <v>100</v>
      </c>
      <c r="H27" s="193">
        <v>5362.5</v>
      </c>
      <c r="I27" s="193">
        <v>5362.5</v>
      </c>
      <c r="J27" s="193"/>
      <c r="K27" s="193"/>
      <c r="L27" s="193"/>
      <c r="M27" s="193"/>
      <c r="N27" s="193"/>
      <c r="O27" s="193"/>
      <c r="P27" s="193"/>
      <c r="Q27" s="193"/>
      <c r="R27" s="193"/>
      <c r="S27" s="193"/>
      <c r="T27" s="193"/>
      <c r="U27" s="193"/>
      <c r="V27" s="193"/>
      <c r="W27" s="193"/>
      <c r="X27" s="193"/>
      <c r="Y27" s="193"/>
      <c r="Z27" s="193"/>
      <c r="AA27" s="193"/>
      <c r="AB27" s="193"/>
      <c r="AC27" s="193"/>
      <c r="AD27" s="193"/>
      <c r="AE27" s="193"/>
      <c r="AF27" s="204"/>
      <c r="AG27" s="177">
        <f t="shared" si="2"/>
        <v>0</v>
      </c>
    </row>
    <row r="28" spans="1:33" x14ac:dyDescent="0.3">
      <c r="A28" s="201" t="s">
        <v>224</v>
      </c>
      <c r="B28" s="193">
        <f>H28+J28+L28+N28+P28+R28+T28+V28+X28+Z28+AB28+AD28</f>
        <v>0</v>
      </c>
      <c r="C28" s="193">
        <f>H28</f>
        <v>0</v>
      </c>
      <c r="D28" s="193">
        <f t="shared" ref="D28" si="11">E28</f>
        <v>0</v>
      </c>
      <c r="E28" s="193">
        <v>0</v>
      </c>
      <c r="F28" s="195">
        <v>0</v>
      </c>
      <c r="G28" s="195">
        <v>0</v>
      </c>
      <c r="H28" s="193">
        <v>0</v>
      </c>
      <c r="I28" s="193">
        <v>0</v>
      </c>
      <c r="J28" s="193"/>
      <c r="K28" s="193"/>
      <c r="L28" s="193"/>
      <c r="M28" s="193"/>
      <c r="N28" s="193"/>
      <c r="O28" s="193"/>
      <c r="P28" s="193"/>
      <c r="Q28" s="193"/>
      <c r="R28" s="193"/>
      <c r="S28" s="193"/>
      <c r="T28" s="193"/>
      <c r="U28" s="193"/>
      <c r="V28" s="193"/>
      <c r="W28" s="193"/>
      <c r="X28" s="193"/>
      <c r="Y28" s="193"/>
      <c r="Z28" s="193"/>
      <c r="AA28" s="193"/>
      <c r="AB28" s="193"/>
      <c r="AC28" s="193"/>
      <c r="AD28" s="193"/>
      <c r="AE28" s="193"/>
      <c r="AF28" s="204"/>
      <c r="AG28" s="177">
        <f t="shared" si="2"/>
        <v>0</v>
      </c>
    </row>
    <row r="29" spans="1:33" s="170" customFormat="1" x14ac:dyDescent="0.3">
      <c r="A29" s="676" t="s">
        <v>242</v>
      </c>
      <c r="B29" s="677"/>
      <c r="C29" s="677"/>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8"/>
      <c r="AG29" s="177">
        <f t="shared" si="2"/>
        <v>0</v>
      </c>
    </row>
    <row r="30" spans="1:33" s="170" customFormat="1" x14ac:dyDescent="0.3">
      <c r="A30" s="676" t="s">
        <v>54</v>
      </c>
      <c r="B30" s="677"/>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8"/>
      <c r="AG30" s="177">
        <f t="shared" si="2"/>
        <v>0</v>
      </c>
    </row>
    <row r="31" spans="1:33" ht="36" customHeight="1" x14ac:dyDescent="0.3">
      <c r="A31" s="186" t="s">
        <v>243</v>
      </c>
      <c r="B31" s="172">
        <f t="shared" ref="B31:H31" si="12">B32</f>
        <v>1024</v>
      </c>
      <c r="C31" s="173">
        <f t="shared" si="12"/>
        <v>0</v>
      </c>
      <c r="D31" s="173">
        <f t="shared" si="12"/>
        <v>0</v>
      </c>
      <c r="E31" s="174">
        <f>E32</f>
        <v>0</v>
      </c>
      <c r="F31" s="173">
        <f t="shared" si="12"/>
        <v>0</v>
      </c>
      <c r="G31" s="173" t="e">
        <f t="shared" si="12"/>
        <v>#DIV/0!</v>
      </c>
      <c r="H31" s="172">
        <f t="shared" si="12"/>
        <v>0</v>
      </c>
      <c r="I31" s="174">
        <f>I32</f>
        <v>0</v>
      </c>
      <c r="J31" s="172">
        <f>J32</f>
        <v>0</v>
      </c>
      <c r="K31" s="174"/>
      <c r="L31" s="172">
        <f>L32</f>
        <v>0</v>
      </c>
      <c r="M31" s="174"/>
      <c r="N31" s="172">
        <f>N32</f>
        <v>0</v>
      </c>
      <c r="O31" s="174"/>
      <c r="P31" s="172">
        <f>P32</f>
        <v>0</v>
      </c>
      <c r="Q31" s="174"/>
      <c r="R31" s="172">
        <f>R32</f>
        <v>0</v>
      </c>
      <c r="S31" s="174"/>
      <c r="T31" s="172">
        <f>T32</f>
        <v>0</v>
      </c>
      <c r="U31" s="174"/>
      <c r="V31" s="172">
        <f>V32</f>
        <v>0</v>
      </c>
      <c r="W31" s="174"/>
      <c r="X31" s="172">
        <f>X32</f>
        <v>924</v>
      </c>
      <c r="Y31" s="174"/>
      <c r="Z31" s="172">
        <f>Z32</f>
        <v>0</v>
      </c>
      <c r="AA31" s="174"/>
      <c r="AB31" s="172">
        <f>AB32</f>
        <v>0</v>
      </c>
      <c r="AC31" s="174"/>
      <c r="AD31" s="172">
        <f>AD32</f>
        <v>100</v>
      </c>
      <c r="AE31" s="175"/>
      <c r="AF31" s="176"/>
      <c r="AG31" s="177">
        <f t="shared" si="2"/>
        <v>0</v>
      </c>
    </row>
    <row r="32" spans="1:33" s="179" customFormat="1" x14ac:dyDescent="0.3">
      <c r="A32" s="178" t="s">
        <v>31</v>
      </c>
      <c r="B32" s="172">
        <f>B33+B34+B35+B36</f>
        <v>1024</v>
      </c>
      <c r="C32" s="172">
        <f>C33+C34+C35+C36</f>
        <v>0</v>
      </c>
      <c r="D32" s="172">
        <f t="shared" ref="D32:J32" si="13">D33+D34+D35+D36</f>
        <v>0</v>
      </c>
      <c r="E32" s="172">
        <f>E33+E34+E35+E36</f>
        <v>0</v>
      </c>
      <c r="F32" s="172">
        <f t="shared" si="13"/>
        <v>0</v>
      </c>
      <c r="G32" s="172" t="e">
        <f>E32/C32*100</f>
        <v>#DIV/0!</v>
      </c>
      <c r="H32" s="172">
        <f t="shared" si="13"/>
        <v>0</v>
      </c>
      <c r="I32" s="172">
        <f t="shared" si="13"/>
        <v>0</v>
      </c>
      <c r="J32" s="172">
        <f t="shared" si="13"/>
        <v>0</v>
      </c>
      <c r="K32" s="172"/>
      <c r="L32" s="172">
        <f>L33+L34+L35+L36</f>
        <v>0</v>
      </c>
      <c r="M32" s="172"/>
      <c r="N32" s="172">
        <f>N33+N34+N35+N36</f>
        <v>0</v>
      </c>
      <c r="O32" s="172"/>
      <c r="P32" s="172">
        <f>P33+P34+P35+P36</f>
        <v>0</v>
      </c>
      <c r="Q32" s="172"/>
      <c r="R32" s="172">
        <f>R33+R34+R35+R36</f>
        <v>0</v>
      </c>
      <c r="S32" s="172"/>
      <c r="T32" s="172">
        <f>T33+T34+T35+T36</f>
        <v>0</v>
      </c>
      <c r="U32" s="172"/>
      <c r="V32" s="172">
        <f>V33+V34+V35+V36</f>
        <v>0</v>
      </c>
      <c r="W32" s="172"/>
      <c r="X32" s="172">
        <f>X33+X34+X35+X36</f>
        <v>924</v>
      </c>
      <c r="Y32" s="172"/>
      <c r="Z32" s="172">
        <f>Z33+Z34+Z35+Z36</f>
        <v>0</v>
      </c>
      <c r="AA32" s="172"/>
      <c r="AB32" s="172">
        <f>AB33+AB34+AB35+AB36</f>
        <v>0</v>
      </c>
      <c r="AC32" s="172"/>
      <c r="AD32" s="172">
        <f>AD33+AD34+AD35+AD36</f>
        <v>100</v>
      </c>
      <c r="AE32" s="172"/>
      <c r="AF32" s="176"/>
      <c r="AG32" s="177">
        <f t="shared" si="2"/>
        <v>0</v>
      </c>
    </row>
    <row r="33" spans="1:33" x14ac:dyDescent="0.3">
      <c r="A33" s="180" t="s">
        <v>171</v>
      </c>
      <c r="B33" s="181">
        <f>H33+J33+L33+N33+P33+R33+T33+V33+X33+Z33+AB33+AD33</f>
        <v>0</v>
      </c>
      <c r="C33" s="182">
        <f>H33+J33</f>
        <v>0</v>
      </c>
      <c r="D33" s="181">
        <f>I33</f>
        <v>0</v>
      </c>
      <c r="E33" s="181">
        <v>0</v>
      </c>
      <c r="F33" s="181">
        <v>0</v>
      </c>
      <c r="G33" s="181">
        <v>0</v>
      </c>
      <c r="H33" s="181">
        <v>0</v>
      </c>
      <c r="I33" s="181">
        <v>0</v>
      </c>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4"/>
      <c r="AG33" s="177">
        <f t="shared" si="2"/>
        <v>0</v>
      </c>
    </row>
    <row r="34" spans="1:33" x14ac:dyDescent="0.3">
      <c r="A34" s="180" t="s">
        <v>32</v>
      </c>
      <c r="B34" s="181">
        <f>H34+J34+L34+N34+P34+R34+T34+V34+X34+Z34+AB34+AD34</f>
        <v>0</v>
      </c>
      <c r="C34" s="182">
        <f>H34+J34</f>
        <v>0</v>
      </c>
      <c r="D34" s="181">
        <f>I34</f>
        <v>0</v>
      </c>
      <c r="E34" s="181">
        <v>0</v>
      </c>
      <c r="F34" s="181">
        <v>0</v>
      </c>
      <c r="G34" s="181">
        <v>0</v>
      </c>
      <c r="H34" s="181">
        <v>0</v>
      </c>
      <c r="I34" s="181">
        <v>0</v>
      </c>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4"/>
      <c r="AG34" s="177">
        <f t="shared" si="2"/>
        <v>0</v>
      </c>
    </row>
    <row r="35" spans="1:33" x14ac:dyDescent="0.3">
      <c r="A35" s="180" t="s">
        <v>33</v>
      </c>
      <c r="B35" s="181">
        <f>H35+J35+L35+N35+P35+R35+T35+V35+X35+Z35+AB35+AD35</f>
        <v>1024</v>
      </c>
      <c r="C35" s="182">
        <f>H35+J35</f>
        <v>0</v>
      </c>
      <c r="D35" s="181">
        <f>I35</f>
        <v>0</v>
      </c>
      <c r="E35" s="183">
        <f>I35</f>
        <v>0</v>
      </c>
      <c r="F35" s="183">
        <v>0</v>
      </c>
      <c r="G35" s="183">
        <v>0</v>
      </c>
      <c r="H35" s="183">
        <v>0</v>
      </c>
      <c r="I35" s="183">
        <v>0</v>
      </c>
      <c r="J35" s="183"/>
      <c r="K35" s="183"/>
      <c r="L35" s="183"/>
      <c r="M35" s="183"/>
      <c r="N35" s="183"/>
      <c r="O35" s="183"/>
      <c r="P35" s="183"/>
      <c r="Q35" s="183"/>
      <c r="R35" s="183"/>
      <c r="S35" s="183"/>
      <c r="T35" s="183"/>
      <c r="U35" s="183"/>
      <c r="V35" s="183"/>
      <c r="W35" s="183"/>
      <c r="X35" s="183">
        <v>924</v>
      </c>
      <c r="Y35" s="183"/>
      <c r="Z35" s="183"/>
      <c r="AA35" s="183"/>
      <c r="AB35" s="183"/>
      <c r="AC35" s="183"/>
      <c r="AD35" s="183">
        <v>100</v>
      </c>
      <c r="AE35" s="185"/>
      <c r="AF35" s="184"/>
      <c r="AG35" s="177">
        <f t="shared" si="2"/>
        <v>0</v>
      </c>
    </row>
    <row r="36" spans="1:33" x14ac:dyDescent="0.3">
      <c r="A36" s="180" t="s">
        <v>224</v>
      </c>
      <c r="B36" s="181">
        <f>H36+J36+L36+N36+P36+R36+T36+V36+X36+Z36+AB36+AD36</f>
        <v>0</v>
      </c>
      <c r="C36" s="182">
        <f>H36+J36</f>
        <v>0</v>
      </c>
      <c r="D36" s="181">
        <f>I36</f>
        <v>0</v>
      </c>
      <c r="E36" s="181">
        <v>0</v>
      </c>
      <c r="F36" s="181">
        <v>0</v>
      </c>
      <c r="G36" s="181">
        <v>0</v>
      </c>
      <c r="H36" s="181">
        <v>0</v>
      </c>
      <c r="I36" s="181">
        <v>0</v>
      </c>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4"/>
      <c r="AG36" s="177">
        <f t="shared" si="2"/>
        <v>0</v>
      </c>
    </row>
    <row r="37" spans="1:33" s="179" customFormat="1" ht="39.6" customHeight="1" x14ac:dyDescent="0.3">
      <c r="A37" s="186" t="s">
        <v>244</v>
      </c>
      <c r="B37" s="172">
        <f>B38</f>
        <v>0</v>
      </c>
      <c r="C37" s="173">
        <f>C38</f>
        <v>0</v>
      </c>
      <c r="D37" s="173">
        <f>D38</f>
        <v>0</v>
      </c>
      <c r="E37" s="172">
        <f>E38</f>
        <v>0</v>
      </c>
      <c r="F37" s="173">
        <f>F38</f>
        <v>0</v>
      </c>
      <c r="G37" s="174">
        <v>0</v>
      </c>
      <c r="H37" s="172">
        <f>H38</f>
        <v>0</v>
      </c>
      <c r="I37" s="172">
        <f>I38</f>
        <v>0</v>
      </c>
      <c r="J37" s="172">
        <f>J38</f>
        <v>0</v>
      </c>
      <c r="K37" s="174"/>
      <c r="L37" s="172">
        <f>L38</f>
        <v>0</v>
      </c>
      <c r="M37" s="174"/>
      <c r="N37" s="172">
        <f>N38</f>
        <v>0</v>
      </c>
      <c r="O37" s="174"/>
      <c r="P37" s="172">
        <f>P38</f>
        <v>0</v>
      </c>
      <c r="Q37" s="174"/>
      <c r="R37" s="172">
        <f>R38</f>
        <v>0</v>
      </c>
      <c r="S37" s="174"/>
      <c r="T37" s="172">
        <f>T38</f>
        <v>0</v>
      </c>
      <c r="U37" s="174"/>
      <c r="V37" s="172">
        <f>V38</f>
        <v>0</v>
      </c>
      <c r="W37" s="174"/>
      <c r="X37" s="172">
        <f>X38</f>
        <v>0</v>
      </c>
      <c r="Y37" s="174"/>
      <c r="Z37" s="172">
        <f>Z38</f>
        <v>0</v>
      </c>
      <c r="AA37" s="174"/>
      <c r="AB37" s="172">
        <f>AB38</f>
        <v>0</v>
      </c>
      <c r="AC37" s="174"/>
      <c r="AD37" s="172">
        <f>AD38</f>
        <v>0</v>
      </c>
      <c r="AE37" s="175"/>
      <c r="AF37" s="176"/>
      <c r="AG37" s="177">
        <f t="shared" si="2"/>
        <v>0</v>
      </c>
    </row>
    <row r="38" spans="1:33" s="179" customFormat="1" ht="24" x14ac:dyDescent="0.3">
      <c r="A38" s="178" t="s">
        <v>31</v>
      </c>
      <c r="B38" s="172">
        <f t="shared" ref="B38:J38" si="14">B39+B40+B41+B42</f>
        <v>0</v>
      </c>
      <c r="C38" s="172">
        <f t="shared" si="14"/>
        <v>0</v>
      </c>
      <c r="D38" s="172">
        <f t="shared" si="14"/>
        <v>0</v>
      </c>
      <c r="E38" s="172">
        <f>E39+E40+E41+E42</f>
        <v>0</v>
      </c>
      <c r="F38" s="172">
        <f t="shared" si="14"/>
        <v>0</v>
      </c>
      <c r="G38" s="172">
        <f t="shared" si="14"/>
        <v>0</v>
      </c>
      <c r="H38" s="172">
        <f t="shared" si="14"/>
        <v>0</v>
      </c>
      <c r="I38" s="172">
        <f t="shared" si="14"/>
        <v>0</v>
      </c>
      <c r="J38" s="172">
        <f t="shared" si="14"/>
        <v>0</v>
      </c>
      <c r="K38" s="172"/>
      <c r="L38" s="172">
        <f>L39+L40+L41+L42</f>
        <v>0</v>
      </c>
      <c r="M38" s="172"/>
      <c r="N38" s="172">
        <f>N39+N40+N41+N42</f>
        <v>0</v>
      </c>
      <c r="O38" s="172"/>
      <c r="P38" s="172">
        <f>P39+P40+P41+P42</f>
        <v>0</v>
      </c>
      <c r="Q38" s="172"/>
      <c r="R38" s="172">
        <f>R39+R40+R41+R42</f>
        <v>0</v>
      </c>
      <c r="S38" s="172"/>
      <c r="T38" s="172">
        <f>T39+T40+T41+T42</f>
        <v>0</v>
      </c>
      <c r="U38" s="172"/>
      <c r="V38" s="172">
        <f>V39+V40+V41+V42</f>
        <v>0</v>
      </c>
      <c r="W38" s="172"/>
      <c r="X38" s="172">
        <f>X39+X40+X41+X42</f>
        <v>0</v>
      </c>
      <c r="Y38" s="172"/>
      <c r="Z38" s="172">
        <f>Z39+Z40+Z41+Z42</f>
        <v>0</v>
      </c>
      <c r="AA38" s="172"/>
      <c r="AB38" s="172">
        <f>AB39+AB40+AB41+AB42</f>
        <v>0</v>
      </c>
      <c r="AC38" s="172"/>
      <c r="AD38" s="172">
        <f>AD39+AD40+AD41+AD42</f>
        <v>0</v>
      </c>
      <c r="AE38" s="172"/>
      <c r="AF38" s="184" t="s">
        <v>508</v>
      </c>
      <c r="AG38" s="177">
        <f t="shared" si="2"/>
        <v>0</v>
      </c>
    </row>
    <row r="39" spans="1:33" x14ac:dyDescent="0.3">
      <c r="A39" s="180" t="s">
        <v>171</v>
      </c>
      <c r="B39" s="181">
        <f>H39+J39+L39+N39+P39+R39+T39+V39+X39+Z39+AB39+AD39</f>
        <v>0</v>
      </c>
      <c r="C39" s="181">
        <f>H39+J39</f>
        <v>0</v>
      </c>
      <c r="D39" s="187">
        <f>I39</f>
        <v>0</v>
      </c>
      <c r="E39" s="181">
        <v>0</v>
      </c>
      <c r="F39" s="181">
        <v>0</v>
      </c>
      <c r="G39" s="181">
        <v>0</v>
      </c>
      <c r="H39" s="181">
        <v>0</v>
      </c>
      <c r="I39" s="181">
        <v>0</v>
      </c>
      <c r="J39" s="181">
        <v>0</v>
      </c>
      <c r="K39" s="181"/>
      <c r="L39" s="181">
        <v>0</v>
      </c>
      <c r="M39" s="181"/>
      <c r="N39" s="181">
        <v>0</v>
      </c>
      <c r="O39" s="181"/>
      <c r="P39" s="181">
        <v>0</v>
      </c>
      <c r="Q39" s="181"/>
      <c r="R39" s="181">
        <v>0</v>
      </c>
      <c r="S39" s="181"/>
      <c r="T39" s="181">
        <v>0</v>
      </c>
      <c r="U39" s="181"/>
      <c r="V39" s="181">
        <v>0</v>
      </c>
      <c r="W39" s="181"/>
      <c r="X39" s="181">
        <v>0</v>
      </c>
      <c r="Y39" s="181"/>
      <c r="Z39" s="181">
        <v>0</v>
      </c>
      <c r="AA39" s="181"/>
      <c r="AB39" s="181">
        <v>0</v>
      </c>
      <c r="AC39" s="181"/>
      <c r="AD39" s="181">
        <v>0</v>
      </c>
      <c r="AE39" s="181"/>
      <c r="AF39" s="184"/>
      <c r="AG39" s="177">
        <f t="shared" si="2"/>
        <v>0</v>
      </c>
    </row>
    <row r="40" spans="1:33" x14ac:dyDescent="0.3">
      <c r="A40" s="180" t="s">
        <v>32</v>
      </c>
      <c r="B40" s="181">
        <f>H40+J40+L40+N40+P40+R40+T40+V40+X40+Z40+AB40+AD40</f>
        <v>0</v>
      </c>
      <c r="C40" s="181">
        <f>H40+J40</f>
        <v>0</v>
      </c>
      <c r="D40" s="187">
        <f>I40</f>
        <v>0</v>
      </c>
      <c r="E40" s="181">
        <v>0</v>
      </c>
      <c r="F40" s="181">
        <v>0</v>
      </c>
      <c r="G40" s="181">
        <v>0</v>
      </c>
      <c r="H40" s="181">
        <v>0</v>
      </c>
      <c r="I40" s="181">
        <v>0</v>
      </c>
      <c r="J40" s="181">
        <v>0</v>
      </c>
      <c r="K40" s="181"/>
      <c r="L40" s="181">
        <v>0</v>
      </c>
      <c r="M40" s="181"/>
      <c r="N40" s="181">
        <v>0</v>
      </c>
      <c r="O40" s="181"/>
      <c r="P40" s="181">
        <v>0</v>
      </c>
      <c r="Q40" s="181"/>
      <c r="R40" s="181">
        <v>0</v>
      </c>
      <c r="S40" s="181"/>
      <c r="T40" s="181">
        <v>0</v>
      </c>
      <c r="U40" s="181"/>
      <c r="V40" s="181">
        <v>0</v>
      </c>
      <c r="W40" s="181"/>
      <c r="X40" s="181">
        <v>0</v>
      </c>
      <c r="Y40" s="181"/>
      <c r="Z40" s="181">
        <v>0</v>
      </c>
      <c r="AA40" s="181"/>
      <c r="AB40" s="181">
        <v>0</v>
      </c>
      <c r="AC40" s="181"/>
      <c r="AD40" s="181">
        <v>0</v>
      </c>
      <c r="AE40" s="181"/>
      <c r="AF40" s="184"/>
      <c r="AG40" s="177">
        <f t="shared" si="2"/>
        <v>0</v>
      </c>
    </row>
    <row r="41" spans="1:33" x14ac:dyDescent="0.3">
      <c r="A41" s="180" t="s">
        <v>33</v>
      </c>
      <c r="B41" s="181">
        <f>H41+J41+L41+N41+P41+R41+T41+V41+X41+Z41+AB41+AD41</f>
        <v>0</v>
      </c>
      <c r="C41" s="181">
        <f>H41+J41</f>
        <v>0</v>
      </c>
      <c r="D41" s="187">
        <f>I41</f>
        <v>0</v>
      </c>
      <c r="E41" s="183">
        <f>I41</f>
        <v>0</v>
      </c>
      <c r="F41" s="183">
        <v>0</v>
      </c>
      <c r="G41" s="183">
        <v>0</v>
      </c>
      <c r="H41" s="183">
        <v>0</v>
      </c>
      <c r="I41" s="183">
        <v>0</v>
      </c>
      <c r="J41" s="183">
        <v>0</v>
      </c>
      <c r="K41" s="183"/>
      <c r="L41" s="183">
        <v>0</v>
      </c>
      <c r="M41" s="183"/>
      <c r="N41" s="183">
        <v>0</v>
      </c>
      <c r="O41" s="183"/>
      <c r="P41" s="183">
        <v>0</v>
      </c>
      <c r="Q41" s="183"/>
      <c r="R41" s="183">
        <v>0</v>
      </c>
      <c r="S41" s="183"/>
      <c r="T41" s="183">
        <v>0</v>
      </c>
      <c r="U41" s="183"/>
      <c r="V41" s="183">
        <v>0</v>
      </c>
      <c r="W41" s="183"/>
      <c r="X41" s="183">
        <v>0</v>
      </c>
      <c r="Y41" s="183"/>
      <c r="Z41" s="183">
        <v>0</v>
      </c>
      <c r="AA41" s="183"/>
      <c r="AB41" s="183">
        <v>0</v>
      </c>
      <c r="AC41" s="183"/>
      <c r="AD41" s="183">
        <v>0</v>
      </c>
      <c r="AE41" s="185"/>
      <c r="AF41" s="184"/>
      <c r="AG41" s="177">
        <f t="shared" si="2"/>
        <v>0</v>
      </c>
    </row>
    <row r="42" spans="1:33" x14ac:dyDescent="0.3">
      <c r="A42" s="180" t="s">
        <v>224</v>
      </c>
      <c r="B42" s="181">
        <f>H42+J42+L42+N42+P42+R42+T42+V42+X42+Z42+AB42+AD42</f>
        <v>0</v>
      </c>
      <c r="C42" s="181">
        <f>H42+J42</f>
        <v>0</v>
      </c>
      <c r="D42" s="187">
        <f>I42</f>
        <v>0</v>
      </c>
      <c r="E42" s="181">
        <v>0</v>
      </c>
      <c r="F42" s="181">
        <v>0</v>
      </c>
      <c r="G42" s="181">
        <v>0</v>
      </c>
      <c r="H42" s="181">
        <v>0</v>
      </c>
      <c r="I42" s="181">
        <v>0</v>
      </c>
      <c r="J42" s="181">
        <v>0</v>
      </c>
      <c r="K42" s="181"/>
      <c r="L42" s="181">
        <v>0</v>
      </c>
      <c r="M42" s="181"/>
      <c r="N42" s="181">
        <v>0</v>
      </c>
      <c r="O42" s="181"/>
      <c r="P42" s="181">
        <v>0</v>
      </c>
      <c r="Q42" s="181"/>
      <c r="R42" s="181">
        <v>0</v>
      </c>
      <c r="S42" s="181"/>
      <c r="T42" s="181">
        <v>0</v>
      </c>
      <c r="U42" s="181"/>
      <c r="V42" s="181">
        <v>0</v>
      </c>
      <c r="W42" s="181"/>
      <c r="X42" s="181">
        <v>0</v>
      </c>
      <c r="Y42" s="181"/>
      <c r="Z42" s="181">
        <v>0</v>
      </c>
      <c r="AA42" s="181"/>
      <c r="AB42" s="181">
        <v>0</v>
      </c>
      <c r="AC42" s="181"/>
      <c r="AD42" s="181">
        <v>0</v>
      </c>
      <c r="AE42" s="181"/>
      <c r="AF42" s="184"/>
      <c r="AG42" s="177">
        <f t="shared" si="2"/>
        <v>0</v>
      </c>
    </row>
    <row r="43" spans="1:33" s="170" customFormat="1" x14ac:dyDescent="0.3">
      <c r="A43" s="676" t="s">
        <v>245</v>
      </c>
      <c r="B43" s="677"/>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8"/>
      <c r="AG43" s="177"/>
    </row>
    <row r="44" spans="1:33" s="170" customFormat="1" x14ac:dyDescent="0.3">
      <c r="A44" s="676" t="s">
        <v>54</v>
      </c>
      <c r="B44" s="677"/>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8"/>
      <c r="AG44" s="177"/>
    </row>
    <row r="45" spans="1:33" s="179" customFormat="1" ht="37.5" x14ac:dyDescent="0.3">
      <c r="A45" s="99" t="s">
        <v>246</v>
      </c>
      <c r="B45" s="172">
        <f t="shared" ref="B45:AD45" si="15">B46</f>
        <v>18282.5</v>
      </c>
      <c r="C45" s="172">
        <f t="shared" si="15"/>
        <v>1291.4488099999999</v>
      </c>
      <c r="D45" s="172">
        <f t="shared" si="15"/>
        <v>550.79</v>
      </c>
      <c r="E45" s="172">
        <f t="shared" si="15"/>
        <v>550.79</v>
      </c>
      <c r="F45" s="174">
        <f t="shared" si="15"/>
        <v>3.0126623820593461</v>
      </c>
      <c r="G45" s="174">
        <f t="shared" si="15"/>
        <v>42.648999769491446</v>
      </c>
      <c r="H45" s="172">
        <f t="shared" si="15"/>
        <v>1291.4488099999999</v>
      </c>
      <c r="I45" s="172">
        <f t="shared" si="15"/>
        <v>550.79</v>
      </c>
      <c r="J45" s="172">
        <f t="shared" si="15"/>
        <v>1443.7829999999999</v>
      </c>
      <c r="K45" s="172"/>
      <c r="L45" s="172">
        <f t="shared" si="15"/>
        <v>1292.24</v>
      </c>
      <c r="M45" s="172"/>
      <c r="N45" s="172">
        <f t="shared" si="15"/>
        <v>1515.0150000000001</v>
      </c>
      <c r="O45" s="172"/>
      <c r="P45" s="172">
        <f t="shared" si="15"/>
        <v>1470.99</v>
      </c>
      <c r="Q45" s="172"/>
      <c r="R45" s="172">
        <f t="shared" si="15"/>
        <v>1665.46</v>
      </c>
      <c r="S45" s="172"/>
      <c r="T45" s="172">
        <f t="shared" si="15"/>
        <v>1885.415</v>
      </c>
      <c r="U45" s="172"/>
      <c r="V45" s="172">
        <f t="shared" si="15"/>
        <v>1571.44</v>
      </c>
      <c r="W45" s="172"/>
      <c r="X45" s="172">
        <f t="shared" si="15"/>
        <v>1735.97</v>
      </c>
      <c r="Y45" s="172"/>
      <c r="Z45" s="172">
        <f t="shared" si="15"/>
        <v>1543.415</v>
      </c>
      <c r="AA45" s="172"/>
      <c r="AB45" s="172">
        <f t="shared" si="15"/>
        <v>1392.04</v>
      </c>
      <c r="AC45" s="172"/>
      <c r="AD45" s="172">
        <f t="shared" si="15"/>
        <v>1475.2831900000001</v>
      </c>
      <c r="AE45" s="172"/>
      <c r="AF45" s="188"/>
      <c r="AG45" s="177"/>
    </row>
    <row r="46" spans="1:33" s="179" customFormat="1" x14ac:dyDescent="0.3">
      <c r="A46" s="189" t="s">
        <v>31</v>
      </c>
      <c r="B46" s="172">
        <f t="shared" ref="B46:B50" si="16">H46+J46+L46+N46+P46+R46+T46+V46+X46+Z46+AB46+AD46</f>
        <v>18282.5</v>
      </c>
      <c r="C46" s="172">
        <f>H46</f>
        <v>1291.4488099999999</v>
      </c>
      <c r="D46" s="172">
        <f t="shared" ref="D46:D50" si="17">E46</f>
        <v>550.79</v>
      </c>
      <c r="E46" s="172">
        <f>E55+E61</f>
        <v>550.79</v>
      </c>
      <c r="F46" s="172">
        <f>F47+F48+F49+F50</f>
        <v>3.0126623820593461</v>
      </c>
      <c r="G46" s="172">
        <f>E46/C46*100</f>
        <v>42.648999769491446</v>
      </c>
      <c r="H46" s="172">
        <f>H47+H48+H49+H50</f>
        <v>1291.4488099999999</v>
      </c>
      <c r="I46" s="172">
        <f>I47+I48+I49+I50</f>
        <v>550.79</v>
      </c>
      <c r="J46" s="172">
        <f t="shared" ref="J46:AD46" si="18">J47+J48+J49+J50</f>
        <v>1443.7829999999999</v>
      </c>
      <c r="K46" s="172"/>
      <c r="L46" s="172">
        <f t="shared" si="18"/>
        <v>1292.24</v>
      </c>
      <c r="M46" s="172"/>
      <c r="N46" s="172">
        <f t="shared" si="18"/>
        <v>1515.0150000000001</v>
      </c>
      <c r="O46" s="172"/>
      <c r="P46" s="172">
        <f t="shared" si="18"/>
        <v>1470.99</v>
      </c>
      <c r="Q46" s="172"/>
      <c r="R46" s="172">
        <f t="shared" si="18"/>
        <v>1665.46</v>
      </c>
      <c r="S46" s="172"/>
      <c r="T46" s="172">
        <f t="shared" si="18"/>
        <v>1885.415</v>
      </c>
      <c r="U46" s="172"/>
      <c r="V46" s="172">
        <f t="shared" si="18"/>
        <v>1571.44</v>
      </c>
      <c r="W46" s="172"/>
      <c r="X46" s="172">
        <f t="shared" si="18"/>
        <v>1735.97</v>
      </c>
      <c r="Y46" s="172"/>
      <c r="Z46" s="172">
        <f t="shared" si="18"/>
        <v>1543.415</v>
      </c>
      <c r="AA46" s="172"/>
      <c r="AB46" s="172">
        <f t="shared" si="18"/>
        <v>1392.04</v>
      </c>
      <c r="AC46" s="172"/>
      <c r="AD46" s="172">
        <f t="shared" si="18"/>
        <v>1475.2831900000001</v>
      </c>
      <c r="AE46" s="172"/>
      <c r="AF46" s="190"/>
      <c r="AG46" s="177"/>
    </row>
    <row r="47" spans="1:33" x14ac:dyDescent="0.3">
      <c r="A47" s="180" t="s">
        <v>171</v>
      </c>
      <c r="B47" s="181">
        <f t="shared" si="16"/>
        <v>0</v>
      </c>
      <c r="C47" s="181">
        <f t="shared" ref="C47:C50" si="19">H47+J47</f>
        <v>0</v>
      </c>
      <c r="D47" s="181">
        <f t="shared" si="17"/>
        <v>0</v>
      </c>
      <c r="E47" s="181">
        <v>0</v>
      </c>
      <c r="F47" s="181">
        <v>0</v>
      </c>
      <c r="G47" s="181">
        <v>0</v>
      </c>
      <c r="H47" s="181">
        <f>H53+H59</f>
        <v>0</v>
      </c>
      <c r="I47" s="181">
        <f t="shared" ref="I47:AE50" si="20">I53+I59</f>
        <v>0</v>
      </c>
      <c r="J47" s="181">
        <f t="shared" si="20"/>
        <v>0</v>
      </c>
      <c r="K47" s="181">
        <f t="shared" si="20"/>
        <v>0</v>
      </c>
      <c r="L47" s="181">
        <f t="shared" si="20"/>
        <v>0</v>
      </c>
      <c r="M47" s="181">
        <f t="shared" si="20"/>
        <v>0</v>
      </c>
      <c r="N47" s="181">
        <f t="shared" si="20"/>
        <v>0</v>
      </c>
      <c r="O47" s="181">
        <f t="shared" si="20"/>
        <v>0</v>
      </c>
      <c r="P47" s="181">
        <f t="shared" si="20"/>
        <v>0</v>
      </c>
      <c r="Q47" s="181">
        <f t="shared" si="20"/>
        <v>0</v>
      </c>
      <c r="R47" s="181">
        <f t="shared" si="20"/>
        <v>0</v>
      </c>
      <c r="S47" s="181">
        <f t="shared" si="20"/>
        <v>0</v>
      </c>
      <c r="T47" s="181">
        <f t="shared" si="20"/>
        <v>0</v>
      </c>
      <c r="U47" s="181">
        <f t="shared" si="20"/>
        <v>0</v>
      </c>
      <c r="V47" s="181">
        <f t="shared" si="20"/>
        <v>0</v>
      </c>
      <c r="W47" s="181">
        <f t="shared" si="20"/>
        <v>0</v>
      </c>
      <c r="X47" s="181">
        <f t="shared" si="20"/>
        <v>0</v>
      </c>
      <c r="Y47" s="181">
        <f t="shared" si="20"/>
        <v>0</v>
      </c>
      <c r="Z47" s="181">
        <f t="shared" si="20"/>
        <v>0</v>
      </c>
      <c r="AA47" s="181">
        <f t="shared" si="20"/>
        <v>0</v>
      </c>
      <c r="AB47" s="181">
        <f t="shared" si="20"/>
        <v>0</v>
      </c>
      <c r="AC47" s="181">
        <f t="shared" si="20"/>
        <v>0</v>
      </c>
      <c r="AD47" s="181">
        <f t="shared" si="20"/>
        <v>0</v>
      </c>
      <c r="AE47" s="181">
        <f t="shared" si="20"/>
        <v>0</v>
      </c>
      <c r="AF47" s="191"/>
      <c r="AG47" s="177"/>
    </row>
    <row r="48" spans="1:33" x14ac:dyDescent="0.3">
      <c r="A48" s="180" t="s">
        <v>32</v>
      </c>
      <c r="B48" s="181">
        <f t="shared" si="16"/>
        <v>0</v>
      </c>
      <c r="C48" s="181">
        <f t="shared" si="19"/>
        <v>0</v>
      </c>
      <c r="D48" s="181">
        <f t="shared" si="17"/>
        <v>0</v>
      </c>
      <c r="E48" s="181">
        <v>0</v>
      </c>
      <c r="F48" s="181">
        <v>0</v>
      </c>
      <c r="G48" s="181">
        <v>0</v>
      </c>
      <c r="H48" s="181">
        <f t="shared" ref="H48:W50" si="21">H54+H60</f>
        <v>0</v>
      </c>
      <c r="I48" s="181">
        <f t="shared" si="21"/>
        <v>0</v>
      </c>
      <c r="J48" s="181">
        <f t="shared" si="21"/>
        <v>0</v>
      </c>
      <c r="K48" s="181">
        <f t="shared" si="21"/>
        <v>0</v>
      </c>
      <c r="L48" s="181">
        <f t="shared" si="21"/>
        <v>0</v>
      </c>
      <c r="M48" s="181">
        <f t="shared" si="21"/>
        <v>0</v>
      </c>
      <c r="N48" s="181">
        <f t="shared" si="21"/>
        <v>0</v>
      </c>
      <c r="O48" s="181">
        <f t="shared" si="21"/>
        <v>0</v>
      </c>
      <c r="P48" s="181">
        <f t="shared" si="21"/>
        <v>0</v>
      </c>
      <c r="Q48" s="181">
        <f t="shared" si="21"/>
        <v>0</v>
      </c>
      <c r="R48" s="181">
        <f t="shared" si="21"/>
        <v>0</v>
      </c>
      <c r="S48" s="181">
        <f t="shared" si="21"/>
        <v>0</v>
      </c>
      <c r="T48" s="181">
        <f t="shared" si="21"/>
        <v>0</v>
      </c>
      <c r="U48" s="181">
        <f t="shared" si="21"/>
        <v>0</v>
      </c>
      <c r="V48" s="181">
        <f t="shared" si="21"/>
        <v>0</v>
      </c>
      <c r="W48" s="181">
        <f t="shared" si="21"/>
        <v>0</v>
      </c>
      <c r="X48" s="181">
        <f t="shared" si="20"/>
        <v>0</v>
      </c>
      <c r="Y48" s="181">
        <f t="shared" si="20"/>
        <v>0</v>
      </c>
      <c r="Z48" s="181">
        <f t="shared" si="20"/>
        <v>0</v>
      </c>
      <c r="AA48" s="181">
        <f t="shared" si="20"/>
        <v>0</v>
      </c>
      <c r="AB48" s="181">
        <f t="shared" si="20"/>
        <v>0</v>
      </c>
      <c r="AC48" s="181">
        <f t="shared" si="20"/>
        <v>0</v>
      </c>
      <c r="AD48" s="181">
        <f t="shared" si="20"/>
        <v>0</v>
      </c>
      <c r="AE48" s="181">
        <f t="shared" si="20"/>
        <v>0</v>
      </c>
      <c r="AF48" s="191"/>
      <c r="AG48" s="177"/>
    </row>
    <row r="49" spans="1:33" x14ac:dyDescent="0.3">
      <c r="A49" s="180" t="s">
        <v>33</v>
      </c>
      <c r="B49" s="181">
        <f t="shared" si="16"/>
        <v>18282.5</v>
      </c>
      <c r="C49" s="181">
        <f>H49</f>
        <v>1291.4488099999999</v>
      </c>
      <c r="D49" s="181">
        <f>E49</f>
        <v>550.79</v>
      </c>
      <c r="E49" s="181">
        <f>I49</f>
        <v>550.79</v>
      </c>
      <c r="F49" s="181">
        <f>E49/B49*100</f>
        <v>3.0126623820593461</v>
      </c>
      <c r="G49" s="181">
        <f>E49/C49*100</f>
        <v>42.648999769491446</v>
      </c>
      <c r="H49" s="181">
        <f t="shared" si="21"/>
        <v>1291.4488099999999</v>
      </c>
      <c r="I49" s="181">
        <f t="shared" si="20"/>
        <v>550.79</v>
      </c>
      <c r="J49" s="181">
        <f t="shared" si="20"/>
        <v>1443.7829999999999</v>
      </c>
      <c r="K49" s="181">
        <f t="shared" si="20"/>
        <v>0</v>
      </c>
      <c r="L49" s="181">
        <f t="shared" si="20"/>
        <v>1292.24</v>
      </c>
      <c r="M49" s="181">
        <f t="shared" si="20"/>
        <v>0</v>
      </c>
      <c r="N49" s="181">
        <f t="shared" si="20"/>
        <v>1515.0150000000001</v>
      </c>
      <c r="O49" s="181">
        <f t="shared" si="20"/>
        <v>0</v>
      </c>
      <c r="P49" s="181">
        <f t="shared" si="20"/>
        <v>1470.99</v>
      </c>
      <c r="Q49" s="181">
        <f t="shared" si="20"/>
        <v>0</v>
      </c>
      <c r="R49" s="181">
        <f t="shared" si="20"/>
        <v>1665.46</v>
      </c>
      <c r="S49" s="181">
        <f t="shared" si="20"/>
        <v>0</v>
      </c>
      <c r="T49" s="181">
        <f t="shared" si="20"/>
        <v>1885.415</v>
      </c>
      <c r="U49" s="181">
        <f t="shared" si="20"/>
        <v>0</v>
      </c>
      <c r="V49" s="181">
        <f t="shared" si="20"/>
        <v>1571.44</v>
      </c>
      <c r="W49" s="181">
        <f t="shared" si="20"/>
        <v>0</v>
      </c>
      <c r="X49" s="181">
        <f t="shared" si="20"/>
        <v>1735.97</v>
      </c>
      <c r="Y49" s="181">
        <f t="shared" si="20"/>
        <v>0</v>
      </c>
      <c r="Z49" s="181">
        <f t="shared" si="20"/>
        <v>1543.415</v>
      </c>
      <c r="AA49" s="181">
        <f t="shared" si="20"/>
        <v>0</v>
      </c>
      <c r="AB49" s="181">
        <f t="shared" si="20"/>
        <v>1392.04</v>
      </c>
      <c r="AC49" s="181">
        <f t="shared" si="20"/>
        <v>0</v>
      </c>
      <c r="AD49" s="181">
        <f t="shared" si="20"/>
        <v>1475.2831900000001</v>
      </c>
      <c r="AE49" s="181">
        <f t="shared" si="20"/>
        <v>0</v>
      </c>
      <c r="AF49" s="191"/>
      <c r="AG49" s="177"/>
    </row>
    <row r="50" spans="1:33" x14ac:dyDescent="0.3">
      <c r="A50" s="180" t="s">
        <v>224</v>
      </c>
      <c r="B50" s="181">
        <f t="shared" si="16"/>
        <v>0</v>
      </c>
      <c r="C50" s="181">
        <f t="shared" si="19"/>
        <v>0</v>
      </c>
      <c r="D50" s="181">
        <f t="shared" si="17"/>
        <v>0</v>
      </c>
      <c r="E50" s="181">
        <v>0</v>
      </c>
      <c r="F50" s="181">
        <v>0</v>
      </c>
      <c r="G50" s="181">
        <v>0</v>
      </c>
      <c r="H50" s="181">
        <f t="shared" si="21"/>
        <v>0</v>
      </c>
      <c r="I50" s="181">
        <f t="shared" si="20"/>
        <v>0</v>
      </c>
      <c r="J50" s="181">
        <f t="shared" si="20"/>
        <v>0</v>
      </c>
      <c r="K50" s="181">
        <f t="shared" si="20"/>
        <v>0</v>
      </c>
      <c r="L50" s="181">
        <f t="shared" si="20"/>
        <v>0</v>
      </c>
      <c r="M50" s="181">
        <f t="shared" si="20"/>
        <v>0</v>
      </c>
      <c r="N50" s="181">
        <f t="shared" si="20"/>
        <v>0</v>
      </c>
      <c r="O50" s="181">
        <f t="shared" si="20"/>
        <v>0</v>
      </c>
      <c r="P50" s="181">
        <f t="shared" si="20"/>
        <v>0</v>
      </c>
      <c r="Q50" s="181">
        <f t="shared" si="20"/>
        <v>0</v>
      </c>
      <c r="R50" s="181">
        <f t="shared" si="20"/>
        <v>0</v>
      </c>
      <c r="S50" s="181">
        <f t="shared" si="20"/>
        <v>0</v>
      </c>
      <c r="T50" s="181">
        <f t="shared" si="20"/>
        <v>0</v>
      </c>
      <c r="U50" s="181">
        <f t="shared" si="20"/>
        <v>0</v>
      </c>
      <c r="V50" s="181">
        <f t="shared" si="20"/>
        <v>0</v>
      </c>
      <c r="W50" s="181">
        <f t="shared" si="20"/>
        <v>0</v>
      </c>
      <c r="X50" s="181">
        <f t="shared" si="20"/>
        <v>0</v>
      </c>
      <c r="Y50" s="181">
        <f t="shared" si="20"/>
        <v>0</v>
      </c>
      <c r="Z50" s="181">
        <f t="shared" si="20"/>
        <v>0</v>
      </c>
      <c r="AA50" s="181">
        <f t="shared" si="20"/>
        <v>0</v>
      </c>
      <c r="AB50" s="181">
        <f t="shared" si="20"/>
        <v>0</v>
      </c>
      <c r="AC50" s="181">
        <f t="shared" si="20"/>
        <v>0</v>
      </c>
      <c r="AD50" s="181">
        <f t="shared" si="20"/>
        <v>0</v>
      </c>
      <c r="AE50" s="181">
        <f t="shared" si="20"/>
        <v>0</v>
      </c>
      <c r="AF50" s="191"/>
      <c r="AG50" s="177"/>
    </row>
    <row r="51" spans="1:33" ht="56.25" x14ac:dyDescent="0.3">
      <c r="A51" s="192" t="s">
        <v>247</v>
      </c>
      <c r="B51" s="193">
        <f>B52</f>
        <v>1926.6000000000004</v>
      </c>
      <c r="C51" s="193">
        <f>C52</f>
        <v>70.140249999999995</v>
      </c>
      <c r="D51" s="193">
        <f>D52</f>
        <v>70.14</v>
      </c>
      <c r="E51" s="194">
        <f>E52</f>
        <v>70.14</v>
      </c>
      <c r="F51" s="195">
        <v>0</v>
      </c>
      <c r="G51" s="195">
        <v>0</v>
      </c>
      <c r="H51" s="193">
        <f>H52</f>
        <v>70.140249999999995</v>
      </c>
      <c r="I51" s="194">
        <f>I52</f>
        <v>70.14</v>
      </c>
      <c r="J51" s="193">
        <f>J52</f>
        <v>279.5</v>
      </c>
      <c r="K51" s="194"/>
      <c r="L51" s="193">
        <f>L52</f>
        <v>144.19999999999999</v>
      </c>
      <c r="M51" s="194"/>
      <c r="N51" s="193">
        <f>N52</f>
        <v>144.19999999999999</v>
      </c>
      <c r="O51" s="194"/>
      <c r="P51" s="193">
        <f>P52</f>
        <v>144.19999999999999</v>
      </c>
      <c r="Q51" s="194"/>
      <c r="R51" s="193">
        <f>R52</f>
        <v>144.19999999999999</v>
      </c>
      <c r="S51" s="194"/>
      <c r="T51" s="193">
        <f>T52</f>
        <v>144.19999999999999</v>
      </c>
      <c r="U51" s="194"/>
      <c r="V51" s="193">
        <f>V52</f>
        <v>144.19999999999999</v>
      </c>
      <c r="W51" s="194"/>
      <c r="X51" s="193">
        <f>X52</f>
        <v>144.19999999999999</v>
      </c>
      <c r="Y51" s="194"/>
      <c r="Z51" s="193">
        <f>Z52</f>
        <v>144.19999999999999</v>
      </c>
      <c r="AA51" s="194"/>
      <c r="AB51" s="193">
        <f>AB52</f>
        <v>144.19999999999999</v>
      </c>
      <c r="AC51" s="194"/>
      <c r="AD51" s="193">
        <f>AD52</f>
        <v>279.15974999999997</v>
      </c>
      <c r="AE51" s="196"/>
      <c r="AF51" s="197"/>
      <c r="AG51" s="177"/>
    </row>
    <row r="52" spans="1:33" s="179" customFormat="1" x14ac:dyDescent="0.3">
      <c r="A52" s="198" t="s">
        <v>31</v>
      </c>
      <c r="B52" s="199">
        <f>B53+B54+B55+B56</f>
        <v>1926.6000000000004</v>
      </c>
      <c r="C52" s="199">
        <f>C53+C54+C55+C56</f>
        <v>70.140249999999995</v>
      </c>
      <c r="D52" s="199">
        <f>D53+D54+D55+D56</f>
        <v>70.14</v>
      </c>
      <c r="E52" s="199">
        <f>E53+E54+E55+E56</f>
        <v>70.14</v>
      </c>
      <c r="F52" s="200">
        <v>0</v>
      </c>
      <c r="G52" s="200">
        <f>E52/C52*100</f>
        <v>99.999643571273282</v>
      </c>
      <c r="H52" s="199">
        <f>H53+H54+H55+H56</f>
        <v>70.140249999999995</v>
      </c>
      <c r="I52" s="199">
        <f>I55</f>
        <v>70.14</v>
      </c>
      <c r="J52" s="199">
        <f>J53+J54+J55+J56</f>
        <v>279.5</v>
      </c>
      <c r="K52" s="199"/>
      <c r="L52" s="199">
        <f>L53+L54+L55+L56</f>
        <v>144.19999999999999</v>
      </c>
      <c r="M52" s="199"/>
      <c r="N52" s="199">
        <f>N53+N54+N55+N56</f>
        <v>144.19999999999999</v>
      </c>
      <c r="O52" s="199"/>
      <c r="P52" s="199">
        <f>P53+P54+P55+P56</f>
        <v>144.19999999999999</v>
      </c>
      <c r="Q52" s="199"/>
      <c r="R52" s="199">
        <f>R53+R54+R55+R56</f>
        <v>144.19999999999999</v>
      </c>
      <c r="S52" s="199"/>
      <c r="T52" s="199">
        <f>T53+T54+T55+T56</f>
        <v>144.19999999999999</v>
      </c>
      <c r="U52" s="199"/>
      <c r="V52" s="199">
        <f>V53+V54+V55+V56</f>
        <v>144.19999999999999</v>
      </c>
      <c r="W52" s="199"/>
      <c r="X52" s="199">
        <f>X53+X54+X55+X56</f>
        <v>144.19999999999999</v>
      </c>
      <c r="Y52" s="199"/>
      <c r="Z52" s="199">
        <f>Z53+Z54+Z55+Z56</f>
        <v>144.19999999999999</v>
      </c>
      <c r="AA52" s="199"/>
      <c r="AB52" s="199">
        <f>AB53+AB54+AB55+AB56</f>
        <v>144.19999999999999</v>
      </c>
      <c r="AC52" s="199"/>
      <c r="AD52" s="199">
        <f>AD53+AD54+AD55+AD56</f>
        <v>279.15974999999997</v>
      </c>
      <c r="AE52" s="199"/>
      <c r="AF52" s="197"/>
      <c r="AG52" s="177"/>
    </row>
    <row r="53" spans="1:33" x14ac:dyDescent="0.3">
      <c r="A53" s="201" t="s">
        <v>171</v>
      </c>
      <c r="B53" s="193">
        <f>H53+J53+L53+N53+P53+R53+T53+V53+X53+Z53+AB53+AD53</f>
        <v>0</v>
      </c>
      <c r="C53" s="193">
        <f>H53+J53</f>
        <v>0</v>
      </c>
      <c r="D53" s="193">
        <f t="shared" ref="D53:D70" si="22">E53</f>
        <v>0</v>
      </c>
      <c r="E53" s="193">
        <v>0</v>
      </c>
      <c r="F53" s="195">
        <v>0</v>
      </c>
      <c r="G53" s="195">
        <v>0</v>
      </c>
      <c r="H53" s="193">
        <v>0</v>
      </c>
      <c r="I53" s="193">
        <v>0</v>
      </c>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7"/>
      <c r="AG53" s="177"/>
    </row>
    <row r="54" spans="1:33" x14ac:dyDescent="0.3">
      <c r="A54" s="201" t="s">
        <v>32</v>
      </c>
      <c r="B54" s="193">
        <f>H54+J54+L54+N54+P54+R54+T54+V54+X54+Z54+AB54+AD54</f>
        <v>0</v>
      </c>
      <c r="C54" s="193">
        <f>H54+J54</f>
        <v>0</v>
      </c>
      <c r="D54" s="193">
        <f t="shared" si="22"/>
        <v>0</v>
      </c>
      <c r="E54" s="193">
        <v>0</v>
      </c>
      <c r="F54" s="195">
        <v>0</v>
      </c>
      <c r="G54" s="195">
        <v>0</v>
      </c>
      <c r="H54" s="193">
        <v>0</v>
      </c>
      <c r="I54" s="193">
        <v>0</v>
      </c>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7"/>
      <c r="AG54" s="177"/>
    </row>
    <row r="55" spans="1:33" x14ac:dyDescent="0.3">
      <c r="A55" s="201" t="s">
        <v>33</v>
      </c>
      <c r="B55" s="193">
        <f>H55+J55+L55+N55+P55+R55+T55+V55+X55+Z55+AB55+AD55</f>
        <v>1926.6000000000004</v>
      </c>
      <c r="C55" s="193">
        <f>H55</f>
        <v>70.140249999999995</v>
      </c>
      <c r="D55" s="202">
        <f>E55</f>
        <v>70.14</v>
      </c>
      <c r="E55" s="194">
        <f>I55</f>
        <v>70.14</v>
      </c>
      <c r="F55" s="195">
        <v>0</v>
      </c>
      <c r="G55" s="195">
        <v>0</v>
      </c>
      <c r="H55" s="193">
        <v>70.140249999999995</v>
      </c>
      <c r="I55" s="193">
        <v>70.14</v>
      </c>
      <c r="J55" s="193">
        <v>279.5</v>
      </c>
      <c r="K55" s="193"/>
      <c r="L55" s="193">
        <v>144.19999999999999</v>
      </c>
      <c r="M55" s="193"/>
      <c r="N55" s="193">
        <v>144.19999999999999</v>
      </c>
      <c r="O55" s="193"/>
      <c r="P55" s="193">
        <v>144.19999999999999</v>
      </c>
      <c r="Q55" s="193"/>
      <c r="R55" s="193">
        <v>144.19999999999999</v>
      </c>
      <c r="S55" s="193"/>
      <c r="T55" s="193">
        <v>144.19999999999999</v>
      </c>
      <c r="U55" s="193"/>
      <c r="V55" s="193">
        <v>144.19999999999999</v>
      </c>
      <c r="W55" s="193"/>
      <c r="X55" s="193">
        <v>144.19999999999999</v>
      </c>
      <c r="Y55" s="193"/>
      <c r="Z55" s="193">
        <v>144.19999999999999</v>
      </c>
      <c r="AA55" s="193"/>
      <c r="AB55" s="193">
        <v>144.19999999999999</v>
      </c>
      <c r="AC55" s="193"/>
      <c r="AD55" s="193">
        <v>279.15974999999997</v>
      </c>
      <c r="AE55" s="193"/>
      <c r="AF55" s="197"/>
      <c r="AG55" s="177"/>
    </row>
    <row r="56" spans="1:33" x14ac:dyDescent="0.3">
      <c r="A56" s="201" t="s">
        <v>224</v>
      </c>
      <c r="B56" s="193">
        <f>H56+J56+L56+N56+P56+R56+T56+V56+X56+Z56+AB56+AD56</f>
        <v>0</v>
      </c>
      <c r="C56" s="193">
        <f>H56+J56</f>
        <v>0</v>
      </c>
      <c r="D56" s="193">
        <f t="shared" si="22"/>
        <v>0</v>
      </c>
      <c r="E56" s="193">
        <v>0</v>
      </c>
      <c r="F56" s="195">
        <v>0</v>
      </c>
      <c r="G56" s="195">
        <v>0</v>
      </c>
      <c r="H56" s="193">
        <v>0</v>
      </c>
      <c r="I56" s="193">
        <v>0</v>
      </c>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7"/>
      <c r="AG56" s="177"/>
    </row>
    <row r="57" spans="1:33" ht="70.5" customHeight="1" x14ac:dyDescent="0.3">
      <c r="A57" s="192" t="s">
        <v>248</v>
      </c>
      <c r="B57" s="193"/>
      <c r="C57" s="193"/>
      <c r="D57" s="193"/>
      <c r="E57" s="194"/>
      <c r="F57" s="195"/>
      <c r="G57" s="195"/>
      <c r="H57" s="193"/>
      <c r="I57" s="194"/>
      <c r="J57" s="193"/>
      <c r="K57" s="194"/>
      <c r="L57" s="193"/>
      <c r="M57" s="194"/>
      <c r="N57" s="193"/>
      <c r="O57" s="194"/>
      <c r="P57" s="193"/>
      <c r="Q57" s="194"/>
      <c r="R57" s="193"/>
      <c r="S57" s="194"/>
      <c r="T57" s="193"/>
      <c r="U57" s="194"/>
      <c r="V57" s="193"/>
      <c r="W57" s="194"/>
      <c r="X57" s="193"/>
      <c r="Y57" s="194"/>
      <c r="Z57" s="193"/>
      <c r="AA57" s="194"/>
      <c r="AB57" s="193"/>
      <c r="AC57" s="194"/>
      <c r="AD57" s="193"/>
      <c r="AE57" s="196"/>
      <c r="AF57" s="197"/>
      <c r="AG57" s="177"/>
    </row>
    <row r="58" spans="1:33" s="179" customFormat="1" ht="276" x14ac:dyDescent="0.3">
      <c r="A58" s="198" t="s">
        <v>31</v>
      </c>
      <c r="B58" s="199">
        <f>B59+B60+B61+B62</f>
        <v>16355.9</v>
      </c>
      <c r="C58" s="199">
        <f>C59+C60+C61+C62</f>
        <v>1221.3085599999999</v>
      </c>
      <c r="D58" s="199">
        <f>D59+D60+D61+D62</f>
        <v>480.65</v>
      </c>
      <c r="E58" s="199">
        <f>E59+E60+E61+E62</f>
        <v>480.65</v>
      </c>
      <c r="F58" s="200">
        <f>F59+F60+F61+F62</f>
        <v>2.9386949052024041</v>
      </c>
      <c r="G58" s="200">
        <f>E58/C58*100</f>
        <v>39.355328844989018</v>
      </c>
      <c r="H58" s="200">
        <f>H59+H60+H61+H62</f>
        <v>1221.3085599999999</v>
      </c>
      <c r="I58" s="200">
        <f>I59+I60+I61+I62</f>
        <v>480.65</v>
      </c>
      <c r="J58" s="199">
        <f>J59+J60+J61+J62</f>
        <v>1164.2829999999999</v>
      </c>
      <c r="K58" s="199"/>
      <c r="L58" s="199">
        <f>L59+L60+L61+L62</f>
        <v>1148.04</v>
      </c>
      <c r="M58" s="199"/>
      <c r="N58" s="199">
        <f>N59+N60+N61+N62</f>
        <v>1370.8150000000001</v>
      </c>
      <c r="O58" s="199"/>
      <c r="P58" s="199">
        <f>P59+P60+P61+P62</f>
        <v>1326.79</v>
      </c>
      <c r="Q58" s="199"/>
      <c r="R58" s="199">
        <f>R59+R60+R61+R62</f>
        <v>1521.26</v>
      </c>
      <c r="S58" s="199"/>
      <c r="T58" s="199">
        <f>T59+T60+T61+T62</f>
        <v>1741.2149999999999</v>
      </c>
      <c r="U58" s="199"/>
      <c r="V58" s="199">
        <f>V59+V60+V61+V62</f>
        <v>1427.24</v>
      </c>
      <c r="W58" s="199"/>
      <c r="X58" s="199">
        <f>X59+X60+X61+X62</f>
        <v>1591.77</v>
      </c>
      <c r="Y58" s="199"/>
      <c r="Z58" s="199">
        <f>Z59+Z60+Z61+Z62</f>
        <v>1399.2149999999999</v>
      </c>
      <c r="AA58" s="199"/>
      <c r="AB58" s="199">
        <f>AB59+AB60+AB61+AB62</f>
        <v>1247.8399999999999</v>
      </c>
      <c r="AC58" s="199"/>
      <c r="AD58" s="199">
        <f>AD59+AD60+AD61+AD62</f>
        <v>1196.1234400000001</v>
      </c>
      <c r="AE58" s="199"/>
      <c r="AF58" s="228" t="s">
        <v>510</v>
      </c>
      <c r="AG58" s="177"/>
    </row>
    <row r="59" spans="1:33" x14ac:dyDescent="0.3">
      <c r="A59" s="201" t="s">
        <v>171</v>
      </c>
      <c r="B59" s="193">
        <f>H59+J59+L59+N59+P59+R59+T59+V59+X59+Z59+AB59+AD59</f>
        <v>0</v>
      </c>
      <c r="C59" s="193">
        <f>H59+J59</f>
        <v>0</v>
      </c>
      <c r="D59" s="193">
        <f t="shared" si="22"/>
        <v>0</v>
      </c>
      <c r="E59" s="193">
        <v>0</v>
      </c>
      <c r="F59" s="195">
        <v>0</v>
      </c>
      <c r="G59" s="195">
        <v>0</v>
      </c>
      <c r="H59" s="193">
        <v>0</v>
      </c>
      <c r="I59" s="194">
        <v>0</v>
      </c>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7"/>
      <c r="AG59" s="177"/>
    </row>
    <row r="60" spans="1:33" x14ac:dyDescent="0.3">
      <c r="A60" s="201" t="s">
        <v>32</v>
      </c>
      <c r="B60" s="193">
        <f>H60+J60+L60+N60+P60+R60+T60+V60+X60+Z60+AB60+AD60</f>
        <v>0</v>
      </c>
      <c r="C60" s="193">
        <f>H60+J60</f>
        <v>0</v>
      </c>
      <c r="D60" s="193">
        <f t="shared" si="22"/>
        <v>0</v>
      </c>
      <c r="E60" s="193">
        <v>0</v>
      </c>
      <c r="F60" s="195">
        <v>0</v>
      </c>
      <c r="G60" s="195">
        <v>0</v>
      </c>
      <c r="H60" s="193">
        <v>0</v>
      </c>
      <c r="I60" s="194">
        <v>0</v>
      </c>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7"/>
      <c r="AG60" s="177"/>
    </row>
    <row r="61" spans="1:33" x14ac:dyDescent="0.3">
      <c r="A61" s="201" t="s">
        <v>33</v>
      </c>
      <c r="B61" s="193">
        <f>H61+J61+L61+N61+P61+R61+T61+V61+X61+Z61+AB61+AD61</f>
        <v>16355.9</v>
      </c>
      <c r="C61" s="193">
        <f>H61</f>
        <v>1221.3085599999999</v>
      </c>
      <c r="D61" s="193">
        <f>E61</f>
        <v>480.65</v>
      </c>
      <c r="E61" s="193">
        <f>I61</f>
        <v>480.65</v>
      </c>
      <c r="F61" s="195">
        <f>E61/B61*100</f>
        <v>2.9386949052024041</v>
      </c>
      <c r="G61" s="195">
        <f>E61/C61*100</f>
        <v>39.355328844989018</v>
      </c>
      <c r="H61" s="193">
        <v>1221.3085599999999</v>
      </c>
      <c r="I61" s="194">
        <v>480.65</v>
      </c>
      <c r="J61" s="193">
        <v>1164.2829999999999</v>
      </c>
      <c r="K61" s="193"/>
      <c r="L61" s="193">
        <v>1148.04</v>
      </c>
      <c r="M61" s="193"/>
      <c r="N61" s="193">
        <v>1370.8150000000001</v>
      </c>
      <c r="O61" s="193"/>
      <c r="P61" s="193">
        <v>1326.79</v>
      </c>
      <c r="Q61" s="193"/>
      <c r="R61" s="193">
        <v>1521.26</v>
      </c>
      <c r="S61" s="193"/>
      <c r="T61" s="193">
        <v>1741.2149999999999</v>
      </c>
      <c r="U61" s="193"/>
      <c r="V61" s="193">
        <v>1427.24</v>
      </c>
      <c r="W61" s="193"/>
      <c r="X61" s="193">
        <v>1591.77</v>
      </c>
      <c r="Y61" s="193"/>
      <c r="Z61" s="193">
        <v>1399.2149999999999</v>
      </c>
      <c r="AA61" s="193"/>
      <c r="AB61" s="193">
        <v>1247.8399999999999</v>
      </c>
      <c r="AC61" s="193"/>
      <c r="AD61" s="193">
        <v>1196.1234400000001</v>
      </c>
      <c r="AE61" s="193"/>
      <c r="AF61" s="197"/>
      <c r="AG61" s="177"/>
    </row>
    <row r="62" spans="1:33" x14ac:dyDescent="0.3">
      <c r="A62" s="201" t="s">
        <v>224</v>
      </c>
      <c r="B62" s="193">
        <f>H62+J62+L62+N62+P62+R62+T62+V62+X62+Z62+AB62+AD62</f>
        <v>0</v>
      </c>
      <c r="C62" s="193">
        <f>H62+J62</f>
        <v>0</v>
      </c>
      <c r="D62" s="193">
        <f t="shared" si="22"/>
        <v>0</v>
      </c>
      <c r="E62" s="193">
        <v>0</v>
      </c>
      <c r="F62" s="195">
        <v>0</v>
      </c>
      <c r="G62" s="195">
        <v>0</v>
      </c>
      <c r="H62" s="193">
        <v>0</v>
      </c>
      <c r="I62" s="194">
        <v>0</v>
      </c>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7"/>
      <c r="AG62" s="177"/>
    </row>
    <row r="63" spans="1:33" s="170" customFormat="1" x14ac:dyDescent="0.3">
      <c r="A63" s="682" t="s">
        <v>249</v>
      </c>
      <c r="B63" s="677"/>
      <c r="C63" s="677"/>
      <c r="D63" s="677"/>
      <c r="E63" s="677"/>
      <c r="F63" s="677"/>
      <c r="G63" s="677"/>
      <c r="H63" s="677"/>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8"/>
      <c r="AG63" s="177"/>
    </row>
    <row r="64" spans="1:33" s="170" customFormat="1" x14ac:dyDescent="0.3">
      <c r="A64" s="676" t="s">
        <v>54</v>
      </c>
      <c r="B64" s="677"/>
      <c r="C64" s="677"/>
      <c r="D64" s="677"/>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8"/>
      <c r="AG64" s="177"/>
    </row>
    <row r="65" spans="1:33" s="179" customFormat="1" ht="56.25" x14ac:dyDescent="0.3">
      <c r="A65" s="205" t="s">
        <v>250</v>
      </c>
      <c r="B65" s="172">
        <f>B66</f>
        <v>27188.199999999997</v>
      </c>
      <c r="C65" s="172">
        <f>C66</f>
        <v>3549.9259999999999</v>
      </c>
      <c r="D65" s="172">
        <f>D66</f>
        <v>1704.848</v>
      </c>
      <c r="E65" s="174">
        <f>E66</f>
        <v>1704.848</v>
      </c>
      <c r="F65" s="172">
        <v>0</v>
      </c>
      <c r="G65" s="172">
        <v>0</v>
      </c>
      <c r="H65" s="172">
        <f>H66</f>
        <v>3549.9259999999999</v>
      </c>
      <c r="I65" s="174">
        <f>I66</f>
        <v>1704.848</v>
      </c>
      <c r="J65" s="172">
        <f>J66</f>
        <v>2293.0390000000002</v>
      </c>
      <c r="K65" s="174"/>
      <c r="L65" s="172">
        <f>L66</f>
        <v>1823.9070000000002</v>
      </c>
      <c r="M65" s="174"/>
      <c r="N65" s="172">
        <f>N66</f>
        <v>2676.9009999999998</v>
      </c>
      <c r="O65" s="174"/>
      <c r="P65" s="172">
        <f>P66</f>
        <v>2118.212</v>
      </c>
      <c r="Q65" s="174"/>
      <c r="R65" s="172">
        <f>R66</f>
        <v>1823.9070000000002</v>
      </c>
      <c r="S65" s="174"/>
      <c r="T65" s="172">
        <f>T66</f>
        <v>2713.6010000000001</v>
      </c>
      <c r="U65" s="174"/>
      <c r="V65" s="172">
        <f>V66</f>
        <v>2081.511</v>
      </c>
      <c r="W65" s="174"/>
      <c r="X65" s="172">
        <f>X66</f>
        <v>1823.9070000000002</v>
      </c>
      <c r="Y65" s="174"/>
      <c r="Z65" s="172">
        <f>Z66</f>
        <v>2676.9030000000002</v>
      </c>
      <c r="AA65" s="174"/>
      <c r="AB65" s="172">
        <f>AB66</f>
        <v>2081.511</v>
      </c>
      <c r="AC65" s="174"/>
      <c r="AD65" s="172">
        <f>AD66</f>
        <v>1524.875</v>
      </c>
      <c r="AE65" s="175"/>
      <c r="AF65" s="176"/>
      <c r="AG65" s="177"/>
    </row>
    <row r="66" spans="1:33" s="179" customFormat="1" x14ac:dyDescent="0.3">
      <c r="A66" s="189" t="s">
        <v>31</v>
      </c>
      <c r="B66" s="172">
        <f>B67+B68+B69+B70</f>
        <v>27188.199999999997</v>
      </c>
      <c r="C66" s="172">
        <f>C67+C68+C69+C70</f>
        <v>3549.9259999999999</v>
      </c>
      <c r="D66" s="172">
        <f>D67+D68+D69+D70</f>
        <v>1704.848</v>
      </c>
      <c r="E66" s="172">
        <f>E67+E68+E69+E70</f>
        <v>1704.848</v>
      </c>
      <c r="F66" s="172">
        <f>F67+F68+F69+F70</f>
        <v>6.2705438388712755</v>
      </c>
      <c r="G66" s="172">
        <f>E66/C66*100</f>
        <v>48.024888406124525</v>
      </c>
      <c r="H66" s="172">
        <f>H67+H68+H69+H70</f>
        <v>3549.9259999999999</v>
      </c>
      <c r="I66" s="172">
        <f>I67+I68+I69+I70</f>
        <v>1704.848</v>
      </c>
      <c r="J66" s="172">
        <f>J67+J68+J69+J70</f>
        <v>2293.0390000000002</v>
      </c>
      <c r="K66" s="172"/>
      <c r="L66" s="172">
        <f>L67+L68+L69+L70</f>
        <v>1823.9070000000002</v>
      </c>
      <c r="M66" s="172"/>
      <c r="N66" s="172">
        <f>N67+N68+N69+N70</f>
        <v>2676.9009999999998</v>
      </c>
      <c r="O66" s="172"/>
      <c r="P66" s="172">
        <f>P67+P68+P69+P70</f>
        <v>2118.212</v>
      </c>
      <c r="Q66" s="172"/>
      <c r="R66" s="172">
        <f>R67+R68+R69+R70</f>
        <v>1823.9070000000002</v>
      </c>
      <c r="S66" s="172"/>
      <c r="T66" s="172">
        <f>T67+T68+T69+T70</f>
        <v>2713.6010000000001</v>
      </c>
      <c r="U66" s="172"/>
      <c r="V66" s="172">
        <f>V67+V68+V69+V70</f>
        <v>2081.511</v>
      </c>
      <c r="W66" s="172"/>
      <c r="X66" s="172">
        <f>X67+X68+X69+X70</f>
        <v>1823.9070000000002</v>
      </c>
      <c r="Y66" s="172"/>
      <c r="Z66" s="172">
        <f>Z67+Z68+Z69+Z70</f>
        <v>2676.9030000000002</v>
      </c>
      <c r="AA66" s="172"/>
      <c r="AB66" s="172">
        <f>AB67+AB68+AB69+AB70</f>
        <v>2081.511</v>
      </c>
      <c r="AC66" s="172"/>
      <c r="AD66" s="172">
        <f>AD67+AD68+AD69+AD70</f>
        <v>1524.875</v>
      </c>
      <c r="AE66" s="172"/>
      <c r="AF66" s="176"/>
      <c r="AG66" s="177"/>
    </row>
    <row r="67" spans="1:33" x14ac:dyDescent="0.3">
      <c r="A67" s="180" t="s">
        <v>171</v>
      </c>
      <c r="B67" s="181">
        <f>H67+J67+L67+N67+P67+R67+T67+V67+X67+Z67+AB67+AD67</f>
        <v>0</v>
      </c>
      <c r="C67" s="181">
        <f>H67+J67</f>
        <v>0</v>
      </c>
      <c r="D67" s="181">
        <f t="shared" si="22"/>
        <v>0</v>
      </c>
      <c r="E67" s="181">
        <v>0</v>
      </c>
      <c r="F67" s="181">
        <v>0</v>
      </c>
      <c r="G67" s="181">
        <v>0</v>
      </c>
      <c r="H67" s="181">
        <f>H73+H79+H85</f>
        <v>0</v>
      </c>
      <c r="I67" s="181">
        <f t="shared" ref="I67:AE70" si="23">I73+I79+I85</f>
        <v>0</v>
      </c>
      <c r="J67" s="181">
        <f t="shared" si="23"/>
        <v>0</v>
      </c>
      <c r="K67" s="181">
        <f t="shared" si="23"/>
        <v>0</v>
      </c>
      <c r="L67" s="181">
        <f t="shared" si="23"/>
        <v>0</v>
      </c>
      <c r="M67" s="181">
        <f t="shared" si="23"/>
        <v>0</v>
      </c>
      <c r="N67" s="181">
        <f t="shared" si="23"/>
        <v>0</v>
      </c>
      <c r="O67" s="181">
        <f t="shared" si="23"/>
        <v>0</v>
      </c>
      <c r="P67" s="181">
        <f t="shared" si="23"/>
        <v>0</v>
      </c>
      <c r="Q67" s="181">
        <f t="shared" si="23"/>
        <v>0</v>
      </c>
      <c r="R67" s="181">
        <f t="shared" si="23"/>
        <v>0</v>
      </c>
      <c r="S67" s="181">
        <f t="shared" si="23"/>
        <v>0</v>
      </c>
      <c r="T67" s="181">
        <f t="shared" si="23"/>
        <v>0</v>
      </c>
      <c r="U67" s="181">
        <f t="shared" si="23"/>
        <v>0</v>
      </c>
      <c r="V67" s="181">
        <f t="shared" si="23"/>
        <v>0</v>
      </c>
      <c r="W67" s="181">
        <f t="shared" si="23"/>
        <v>0</v>
      </c>
      <c r="X67" s="181">
        <f t="shared" si="23"/>
        <v>0</v>
      </c>
      <c r="Y67" s="181">
        <f t="shared" si="23"/>
        <v>0</v>
      </c>
      <c r="Z67" s="181">
        <f t="shared" si="23"/>
        <v>0</v>
      </c>
      <c r="AA67" s="181">
        <f t="shared" si="23"/>
        <v>0</v>
      </c>
      <c r="AB67" s="181">
        <f t="shared" si="23"/>
        <v>0</v>
      </c>
      <c r="AC67" s="181">
        <f t="shared" si="23"/>
        <v>0</v>
      </c>
      <c r="AD67" s="181">
        <f t="shared" si="23"/>
        <v>0</v>
      </c>
      <c r="AE67" s="181">
        <f t="shared" si="23"/>
        <v>0</v>
      </c>
      <c r="AF67" s="184"/>
      <c r="AG67" s="177"/>
    </row>
    <row r="68" spans="1:33" x14ac:dyDescent="0.3">
      <c r="A68" s="180" t="s">
        <v>32</v>
      </c>
      <c r="B68" s="181">
        <f>H68+J68+L68+N68+P68+R68+T68+V68+X68+Z68+AB68+AD68</f>
        <v>0</v>
      </c>
      <c r="C68" s="181">
        <f>H68+J68</f>
        <v>0</v>
      </c>
      <c r="D68" s="181">
        <f t="shared" si="22"/>
        <v>0</v>
      </c>
      <c r="E68" s="181">
        <v>0</v>
      </c>
      <c r="F68" s="181">
        <v>0</v>
      </c>
      <c r="G68" s="181">
        <v>0</v>
      </c>
      <c r="H68" s="181">
        <f t="shared" ref="H68:W70" si="24">H74+H80+H86</f>
        <v>0</v>
      </c>
      <c r="I68" s="181">
        <f t="shared" si="24"/>
        <v>0</v>
      </c>
      <c r="J68" s="181">
        <f t="shared" si="24"/>
        <v>0</v>
      </c>
      <c r="K68" s="181">
        <f t="shared" si="24"/>
        <v>0</v>
      </c>
      <c r="L68" s="181">
        <f t="shared" si="24"/>
        <v>0</v>
      </c>
      <c r="M68" s="181">
        <f t="shared" si="24"/>
        <v>0</v>
      </c>
      <c r="N68" s="181">
        <f t="shared" si="24"/>
        <v>0</v>
      </c>
      <c r="O68" s="181">
        <f t="shared" si="24"/>
        <v>0</v>
      </c>
      <c r="P68" s="181">
        <f t="shared" si="24"/>
        <v>0</v>
      </c>
      <c r="Q68" s="181">
        <f t="shared" si="24"/>
        <v>0</v>
      </c>
      <c r="R68" s="181">
        <f t="shared" si="24"/>
        <v>0</v>
      </c>
      <c r="S68" s="181">
        <f t="shared" si="24"/>
        <v>0</v>
      </c>
      <c r="T68" s="181">
        <f t="shared" si="24"/>
        <v>0</v>
      </c>
      <c r="U68" s="181">
        <f t="shared" si="24"/>
        <v>0</v>
      </c>
      <c r="V68" s="181">
        <f t="shared" si="24"/>
        <v>0</v>
      </c>
      <c r="W68" s="181">
        <f t="shared" si="24"/>
        <v>0</v>
      </c>
      <c r="X68" s="181">
        <f t="shared" si="23"/>
        <v>0</v>
      </c>
      <c r="Y68" s="181">
        <f t="shared" si="23"/>
        <v>0</v>
      </c>
      <c r="Z68" s="181">
        <f t="shared" si="23"/>
        <v>0</v>
      </c>
      <c r="AA68" s="181">
        <f t="shared" si="23"/>
        <v>0</v>
      </c>
      <c r="AB68" s="181">
        <f t="shared" si="23"/>
        <v>0</v>
      </c>
      <c r="AC68" s="181">
        <f t="shared" si="23"/>
        <v>0</v>
      </c>
      <c r="AD68" s="181">
        <f t="shared" si="23"/>
        <v>0</v>
      </c>
      <c r="AE68" s="181">
        <f t="shared" si="23"/>
        <v>0</v>
      </c>
      <c r="AF68" s="184"/>
      <c r="AG68" s="177"/>
    </row>
    <row r="69" spans="1:33" x14ac:dyDescent="0.3">
      <c r="A69" s="180" t="s">
        <v>33</v>
      </c>
      <c r="B69" s="181">
        <f>H69+J69+L69+N69+P69+R69+T69+V69+X69+Z69+AB69+AD69</f>
        <v>27188.199999999997</v>
      </c>
      <c r="C69" s="181">
        <f>H69</f>
        <v>3549.9259999999999</v>
      </c>
      <c r="D69" s="182">
        <f>E69</f>
        <v>1704.848</v>
      </c>
      <c r="E69" s="183">
        <f>I69</f>
        <v>1704.848</v>
      </c>
      <c r="F69" s="181">
        <f>E69/B69*100</f>
        <v>6.2705438388712755</v>
      </c>
      <c r="G69" s="181">
        <v>0</v>
      </c>
      <c r="H69" s="181">
        <f>H75+H81+H87</f>
        <v>3549.9259999999999</v>
      </c>
      <c r="I69" s="181">
        <f>I75+I81+I87</f>
        <v>1704.848</v>
      </c>
      <c r="J69" s="181">
        <f t="shared" si="23"/>
        <v>2293.0390000000002</v>
      </c>
      <c r="K69" s="181">
        <f t="shared" si="23"/>
        <v>0</v>
      </c>
      <c r="L69" s="181">
        <f t="shared" si="23"/>
        <v>1823.9070000000002</v>
      </c>
      <c r="M69" s="181">
        <f t="shared" si="23"/>
        <v>0</v>
      </c>
      <c r="N69" s="181">
        <f t="shared" si="23"/>
        <v>2676.9009999999998</v>
      </c>
      <c r="O69" s="181">
        <f t="shared" si="23"/>
        <v>0</v>
      </c>
      <c r="P69" s="181">
        <f t="shared" si="23"/>
        <v>2118.212</v>
      </c>
      <c r="Q69" s="181">
        <f t="shared" si="23"/>
        <v>0</v>
      </c>
      <c r="R69" s="181">
        <f t="shared" si="23"/>
        <v>1823.9070000000002</v>
      </c>
      <c r="S69" s="181">
        <f t="shared" si="23"/>
        <v>0</v>
      </c>
      <c r="T69" s="181">
        <f t="shared" si="23"/>
        <v>2713.6010000000001</v>
      </c>
      <c r="U69" s="181">
        <f t="shared" si="23"/>
        <v>0</v>
      </c>
      <c r="V69" s="181">
        <f t="shared" si="23"/>
        <v>2081.511</v>
      </c>
      <c r="W69" s="181">
        <f t="shared" si="23"/>
        <v>0</v>
      </c>
      <c r="X69" s="181">
        <f t="shared" si="23"/>
        <v>1823.9070000000002</v>
      </c>
      <c r="Y69" s="181">
        <f t="shared" si="23"/>
        <v>0</v>
      </c>
      <c r="Z69" s="181">
        <f t="shared" si="23"/>
        <v>2676.9030000000002</v>
      </c>
      <c r="AA69" s="181">
        <f t="shared" si="23"/>
        <v>0</v>
      </c>
      <c r="AB69" s="181">
        <f t="shared" si="23"/>
        <v>2081.511</v>
      </c>
      <c r="AC69" s="181">
        <f t="shared" si="23"/>
        <v>0</v>
      </c>
      <c r="AD69" s="181">
        <f t="shared" si="23"/>
        <v>1524.875</v>
      </c>
      <c r="AE69" s="181">
        <f t="shared" si="23"/>
        <v>0</v>
      </c>
      <c r="AF69" s="184"/>
      <c r="AG69" s="177"/>
    </row>
    <row r="70" spans="1:33" x14ac:dyDescent="0.3">
      <c r="A70" s="180" t="s">
        <v>224</v>
      </c>
      <c r="B70" s="181">
        <f>H70+J70+L70+N70+P70+R70+T70+V70+X70+Z70+AB70+AD70</f>
        <v>0</v>
      </c>
      <c r="C70" s="181">
        <f>H70+J70</f>
        <v>0</v>
      </c>
      <c r="D70" s="181">
        <f t="shared" si="22"/>
        <v>0</v>
      </c>
      <c r="E70" s="181">
        <v>0</v>
      </c>
      <c r="F70" s="181">
        <v>0</v>
      </c>
      <c r="G70" s="181">
        <v>0</v>
      </c>
      <c r="H70" s="181">
        <f t="shared" si="24"/>
        <v>0</v>
      </c>
      <c r="I70" s="181">
        <f t="shared" si="23"/>
        <v>0</v>
      </c>
      <c r="J70" s="181">
        <f t="shared" si="23"/>
        <v>0</v>
      </c>
      <c r="K70" s="181">
        <f t="shared" si="23"/>
        <v>0</v>
      </c>
      <c r="L70" s="181">
        <f t="shared" si="23"/>
        <v>0</v>
      </c>
      <c r="M70" s="181">
        <f t="shared" si="23"/>
        <v>0</v>
      </c>
      <c r="N70" s="181">
        <f t="shared" si="23"/>
        <v>0</v>
      </c>
      <c r="O70" s="181">
        <f t="shared" si="23"/>
        <v>0</v>
      </c>
      <c r="P70" s="181">
        <f t="shared" si="23"/>
        <v>0</v>
      </c>
      <c r="Q70" s="181">
        <f t="shared" si="23"/>
        <v>0</v>
      </c>
      <c r="R70" s="181">
        <f t="shared" si="23"/>
        <v>0</v>
      </c>
      <c r="S70" s="181">
        <f t="shared" si="23"/>
        <v>0</v>
      </c>
      <c r="T70" s="181">
        <f t="shared" si="23"/>
        <v>0</v>
      </c>
      <c r="U70" s="181">
        <f t="shared" si="23"/>
        <v>0</v>
      </c>
      <c r="V70" s="181">
        <f t="shared" si="23"/>
        <v>0</v>
      </c>
      <c r="W70" s="181">
        <f t="shared" si="23"/>
        <v>0</v>
      </c>
      <c r="X70" s="181">
        <f t="shared" si="23"/>
        <v>0</v>
      </c>
      <c r="Y70" s="181">
        <f t="shared" si="23"/>
        <v>0</v>
      </c>
      <c r="Z70" s="181">
        <f t="shared" si="23"/>
        <v>0</v>
      </c>
      <c r="AA70" s="181">
        <f t="shared" si="23"/>
        <v>0</v>
      </c>
      <c r="AB70" s="181">
        <f t="shared" si="23"/>
        <v>0</v>
      </c>
      <c r="AC70" s="181">
        <f t="shared" si="23"/>
        <v>0</v>
      </c>
      <c r="AD70" s="181">
        <f t="shared" si="23"/>
        <v>0</v>
      </c>
      <c r="AE70" s="181">
        <f t="shared" si="23"/>
        <v>0</v>
      </c>
      <c r="AF70" s="184"/>
      <c r="AG70" s="177"/>
    </row>
    <row r="71" spans="1:33" ht="56.25" x14ac:dyDescent="0.3">
      <c r="A71" s="192" t="s">
        <v>251</v>
      </c>
      <c r="B71" s="193">
        <f>B72</f>
        <v>7132.1999999999989</v>
      </c>
      <c r="C71" s="193">
        <f>C72</f>
        <v>969.53499999999997</v>
      </c>
      <c r="D71" s="193">
        <f>D72</f>
        <v>452.28100000000001</v>
      </c>
      <c r="E71" s="194">
        <f>E72</f>
        <v>452.28100000000001</v>
      </c>
      <c r="F71" s="195">
        <v>0</v>
      </c>
      <c r="G71" s="195">
        <v>0</v>
      </c>
      <c r="H71" s="193">
        <f>H72</f>
        <v>969.53499999999997</v>
      </c>
      <c r="I71" s="194">
        <f>I72</f>
        <v>452.28100000000001</v>
      </c>
      <c r="J71" s="193">
        <f>J72</f>
        <v>600.06700000000001</v>
      </c>
      <c r="K71" s="194"/>
      <c r="L71" s="193">
        <f>L72</f>
        <v>476.78699999999998</v>
      </c>
      <c r="M71" s="194"/>
      <c r="N71" s="193">
        <f>N72</f>
        <v>701.9</v>
      </c>
      <c r="O71" s="194"/>
      <c r="P71" s="193">
        <f>P72</f>
        <v>544.77099999999996</v>
      </c>
      <c r="Q71" s="194"/>
      <c r="R71" s="193">
        <f>R72</f>
        <v>476.78699999999998</v>
      </c>
      <c r="S71" s="194"/>
      <c r="T71" s="193">
        <f>T72</f>
        <v>701.9</v>
      </c>
      <c r="U71" s="194"/>
      <c r="V71" s="193">
        <f>V72</f>
        <v>544.77099999999996</v>
      </c>
      <c r="W71" s="194"/>
      <c r="X71" s="193">
        <f>X72</f>
        <v>476.78699999999998</v>
      </c>
      <c r="Y71" s="194"/>
      <c r="Z71" s="193">
        <f>Z72</f>
        <v>701.90200000000004</v>
      </c>
      <c r="AA71" s="194"/>
      <c r="AB71" s="193">
        <f>AB72</f>
        <v>544.77099999999996</v>
      </c>
      <c r="AC71" s="194"/>
      <c r="AD71" s="193">
        <f>AD72</f>
        <v>392.22199999999998</v>
      </c>
      <c r="AE71" s="196"/>
      <c r="AF71" s="197"/>
      <c r="AG71" s="177"/>
    </row>
    <row r="72" spans="1:33" s="179" customFormat="1" ht="24" x14ac:dyDescent="0.3">
      <c r="A72" s="198" t="s">
        <v>31</v>
      </c>
      <c r="B72" s="199">
        <f>B73+B74+B75+B76</f>
        <v>7132.1999999999989</v>
      </c>
      <c r="C72" s="199">
        <f>C73+C74+C75+C76</f>
        <v>969.53499999999997</v>
      </c>
      <c r="D72" s="199">
        <f>D73+D74+D75+D76</f>
        <v>452.28100000000001</v>
      </c>
      <c r="E72" s="199">
        <f>E73+E74+E75+E76</f>
        <v>452.28100000000001</v>
      </c>
      <c r="F72" s="200">
        <v>0</v>
      </c>
      <c r="G72" s="200">
        <f>E72/C72*100</f>
        <v>46.649270010881509</v>
      </c>
      <c r="H72" s="199">
        <f>H73+H74+H75+H76</f>
        <v>969.53499999999997</v>
      </c>
      <c r="I72" s="199">
        <f t="shared" ref="I72:AE72" si="25">I73+I74+I75+I76</f>
        <v>452.28100000000001</v>
      </c>
      <c r="J72" s="199">
        <f t="shared" si="25"/>
        <v>600.06700000000001</v>
      </c>
      <c r="K72" s="199">
        <f t="shared" si="25"/>
        <v>0</v>
      </c>
      <c r="L72" s="199">
        <f t="shared" si="25"/>
        <v>476.78699999999998</v>
      </c>
      <c r="M72" s="199">
        <f t="shared" si="25"/>
        <v>0</v>
      </c>
      <c r="N72" s="199">
        <f t="shared" si="25"/>
        <v>701.9</v>
      </c>
      <c r="O72" s="199">
        <f t="shared" si="25"/>
        <v>0</v>
      </c>
      <c r="P72" s="199">
        <f t="shared" si="25"/>
        <v>544.77099999999996</v>
      </c>
      <c r="Q72" s="199">
        <f t="shared" si="25"/>
        <v>0</v>
      </c>
      <c r="R72" s="199">
        <f t="shared" si="25"/>
        <v>476.78699999999998</v>
      </c>
      <c r="S72" s="199">
        <f t="shared" si="25"/>
        <v>0</v>
      </c>
      <c r="T72" s="199">
        <f t="shared" si="25"/>
        <v>701.9</v>
      </c>
      <c r="U72" s="199">
        <f t="shared" si="25"/>
        <v>0</v>
      </c>
      <c r="V72" s="199">
        <f t="shared" si="25"/>
        <v>544.77099999999996</v>
      </c>
      <c r="W72" s="199">
        <f t="shared" si="25"/>
        <v>0</v>
      </c>
      <c r="X72" s="199">
        <f t="shared" si="25"/>
        <v>476.78699999999998</v>
      </c>
      <c r="Y72" s="199">
        <f t="shared" si="25"/>
        <v>0</v>
      </c>
      <c r="Z72" s="199">
        <f t="shared" si="25"/>
        <v>701.90200000000004</v>
      </c>
      <c r="AA72" s="199">
        <f t="shared" si="25"/>
        <v>0</v>
      </c>
      <c r="AB72" s="199">
        <f t="shared" si="25"/>
        <v>544.77099999999996</v>
      </c>
      <c r="AC72" s="199">
        <f t="shared" si="25"/>
        <v>0</v>
      </c>
      <c r="AD72" s="199">
        <f t="shared" si="25"/>
        <v>392.22199999999998</v>
      </c>
      <c r="AE72" s="199">
        <f t="shared" si="25"/>
        <v>0</v>
      </c>
      <c r="AF72" s="228" t="s">
        <v>511</v>
      </c>
      <c r="AG72" s="177"/>
    </row>
    <row r="73" spans="1:33" x14ac:dyDescent="0.3">
      <c r="A73" s="201" t="s">
        <v>171</v>
      </c>
      <c r="B73" s="193">
        <f>H73+J73+L73+N73+P73+R73+T73+V73+X73+Z73+AB73+AD73</f>
        <v>0</v>
      </c>
      <c r="C73" s="193">
        <f>H73+J73</f>
        <v>0</v>
      </c>
      <c r="D73" s="193">
        <f t="shared" ref="D73:D74" si="26">E73</f>
        <v>0</v>
      </c>
      <c r="E73" s="193">
        <v>0</v>
      </c>
      <c r="F73" s="195">
        <v>0</v>
      </c>
      <c r="G73" s="195">
        <v>0</v>
      </c>
      <c r="H73" s="193">
        <v>0</v>
      </c>
      <c r="I73" s="193">
        <v>0</v>
      </c>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7"/>
      <c r="AG73" s="177"/>
    </row>
    <row r="74" spans="1:33" x14ac:dyDescent="0.3">
      <c r="A74" s="201" t="s">
        <v>32</v>
      </c>
      <c r="B74" s="193">
        <f>H74+J74+L74+N74+P74+R74+T74+V74+X74+Z74+AB74+AD74</f>
        <v>0</v>
      </c>
      <c r="C74" s="193">
        <f>H74+J74</f>
        <v>0</v>
      </c>
      <c r="D74" s="193">
        <f t="shared" si="26"/>
        <v>0</v>
      </c>
      <c r="E74" s="193">
        <v>0</v>
      </c>
      <c r="F74" s="195">
        <v>0</v>
      </c>
      <c r="G74" s="195">
        <v>0</v>
      </c>
      <c r="H74" s="193">
        <v>0</v>
      </c>
      <c r="I74" s="193">
        <v>0</v>
      </c>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7"/>
      <c r="AG74" s="177"/>
    </row>
    <row r="75" spans="1:33" x14ac:dyDescent="0.3">
      <c r="A75" s="201" t="s">
        <v>33</v>
      </c>
      <c r="B75" s="193">
        <f>H75+J75+L75+N75+P75+R75+T75+V75+X75+Z75+AB75+AD75</f>
        <v>7132.1999999999989</v>
      </c>
      <c r="C75" s="193">
        <f>H75</f>
        <v>969.53499999999997</v>
      </c>
      <c r="D75" s="202">
        <f>E75</f>
        <v>452.28100000000001</v>
      </c>
      <c r="E75" s="194">
        <f>I75</f>
        <v>452.28100000000001</v>
      </c>
      <c r="F75" s="195">
        <v>0</v>
      </c>
      <c r="G75" s="195">
        <v>0</v>
      </c>
      <c r="H75" s="193">
        <v>969.53499999999997</v>
      </c>
      <c r="I75" s="193">
        <v>452.28100000000001</v>
      </c>
      <c r="J75" s="193">
        <v>600.06700000000001</v>
      </c>
      <c r="K75" s="193"/>
      <c r="L75" s="193">
        <v>476.78699999999998</v>
      </c>
      <c r="M75" s="193"/>
      <c r="N75" s="193">
        <v>701.9</v>
      </c>
      <c r="O75" s="193"/>
      <c r="P75" s="193">
        <v>544.77099999999996</v>
      </c>
      <c r="Q75" s="193"/>
      <c r="R75" s="193">
        <v>476.78699999999998</v>
      </c>
      <c r="S75" s="193"/>
      <c r="T75" s="193">
        <v>701.9</v>
      </c>
      <c r="U75" s="193"/>
      <c r="V75" s="193">
        <v>544.77099999999996</v>
      </c>
      <c r="W75" s="193"/>
      <c r="X75" s="193">
        <v>476.78699999999998</v>
      </c>
      <c r="Y75" s="193"/>
      <c r="Z75" s="193">
        <v>701.90200000000004</v>
      </c>
      <c r="AA75" s="193"/>
      <c r="AB75" s="193">
        <v>544.77099999999996</v>
      </c>
      <c r="AC75" s="193"/>
      <c r="AD75" s="193">
        <v>392.22199999999998</v>
      </c>
      <c r="AE75" s="193"/>
      <c r="AF75" s="197"/>
      <c r="AG75" s="177"/>
    </row>
    <row r="76" spans="1:33" x14ac:dyDescent="0.3">
      <c r="A76" s="201" t="s">
        <v>224</v>
      </c>
      <c r="B76" s="193">
        <f>H76+J76+L76+N76+P76+R76+T76+V76+X76+Z76+AB76+AD76</f>
        <v>0</v>
      </c>
      <c r="C76" s="193">
        <f>H76+J76</f>
        <v>0</v>
      </c>
      <c r="D76" s="193">
        <f t="shared" ref="D76" si="27">E76</f>
        <v>0</v>
      </c>
      <c r="E76" s="193">
        <v>0</v>
      </c>
      <c r="F76" s="195">
        <v>0</v>
      </c>
      <c r="G76" s="195">
        <v>0</v>
      </c>
      <c r="H76" s="193">
        <v>0</v>
      </c>
      <c r="I76" s="193">
        <v>0</v>
      </c>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7"/>
      <c r="AG76" s="177"/>
    </row>
    <row r="77" spans="1:33" ht="40.15" customHeight="1" x14ac:dyDescent="0.3">
      <c r="A77" s="192" t="s">
        <v>252</v>
      </c>
      <c r="B77" s="193"/>
      <c r="C77" s="193"/>
      <c r="D77" s="193"/>
      <c r="E77" s="194"/>
      <c r="F77" s="195"/>
      <c r="G77" s="195"/>
      <c r="H77" s="193"/>
      <c r="I77" s="194"/>
      <c r="J77" s="193"/>
      <c r="K77" s="194"/>
      <c r="L77" s="193"/>
      <c r="M77" s="194"/>
      <c r="N77" s="193"/>
      <c r="O77" s="194"/>
      <c r="P77" s="193"/>
      <c r="Q77" s="194"/>
      <c r="R77" s="193"/>
      <c r="S77" s="194"/>
      <c r="T77" s="193"/>
      <c r="U77" s="194"/>
      <c r="V77" s="193"/>
      <c r="W77" s="194"/>
      <c r="X77" s="193"/>
      <c r="Y77" s="194"/>
      <c r="Z77" s="193"/>
      <c r="AA77" s="194"/>
      <c r="AB77" s="193"/>
      <c r="AC77" s="194"/>
      <c r="AD77" s="193"/>
      <c r="AE77" s="196"/>
      <c r="AF77" s="197"/>
      <c r="AG77" s="177"/>
    </row>
    <row r="78" spans="1:33" s="179" customFormat="1" ht="24" x14ac:dyDescent="0.3">
      <c r="A78" s="198" t="s">
        <v>31</v>
      </c>
      <c r="B78" s="199">
        <f>B79+B80+B81+B82</f>
        <v>3665.7999999999997</v>
      </c>
      <c r="C78" s="199">
        <f>C79+C80+C81+C82</f>
        <v>512.93100000000004</v>
      </c>
      <c r="D78" s="199">
        <f>D79+D80+D81+D82</f>
        <v>205.011</v>
      </c>
      <c r="E78" s="199">
        <f>E79+E80+E81+E82</f>
        <v>205.011</v>
      </c>
      <c r="F78" s="200">
        <f>F79+F80+F81+F82</f>
        <v>5.5925309618637131</v>
      </c>
      <c r="G78" s="200">
        <f>E78/C78*100</f>
        <v>39.968533779397227</v>
      </c>
      <c r="H78" s="199">
        <f>H79+H80+H81+H82</f>
        <v>512.93100000000004</v>
      </c>
      <c r="I78" s="199">
        <f>I79+I80+I81+I82</f>
        <v>205.011</v>
      </c>
      <c r="J78" s="199">
        <f>J79+J80+J81+J82</f>
        <v>308.41800000000001</v>
      </c>
      <c r="K78" s="199"/>
      <c r="L78" s="199">
        <f>L79+L80+L81+L82</f>
        <v>245.05500000000001</v>
      </c>
      <c r="M78" s="199"/>
      <c r="N78" s="199">
        <f>N79+N80+N81+N82</f>
        <v>360.76100000000002</v>
      </c>
      <c r="O78" s="199"/>
      <c r="P78" s="199">
        <f>P79+P80+P81+P82</f>
        <v>279.99900000000002</v>
      </c>
      <c r="Q78" s="199"/>
      <c r="R78" s="199">
        <f>R79+R80+R81+R82</f>
        <v>245.05500000000001</v>
      </c>
      <c r="S78" s="199"/>
      <c r="T78" s="199">
        <f>T79+T80+T81+T82</f>
        <v>360.76100000000002</v>
      </c>
      <c r="U78" s="199"/>
      <c r="V78" s="199">
        <f>V79+V80+V81+V82</f>
        <v>279.99799999999999</v>
      </c>
      <c r="W78" s="199"/>
      <c r="X78" s="199">
        <f>X79+X80+X81+X82</f>
        <v>245.05500000000001</v>
      </c>
      <c r="Y78" s="199"/>
      <c r="Z78" s="199">
        <f>Z79+Z80+Z81+Z82</f>
        <v>360.76100000000002</v>
      </c>
      <c r="AA78" s="199"/>
      <c r="AB78" s="199">
        <f>AB79+AB80+AB81+AB82</f>
        <v>279.99799999999999</v>
      </c>
      <c r="AC78" s="199"/>
      <c r="AD78" s="199">
        <f>AD79+AD80+AD81+AD82</f>
        <v>187.00800000000001</v>
      </c>
      <c r="AE78" s="199"/>
      <c r="AF78" s="228" t="s">
        <v>512</v>
      </c>
      <c r="AG78" s="177"/>
    </row>
    <row r="79" spans="1:33" x14ac:dyDescent="0.3">
      <c r="A79" s="201" t="s">
        <v>171</v>
      </c>
      <c r="B79" s="193">
        <f>H79+J79+L79+N79+P79+R79+T79+V79+X79+Z79+AB79+AD79</f>
        <v>0</v>
      </c>
      <c r="C79" s="193">
        <f>H79+J79</f>
        <v>0</v>
      </c>
      <c r="D79" s="193">
        <f t="shared" ref="D79:D80" si="28">E79</f>
        <v>0</v>
      </c>
      <c r="E79" s="193">
        <v>0</v>
      </c>
      <c r="F79" s="195">
        <v>0</v>
      </c>
      <c r="G79" s="195">
        <v>0</v>
      </c>
      <c r="H79" s="193">
        <v>0</v>
      </c>
      <c r="I79" s="193">
        <v>0</v>
      </c>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7"/>
      <c r="AG79" s="177"/>
    </row>
    <row r="80" spans="1:33" x14ac:dyDescent="0.3">
      <c r="A80" s="201" t="s">
        <v>32</v>
      </c>
      <c r="B80" s="193">
        <f>H80+J80+L80+N80+P80+R80+T80+V80+X80+Z80+AB80+AD80</f>
        <v>0</v>
      </c>
      <c r="C80" s="193">
        <f>H80+J80</f>
        <v>0</v>
      </c>
      <c r="D80" s="193">
        <f t="shared" si="28"/>
        <v>0</v>
      </c>
      <c r="E80" s="193">
        <v>0</v>
      </c>
      <c r="F80" s="195">
        <v>0</v>
      </c>
      <c r="G80" s="195">
        <v>0</v>
      </c>
      <c r="H80" s="193">
        <v>0</v>
      </c>
      <c r="I80" s="193">
        <v>0</v>
      </c>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7"/>
      <c r="AG80" s="177"/>
    </row>
    <row r="81" spans="1:33" x14ac:dyDescent="0.3">
      <c r="A81" s="201" t="s">
        <v>33</v>
      </c>
      <c r="B81" s="193">
        <f>H81+J81+L81+N81+P81+R81+T81+V81+X81+Z81+AB81+AD81</f>
        <v>3665.7999999999997</v>
      </c>
      <c r="C81" s="193">
        <f>H81</f>
        <v>512.93100000000004</v>
      </c>
      <c r="D81" s="202">
        <f>E81</f>
        <v>205.011</v>
      </c>
      <c r="E81" s="194">
        <f>I81</f>
        <v>205.011</v>
      </c>
      <c r="F81" s="195">
        <f>E81/B81*100</f>
        <v>5.5925309618637131</v>
      </c>
      <c r="G81" s="195">
        <f>E81/C81*100</f>
        <v>39.968533779397227</v>
      </c>
      <c r="H81" s="193">
        <v>512.93100000000004</v>
      </c>
      <c r="I81" s="193">
        <v>205.011</v>
      </c>
      <c r="J81" s="193">
        <v>308.41800000000001</v>
      </c>
      <c r="K81" s="193"/>
      <c r="L81" s="193">
        <v>245.05500000000001</v>
      </c>
      <c r="M81" s="193"/>
      <c r="N81" s="193">
        <v>360.76100000000002</v>
      </c>
      <c r="O81" s="193"/>
      <c r="P81" s="193">
        <v>279.99900000000002</v>
      </c>
      <c r="Q81" s="193"/>
      <c r="R81" s="193">
        <v>245.05500000000001</v>
      </c>
      <c r="S81" s="193"/>
      <c r="T81" s="193">
        <v>360.76100000000002</v>
      </c>
      <c r="U81" s="193"/>
      <c r="V81" s="193">
        <v>279.99799999999999</v>
      </c>
      <c r="W81" s="193"/>
      <c r="X81" s="193">
        <v>245.05500000000001</v>
      </c>
      <c r="Y81" s="193"/>
      <c r="Z81" s="193">
        <v>360.76100000000002</v>
      </c>
      <c r="AA81" s="193"/>
      <c r="AB81" s="193">
        <v>279.99799999999999</v>
      </c>
      <c r="AC81" s="193"/>
      <c r="AD81" s="193">
        <v>187.00800000000001</v>
      </c>
      <c r="AE81" s="193"/>
      <c r="AF81" s="197"/>
      <c r="AG81" s="177"/>
    </row>
    <row r="82" spans="1:33" x14ac:dyDescent="0.3">
      <c r="A82" s="201" t="s">
        <v>224</v>
      </c>
      <c r="B82" s="193">
        <f>H82+J82+L82+N82+P82+R82+T82+V82+X82+Z82+AB82+AD82</f>
        <v>0</v>
      </c>
      <c r="C82" s="193">
        <f>H82+J82</f>
        <v>0</v>
      </c>
      <c r="D82" s="193">
        <f t="shared" ref="D82" si="29">E82</f>
        <v>0</v>
      </c>
      <c r="E82" s="193">
        <v>0</v>
      </c>
      <c r="F82" s="195">
        <v>0</v>
      </c>
      <c r="G82" s="195">
        <v>0</v>
      </c>
      <c r="H82" s="193">
        <v>0</v>
      </c>
      <c r="I82" s="193">
        <v>0</v>
      </c>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7"/>
      <c r="AG82" s="177"/>
    </row>
    <row r="83" spans="1:33" ht="32.450000000000003" customHeight="1" x14ac:dyDescent="0.3">
      <c r="A83" s="192" t="s">
        <v>253</v>
      </c>
      <c r="B83" s="193"/>
      <c r="C83" s="193"/>
      <c r="D83" s="193"/>
      <c r="E83" s="194"/>
      <c r="F83" s="195"/>
      <c r="G83" s="195"/>
      <c r="H83" s="193"/>
      <c r="I83" s="194"/>
      <c r="J83" s="193"/>
      <c r="K83" s="194"/>
      <c r="L83" s="193"/>
      <c r="M83" s="194"/>
      <c r="N83" s="193"/>
      <c r="O83" s="194"/>
      <c r="P83" s="193"/>
      <c r="Q83" s="194"/>
      <c r="R83" s="193"/>
      <c r="S83" s="194"/>
      <c r="T83" s="193"/>
      <c r="U83" s="194"/>
      <c r="V83" s="193"/>
      <c r="W83" s="194"/>
      <c r="X83" s="193"/>
      <c r="Y83" s="194"/>
      <c r="Z83" s="193"/>
      <c r="AA83" s="194"/>
      <c r="AB83" s="193"/>
      <c r="AC83" s="194"/>
      <c r="AD83" s="193"/>
      <c r="AE83" s="196"/>
      <c r="AF83" s="197"/>
      <c r="AG83" s="177"/>
    </row>
    <row r="84" spans="1:33" s="179" customFormat="1" x14ac:dyDescent="0.3">
      <c r="A84" s="198" t="s">
        <v>31</v>
      </c>
      <c r="B84" s="199">
        <f>B85+B86+B87+B88</f>
        <v>16390.2</v>
      </c>
      <c r="C84" s="199">
        <f>C85+C86+C87+C88</f>
        <v>2067.46</v>
      </c>
      <c r="D84" s="199">
        <f>D85+D86+D87+D88</f>
        <v>1047.556</v>
      </c>
      <c r="E84" s="199">
        <f>E85+E86+E87+E88</f>
        <v>1047.556</v>
      </c>
      <c r="F84" s="200">
        <f>F85+F86+F87+F88</f>
        <v>6.3913558101792525</v>
      </c>
      <c r="G84" s="200">
        <f>E84/C84*100</f>
        <v>50.668743288866537</v>
      </c>
      <c r="H84" s="199">
        <f>H85+H86+H87+H88</f>
        <v>2067.46</v>
      </c>
      <c r="I84" s="199">
        <f>I85+I86+I87+I88</f>
        <v>1047.556</v>
      </c>
      <c r="J84" s="199">
        <f>J85+J86+J87+J88</f>
        <v>1384.5540000000001</v>
      </c>
      <c r="K84" s="199"/>
      <c r="L84" s="199">
        <f>L85+L86+L87+L88</f>
        <v>1102.0650000000001</v>
      </c>
      <c r="M84" s="199"/>
      <c r="N84" s="199">
        <f>N85+N86+N87+N88</f>
        <v>1614.24</v>
      </c>
      <c r="O84" s="199"/>
      <c r="P84" s="199">
        <f>P85+P86+P87+P88</f>
        <v>1293.442</v>
      </c>
      <c r="Q84" s="199"/>
      <c r="R84" s="199">
        <f>R85+R86+R87+R88</f>
        <v>1102.0650000000001</v>
      </c>
      <c r="S84" s="199"/>
      <c r="T84" s="199">
        <f>T85+T86+T87+T88</f>
        <v>1650.94</v>
      </c>
      <c r="U84" s="199"/>
      <c r="V84" s="199">
        <f>V85+V86+V87+V88</f>
        <v>1256.742</v>
      </c>
      <c r="W84" s="199"/>
      <c r="X84" s="199">
        <f>X85+X86+X87+X88</f>
        <v>1102.0650000000001</v>
      </c>
      <c r="Y84" s="199"/>
      <c r="Z84" s="199">
        <f>Z85+Z86+Z87+Z88</f>
        <v>1614.24</v>
      </c>
      <c r="AA84" s="199"/>
      <c r="AB84" s="199">
        <f>AB85+AB86+AB87+AB88</f>
        <v>1256.742</v>
      </c>
      <c r="AC84" s="199"/>
      <c r="AD84" s="199">
        <f>AD85+AD86+AD87+AD88</f>
        <v>945.64499999999998</v>
      </c>
      <c r="AE84" s="199"/>
      <c r="AF84" s="197"/>
      <c r="AG84" s="177"/>
    </row>
    <row r="85" spans="1:33" x14ac:dyDescent="0.3">
      <c r="A85" s="201" t="s">
        <v>171</v>
      </c>
      <c r="B85" s="193">
        <f>H85+J85+L85+N85+P85+R85+T85+V85+X85+Z85+AB85+AD85</f>
        <v>0</v>
      </c>
      <c r="C85" s="193">
        <f>H85+J85</f>
        <v>0</v>
      </c>
      <c r="D85" s="193">
        <f t="shared" ref="D85:D86" si="30">E85</f>
        <v>0</v>
      </c>
      <c r="E85" s="193">
        <v>0</v>
      </c>
      <c r="F85" s="195">
        <v>0</v>
      </c>
      <c r="G85" s="195">
        <v>0</v>
      </c>
      <c r="H85" s="193">
        <v>0</v>
      </c>
      <c r="I85" s="193">
        <v>0</v>
      </c>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7"/>
      <c r="AG85" s="177"/>
    </row>
    <row r="86" spans="1:33" x14ac:dyDescent="0.3">
      <c r="A86" s="201" t="s">
        <v>32</v>
      </c>
      <c r="B86" s="193">
        <f>H86+J86+L86+N86+P86+R86+T86+V86+X86+Z86+AB86+AD86</f>
        <v>0</v>
      </c>
      <c r="C86" s="193">
        <f>H86+J86</f>
        <v>0</v>
      </c>
      <c r="D86" s="193">
        <f t="shared" si="30"/>
        <v>0</v>
      </c>
      <c r="E86" s="193">
        <v>0</v>
      </c>
      <c r="F86" s="195">
        <v>0</v>
      </c>
      <c r="G86" s="195">
        <v>0</v>
      </c>
      <c r="H86" s="193">
        <v>0</v>
      </c>
      <c r="I86" s="193">
        <v>0</v>
      </c>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7"/>
      <c r="AG86" s="177"/>
    </row>
    <row r="87" spans="1:33" ht="24" x14ac:dyDescent="0.3">
      <c r="A87" s="201" t="s">
        <v>33</v>
      </c>
      <c r="B87" s="193">
        <f>H87+J87+L87+N87+P87+R87+T87+V87+X87+Z87+AB87+AD87</f>
        <v>16390.2</v>
      </c>
      <c r="C87" s="193">
        <f>H87</f>
        <v>2067.46</v>
      </c>
      <c r="D87" s="202">
        <f>E87</f>
        <v>1047.556</v>
      </c>
      <c r="E87" s="194">
        <f>I87</f>
        <v>1047.556</v>
      </c>
      <c r="F87" s="195">
        <f>E87/B87*100</f>
        <v>6.3913558101792525</v>
      </c>
      <c r="G87" s="195">
        <f>E87/C87*100</f>
        <v>50.668743288866537</v>
      </c>
      <c r="H87" s="193">
        <v>2067.46</v>
      </c>
      <c r="I87" s="193">
        <v>1047.556</v>
      </c>
      <c r="J87" s="193">
        <v>1384.5540000000001</v>
      </c>
      <c r="K87" s="193"/>
      <c r="L87" s="193">
        <v>1102.0650000000001</v>
      </c>
      <c r="M87" s="193"/>
      <c r="N87" s="193">
        <v>1614.24</v>
      </c>
      <c r="O87" s="193"/>
      <c r="P87" s="193">
        <v>1293.442</v>
      </c>
      <c r="Q87" s="193"/>
      <c r="R87" s="193">
        <v>1102.0650000000001</v>
      </c>
      <c r="S87" s="193"/>
      <c r="T87" s="193">
        <v>1650.94</v>
      </c>
      <c r="U87" s="193"/>
      <c r="V87" s="193">
        <v>1256.742</v>
      </c>
      <c r="W87" s="193"/>
      <c r="X87" s="193">
        <v>1102.0650000000001</v>
      </c>
      <c r="Y87" s="193"/>
      <c r="Z87" s="193">
        <v>1614.24</v>
      </c>
      <c r="AA87" s="193"/>
      <c r="AB87" s="193">
        <v>1256.742</v>
      </c>
      <c r="AC87" s="193"/>
      <c r="AD87" s="193">
        <v>945.64499999999998</v>
      </c>
      <c r="AE87" s="193"/>
      <c r="AF87" s="228" t="s">
        <v>514</v>
      </c>
      <c r="AG87" s="177"/>
    </row>
    <row r="88" spans="1:33" x14ac:dyDescent="0.3">
      <c r="A88" s="201" t="s">
        <v>224</v>
      </c>
      <c r="B88" s="193">
        <f>H88+J88+L88+N88+P88+R88+T88+V88+X88+Z88+AB88+AD88</f>
        <v>0</v>
      </c>
      <c r="C88" s="193">
        <f>H88+J88</f>
        <v>0</v>
      </c>
      <c r="D88" s="193">
        <f t="shared" ref="D88" si="31">E88</f>
        <v>0</v>
      </c>
      <c r="E88" s="193">
        <v>0</v>
      </c>
      <c r="F88" s="195">
        <v>0</v>
      </c>
      <c r="G88" s="195">
        <v>0</v>
      </c>
      <c r="H88" s="193">
        <v>0</v>
      </c>
      <c r="I88" s="193">
        <v>0</v>
      </c>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7"/>
      <c r="AG88" s="177"/>
    </row>
    <row r="89" spans="1:33" s="179" customFormat="1" x14ac:dyDescent="0.3">
      <c r="A89" s="150" t="s">
        <v>236</v>
      </c>
      <c r="B89" s="209">
        <f>B90+B91+B92+B93</f>
        <v>52857.2</v>
      </c>
      <c r="C89" s="209">
        <f>C90+C91+C92+C93</f>
        <v>0</v>
      </c>
      <c r="D89" s="209">
        <f>D92</f>
        <v>7618.1379999999999</v>
      </c>
      <c r="E89" s="209">
        <f>E90+E91+E92+E93</f>
        <v>7618.1379999999999</v>
      </c>
      <c r="F89" s="209">
        <f>F92</f>
        <v>14.42</v>
      </c>
      <c r="G89" s="209">
        <f>G92</f>
        <v>74.66</v>
      </c>
      <c r="H89" s="209">
        <f>H90+H91+H92+H93</f>
        <v>10203.874809999999</v>
      </c>
      <c r="I89" s="209">
        <f>I92</f>
        <v>7618.1379999999999</v>
      </c>
      <c r="J89" s="209">
        <f t="shared" ref="J89:AD89" si="32">J90+J91+J92+J93</f>
        <v>3736.8220000000001</v>
      </c>
      <c r="K89" s="209"/>
      <c r="L89" s="209">
        <f t="shared" si="32"/>
        <v>3116.1469999999999</v>
      </c>
      <c r="M89" s="209"/>
      <c r="N89" s="209">
        <f t="shared" si="32"/>
        <v>4191.9160000000002</v>
      </c>
      <c r="O89" s="209"/>
      <c r="P89" s="209">
        <f t="shared" si="32"/>
        <v>3589.2020000000002</v>
      </c>
      <c r="Q89" s="209"/>
      <c r="R89" s="209">
        <f t="shared" si="32"/>
        <v>3489.3670000000002</v>
      </c>
      <c r="S89" s="209"/>
      <c r="T89" s="209">
        <f t="shared" si="32"/>
        <v>4599.0159999999996</v>
      </c>
      <c r="U89" s="209"/>
      <c r="V89" s="209">
        <f t="shared" si="32"/>
        <v>3652.951</v>
      </c>
      <c r="W89" s="209"/>
      <c r="X89" s="209">
        <f t="shared" si="32"/>
        <v>4483.8770000000004</v>
      </c>
      <c r="Y89" s="209"/>
      <c r="Z89" s="209">
        <f t="shared" si="32"/>
        <v>4220.3180000000002</v>
      </c>
      <c r="AA89" s="209"/>
      <c r="AB89" s="209">
        <f t="shared" si="32"/>
        <v>4473.5509999999995</v>
      </c>
      <c r="AC89" s="209"/>
      <c r="AD89" s="209">
        <f t="shared" si="32"/>
        <v>3100.1581900000001</v>
      </c>
      <c r="AE89" s="209"/>
      <c r="AF89" s="210"/>
      <c r="AG89" s="177"/>
    </row>
    <row r="90" spans="1:33" s="179" customFormat="1" x14ac:dyDescent="0.3">
      <c r="A90" s="152" t="s">
        <v>171</v>
      </c>
      <c r="B90" s="211">
        <f>B13+B33+B39+B47+B67</f>
        <v>0</v>
      </c>
      <c r="C90" s="211">
        <f t="shared" ref="C90:E90" si="33">C13+C33+C39+C47+C67</f>
        <v>0</v>
      </c>
      <c r="D90" s="211">
        <f t="shared" si="33"/>
        <v>0</v>
      </c>
      <c r="E90" s="211">
        <f t="shared" si="33"/>
        <v>0</v>
      </c>
      <c r="F90" s="211">
        <f t="shared" ref="F90:F98" si="34">IFERROR(E90/B90*100,0)</f>
        <v>0</v>
      </c>
      <c r="G90" s="211">
        <f t="shared" ref="G90:G98" si="35">IFERROR(E90/C90*100,0)</f>
        <v>0</v>
      </c>
      <c r="H90" s="211">
        <f t="shared" ref="H90:AE93" si="36">H13+H33+H39+H47+H67</f>
        <v>0</v>
      </c>
      <c r="I90" s="211">
        <f t="shared" si="36"/>
        <v>0</v>
      </c>
      <c r="J90" s="211">
        <f t="shared" si="36"/>
        <v>0</v>
      </c>
      <c r="K90" s="211">
        <f t="shared" si="36"/>
        <v>0</v>
      </c>
      <c r="L90" s="211">
        <f t="shared" si="36"/>
        <v>0</v>
      </c>
      <c r="M90" s="211">
        <f t="shared" si="36"/>
        <v>0</v>
      </c>
      <c r="N90" s="211">
        <f t="shared" si="36"/>
        <v>0</v>
      </c>
      <c r="O90" s="211">
        <f t="shared" si="36"/>
        <v>0</v>
      </c>
      <c r="P90" s="211">
        <f t="shared" si="36"/>
        <v>0</v>
      </c>
      <c r="Q90" s="211">
        <f t="shared" si="36"/>
        <v>0</v>
      </c>
      <c r="R90" s="211">
        <f t="shared" si="36"/>
        <v>0</v>
      </c>
      <c r="S90" s="211">
        <f t="shared" si="36"/>
        <v>0</v>
      </c>
      <c r="T90" s="211">
        <f t="shared" si="36"/>
        <v>0</v>
      </c>
      <c r="U90" s="211">
        <f t="shared" si="36"/>
        <v>0</v>
      </c>
      <c r="V90" s="211">
        <f t="shared" si="36"/>
        <v>0</v>
      </c>
      <c r="W90" s="211">
        <f t="shared" si="36"/>
        <v>0</v>
      </c>
      <c r="X90" s="211">
        <f t="shared" si="36"/>
        <v>0</v>
      </c>
      <c r="Y90" s="211">
        <f t="shared" si="36"/>
        <v>0</v>
      </c>
      <c r="Z90" s="211">
        <f t="shared" si="36"/>
        <v>0</v>
      </c>
      <c r="AA90" s="211">
        <f t="shared" si="36"/>
        <v>0</v>
      </c>
      <c r="AB90" s="211">
        <f t="shared" si="36"/>
        <v>0</v>
      </c>
      <c r="AC90" s="211">
        <f t="shared" si="36"/>
        <v>0</v>
      </c>
      <c r="AD90" s="211">
        <f t="shared" si="36"/>
        <v>0</v>
      </c>
      <c r="AE90" s="211">
        <f t="shared" si="36"/>
        <v>0</v>
      </c>
      <c r="AF90" s="212"/>
      <c r="AG90" s="177"/>
    </row>
    <row r="91" spans="1:33" s="179" customFormat="1" x14ac:dyDescent="0.3">
      <c r="A91" s="152" t="s">
        <v>32</v>
      </c>
      <c r="B91" s="211">
        <f t="shared" ref="B91:E93" si="37">B14+B34+B40+B48+B68</f>
        <v>0</v>
      </c>
      <c r="C91" s="211">
        <f t="shared" si="37"/>
        <v>0</v>
      </c>
      <c r="D91" s="211">
        <f t="shared" si="37"/>
        <v>0</v>
      </c>
      <c r="E91" s="211">
        <f t="shared" si="37"/>
        <v>0</v>
      </c>
      <c r="F91" s="211">
        <f t="shared" si="34"/>
        <v>0</v>
      </c>
      <c r="G91" s="211">
        <f t="shared" si="35"/>
        <v>0</v>
      </c>
      <c r="H91" s="211">
        <f t="shared" si="36"/>
        <v>0</v>
      </c>
      <c r="I91" s="211">
        <f t="shared" si="36"/>
        <v>0</v>
      </c>
      <c r="J91" s="211">
        <f t="shared" si="36"/>
        <v>0</v>
      </c>
      <c r="K91" s="211">
        <f t="shared" si="36"/>
        <v>0</v>
      </c>
      <c r="L91" s="211">
        <f t="shared" si="36"/>
        <v>0</v>
      </c>
      <c r="M91" s="211">
        <f t="shared" si="36"/>
        <v>0</v>
      </c>
      <c r="N91" s="211">
        <f t="shared" si="36"/>
        <v>0</v>
      </c>
      <c r="O91" s="211">
        <f t="shared" si="36"/>
        <v>0</v>
      </c>
      <c r="P91" s="211">
        <f t="shared" si="36"/>
        <v>0</v>
      </c>
      <c r="Q91" s="211">
        <f t="shared" si="36"/>
        <v>0</v>
      </c>
      <c r="R91" s="211">
        <f t="shared" si="36"/>
        <v>0</v>
      </c>
      <c r="S91" s="211">
        <f t="shared" si="36"/>
        <v>0</v>
      </c>
      <c r="T91" s="211">
        <f t="shared" si="36"/>
        <v>0</v>
      </c>
      <c r="U91" s="211">
        <f t="shared" si="36"/>
        <v>0</v>
      </c>
      <c r="V91" s="211">
        <f t="shared" si="36"/>
        <v>0</v>
      </c>
      <c r="W91" s="211">
        <f t="shared" si="36"/>
        <v>0</v>
      </c>
      <c r="X91" s="211">
        <f t="shared" si="36"/>
        <v>0</v>
      </c>
      <c r="Y91" s="211">
        <f t="shared" si="36"/>
        <v>0</v>
      </c>
      <c r="Z91" s="211">
        <f t="shared" si="36"/>
        <v>0</v>
      </c>
      <c r="AA91" s="211">
        <f t="shared" si="36"/>
        <v>0</v>
      </c>
      <c r="AB91" s="211">
        <f t="shared" si="36"/>
        <v>0</v>
      </c>
      <c r="AC91" s="211">
        <f t="shared" si="36"/>
        <v>0</v>
      </c>
      <c r="AD91" s="211">
        <f t="shared" si="36"/>
        <v>0</v>
      </c>
      <c r="AE91" s="211">
        <f t="shared" si="36"/>
        <v>0</v>
      </c>
      <c r="AF91" s="213"/>
      <c r="AG91" s="177"/>
    </row>
    <row r="92" spans="1:33" s="179" customFormat="1" x14ac:dyDescent="0.3">
      <c r="A92" s="152" t="s">
        <v>33</v>
      </c>
      <c r="B92" s="211">
        <f t="shared" si="37"/>
        <v>52857.2</v>
      </c>
      <c r="C92" s="211">
        <f>C93+C94+C95+C96</f>
        <v>0</v>
      </c>
      <c r="D92" s="211">
        <f>D15+D35+D49+D69</f>
        <v>7618.1379999999999</v>
      </c>
      <c r="E92" s="211">
        <f>E15+E35+E41+E49+E69</f>
        <v>7618.1379999999999</v>
      </c>
      <c r="F92" s="211">
        <f>F94</f>
        <v>14.42</v>
      </c>
      <c r="G92" s="211">
        <f>G94</f>
        <v>74.66</v>
      </c>
      <c r="H92" s="211">
        <f>H93+H94+H95+H96</f>
        <v>10203.874809999999</v>
      </c>
      <c r="I92" s="211">
        <f>I15+I35+I49+I69</f>
        <v>7618.1379999999999</v>
      </c>
      <c r="J92" s="211">
        <f t="shared" si="36"/>
        <v>3736.8220000000001</v>
      </c>
      <c r="K92" s="211">
        <f t="shared" si="36"/>
        <v>0</v>
      </c>
      <c r="L92" s="211">
        <f t="shared" si="36"/>
        <v>3116.1469999999999</v>
      </c>
      <c r="M92" s="211">
        <f t="shared" si="36"/>
        <v>0</v>
      </c>
      <c r="N92" s="211">
        <f t="shared" si="36"/>
        <v>4191.9160000000002</v>
      </c>
      <c r="O92" s="211">
        <f t="shared" si="36"/>
        <v>0</v>
      </c>
      <c r="P92" s="211">
        <f t="shared" si="36"/>
        <v>3589.2020000000002</v>
      </c>
      <c r="Q92" s="211">
        <f t="shared" si="36"/>
        <v>0</v>
      </c>
      <c r="R92" s="211">
        <f t="shared" si="36"/>
        <v>3489.3670000000002</v>
      </c>
      <c r="S92" s="211">
        <f t="shared" si="36"/>
        <v>0</v>
      </c>
      <c r="T92" s="211">
        <f t="shared" si="36"/>
        <v>4599.0159999999996</v>
      </c>
      <c r="U92" s="211">
        <f t="shared" si="36"/>
        <v>0</v>
      </c>
      <c r="V92" s="211">
        <f t="shared" si="36"/>
        <v>3652.951</v>
      </c>
      <c r="W92" s="211">
        <f t="shared" si="36"/>
        <v>0</v>
      </c>
      <c r="X92" s="211">
        <f t="shared" si="36"/>
        <v>4483.8770000000004</v>
      </c>
      <c r="Y92" s="211">
        <f t="shared" si="36"/>
        <v>0</v>
      </c>
      <c r="Z92" s="211">
        <f t="shared" si="36"/>
        <v>4220.3180000000002</v>
      </c>
      <c r="AA92" s="211">
        <f t="shared" si="36"/>
        <v>0</v>
      </c>
      <c r="AB92" s="211">
        <f t="shared" si="36"/>
        <v>4473.5509999999995</v>
      </c>
      <c r="AC92" s="211">
        <f t="shared" si="36"/>
        <v>0</v>
      </c>
      <c r="AD92" s="211">
        <f t="shared" si="36"/>
        <v>3100.1581900000001</v>
      </c>
      <c r="AE92" s="211">
        <f t="shared" si="36"/>
        <v>0</v>
      </c>
      <c r="AF92" s="213"/>
      <c r="AG92" s="177"/>
    </row>
    <row r="93" spans="1:33" s="179" customFormat="1" x14ac:dyDescent="0.3">
      <c r="A93" s="154" t="s">
        <v>224</v>
      </c>
      <c r="B93" s="211">
        <f t="shared" si="37"/>
        <v>0</v>
      </c>
      <c r="C93" s="211">
        <f t="shared" si="37"/>
        <v>0</v>
      </c>
      <c r="D93" s="211">
        <f t="shared" si="37"/>
        <v>0</v>
      </c>
      <c r="E93" s="211">
        <f t="shared" si="37"/>
        <v>0</v>
      </c>
      <c r="F93" s="211">
        <f t="shared" si="34"/>
        <v>0</v>
      </c>
      <c r="G93" s="211">
        <f t="shared" si="35"/>
        <v>0</v>
      </c>
      <c r="H93" s="211">
        <f t="shared" si="36"/>
        <v>0</v>
      </c>
      <c r="I93" s="211">
        <f t="shared" si="36"/>
        <v>0</v>
      </c>
      <c r="J93" s="211">
        <f t="shared" si="36"/>
        <v>0</v>
      </c>
      <c r="K93" s="211">
        <f t="shared" si="36"/>
        <v>0</v>
      </c>
      <c r="L93" s="211">
        <f t="shared" si="36"/>
        <v>0</v>
      </c>
      <c r="M93" s="211">
        <f t="shared" si="36"/>
        <v>0</v>
      </c>
      <c r="N93" s="211">
        <f t="shared" si="36"/>
        <v>0</v>
      </c>
      <c r="O93" s="211">
        <f t="shared" si="36"/>
        <v>0</v>
      </c>
      <c r="P93" s="211">
        <f t="shared" si="36"/>
        <v>0</v>
      </c>
      <c r="Q93" s="211">
        <f t="shared" si="36"/>
        <v>0</v>
      </c>
      <c r="R93" s="211">
        <f t="shared" si="36"/>
        <v>0</v>
      </c>
      <c r="S93" s="211">
        <f t="shared" si="36"/>
        <v>0</v>
      </c>
      <c r="T93" s="211">
        <f t="shared" si="36"/>
        <v>0</v>
      </c>
      <c r="U93" s="211">
        <f t="shared" si="36"/>
        <v>0</v>
      </c>
      <c r="V93" s="211">
        <f t="shared" si="36"/>
        <v>0</v>
      </c>
      <c r="W93" s="211">
        <f t="shared" si="36"/>
        <v>0</v>
      </c>
      <c r="X93" s="211">
        <f t="shared" si="36"/>
        <v>0</v>
      </c>
      <c r="Y93" s="211">
        <f t="shared" si="36"/>
        <v>0</v>
      </c>
      <c r="Z93" s="211">
        <f t="shared" si="36"/>
        <v>0</v>
      </c>
      <c r="AA93" s="211">
        <f t="shared" si="36"/>
        <v>0</v>
      </c>
      <c r="AB93" s="211">
        <f t="shared" si="36"/>
        <v>0</v>
      </c>
      <c r="AC93" s="211">
        <f t="shared" si="36"/>
        <v>0</v>
      </c>
      <c r="AD93" s="211">
        <f t="shared" si="36"/>
        <v>0</v>
      </c>
      <c r="AE93" s="211">
        <f t="shared" si="36"/>
        <v>0</v>
      </c>
      <c r="AF93" s="213"/>
      <c r="AG93" s="177"/>
    </row>
    <row r="94" spans="1:33" s="179" customFormat="1" ht="37.5" x14ac:dyDescent="0.3">
      <c r="A94" s="150" t="s">
        <v>64</v>
      </c>
      <c r="B94" s="209">
        <f>B95+B96+B97+B98</f>
        <v>52857.2</v>
      </c>
      <c r="C94" s="209">
        <f>C95+C96+C97+C98</f>
        <v>0</v>
      </c>
      <c r="D94" s="209">
        <f>D97</f>
        <v>7618.1379999999999</v>
      </c>
      <c r="E94" s="209">
        <f>E95+E96+E97+E98</f>
        <v>7618.1379999999999</v>
      </c>
      <c r="F94" s="209">
        <v>14.42</v>
      </c>
      <c r="G94" s="209">
        <f>G97</f>
        <v>74.66</v>
      </c>
      <c r="H94" s="209">
        <f>H95+H96+H97+H98</f>
        <v>10203.874809999999</v>
      </c>
      <c r="I94" s="209">
        <f>I97</f>
        <v>7618.1379999999999</v>
      </c>
      <c r="J94" s="209">
        <f>J95+J96+J97+J98</f>
        <v>3736.8220000000001</v>
      </c>
      <c r="K94" s="209"/>
      <c r="L94" s="209">
        <f>L95+L96+L97+L98</f>
        <v>3116.1469999999999</v>
      </c>
      <c r="M94" s="209"/>
      <c r="N94" s="209">
        <f>N95+N96+N97+N98</f>
        <v>4191.9160000000002</v>
      </c>
      <c r="O94" s="209"/>
      <c r="P94" s="209">
        <f>P95+P96+P97+P98</f>
        <v>3589.2020000000002</v>
      </c>
      <c r="Q94" s="209"/>
      <c r="R94" s="209">
        <f>R95+R96+R97+R98</f>
        <v>3489.3670000000002</v>
      </c>
      <c r="S94" s="209"/>
      <c r="T94" s="209">
        <f>T95+T96+T97+T98</f>
        <v>4599.0159999999996</v>
      </c>
      <c r="U94" s="209"/>
      <c r="V94" s="209">
        <f>V95+V96+V97+V98</f>
        <v>3652.951</v>
      </c>
      <c r="W94" s="209"/>
      <c r="X94" s="209">
        <f>X95+X96+X97+X98</f>
        <v>4483.8770000000004</v>
      </c>
      <c r="Y94" s="209"/>
      <c r="Z94" s="209">
        <f>Z95+Z96+Z97+Z98</f>
        <v>4220.3180000000002</v>
      </c>
      <c r="AA94" s="209"/>
      <c r="AB94" s="209">
        <f>AB95+AB96+AB97+AB98</f>
        <v>4473.5509999999995</v>
      </c>
      <c r="AC94" s="209"/>
      <c r="AD94" s="209">
        <f>AD95+AD96+AD97+AD98</f>
        <v>3100.1581900000001</v>
      </c>
      <c r="AE94" s="209"/>
      <c r="AF94" s="210"/>
      <c r="AG94" s="177"/>
    </row>
    <row r="95" spans="1:33" s="179" customFormat="1" x14ac:dyDescent="0.3">
      <c r="A95" s="152" t="s">
        <v>171</v>
      </c>
      <c r="B95" s="211">
        <f>B13+B33+B39+B47+B67</f>
        <v>0</v>
      </c>
      <c r="C95" s="211">
        <f t="shared" ref="C95:E95" si="38">C13+C33+C39+C47+C67</f>
        <v>0</v>
      </c>
      <c r="D95" s="211">
        <f t="shared" si="38"/>
        <v>0</v>
      </c>
      <c r="E95" s="211">
        <f t="shared" si="38"/>
        <v>0</v>
      </c>
      <c r="F95" s="211">
        <f t="shared" si="34"/>
        <v>0</v>
      </c>
      <c r="G95" s="211" t="s">
        <v>509</v>
      </c>
      <c r="H95" s="211">
        <f t="shared" ref="H95:AE98" si="39">H13+H33+H39+H47+H67</f>
        <v>0</v>
      </c>
      <c r="I95" s="211">
        <f t="shared" si="39"/>
        <v>0</v>
      </c>
      <c r="J95" s="211">
        <f t="shared" si="39"/>
        <v>0</v>
      </c>
      <c r="K95" s="211">
        <f t="shared" si="39"/>
        <v>0</v>
      </c>
      <c r="L95" s="211">
        <f t="shared" si="39"/>
        <v>0</v>
      </c>
      <c r="M95" s="211">
        <f t="shared" si="39"/>
        <v>0</v>
      </c>
      <c r="N95" s="211">
        <f t="shared" si="39"/>
        <v>0</v>
      </c>
      <c r="O95" s="211">
        <f t="shared" si="39"/>
        <v>0</v>
      </c>
      <c r="P95" s="211">
        <f t="shared" si="39"/>
        <v>0</v>
      </c>
      <c r="Q95" s="211">
        <f t="shared" si="39"/>
        <v>0</v>
      </c>
      <c r="R95" s="211">
        <f t="shared" si="39"/>
        <v>0</v>
      </c>
      <c r="S95" s="211">
        <f t="shared" si="39"/>
        <v>0</v>
      </c>
      <c r="T95" s="211">
        <f t="shared" si="39"/>
        <v>0</v>
      </c>
      <c r="U95" s="211">
        <f t="shared" si="39"/>
        <v>0</v>
      </c>
      <c r="V95" s="211">
        <f t="shared" si="39"/>
        <v>0</v>
      </c>
      <c r="W95" s="211">
        <f t="shared" si="39"/>
        <v>0</v>
      </c>
      <c r="X95" s="211">
        <f t="shared" si="39"/>
        <v>0</v>
      </c>
      <c r="Y95" s="211">
        <f t="shared" si="39"/>
        <v>0</v>
      </c>
      <c r="Z95" s="211">
        <f t="shared" si="39"/>
        <v>0</v>
      </c>
      <c r="AA95" s="211">
        <f t="shared" si="39"/>
        <v>0</v>
      </c>
      <c r="AB95" s="211">
        <f t="shared" si="39"/>
        <v>0</v>
      </c>
      <c r="AC95" s="211">
        <f t="shared" si="39"/>
        <v>0</v>
      </c>
      <c r="AD95" s="211">
        <f t="shared" si="39"/>
        <v>0</v>
      </c>
      <c r="AE95" s="211">
        <f t="shared" si="39"/>
        <v>0</v>
      </c>
      <c r="AF95" s="212"/>
      <c r="AG95" s="177"/>
    </row>
    <row r="96" spans="1:33" s="179" customFormat="1" x14ac:dyDescent="0.3">
      <c r="A96" s="152" t="s">
        <v>32</v>
      </c>
      <c r="B96" s="211">
        <f t="shared" ref="B96:E98" si="40">B14+B34+B40+B48+B68</f>
        <v>0</v>
      </c>
      <c r="C96" s="211">
        <f t="shared" si="40"/>
        <v>0</v>
      </c>
      <c r="D96" s="211">
        <f t="shared" si="40"/>
        <v>0</v>
      </c>
      <c r="E96" s="211">
        <f t="shared" si="40"/>
        <v>0</v>
      </c>
      <c r="F96" s="211">
        <f t="shared" si="34"/>
        <v>0</v>
      </c>
      <c r="G96" s="211">
        <f t="shared" si="35"/>
        <v>0</v>
      </c>
      <c r="H96" s="211">
        <f t="shared" si="39"/>
        <v>0</v>
      </c>
      <c r="I96" s="211">
        <f t="shared" si="39"/>
        <v>0</v>
      </c>
      <c r="J96" s="211">
        <f t="shared" si="39"/>
        <v>0</v>
      </c>
      <c r="K96" s="211">
        <f t="shared" si="39"/>
        <v>0</v>
      </c>
      <c r="L96" s="211">
        <f t="shared" si="39"/>
        <v>0</v>
      </c>
      <c r="M96" s="211">
        <f t="shared" si="39"/>
        <v>0</v>
      </c>
      <c r="N96" s="211">
        <f t="shared" si="39"/>
        <v>0</v>
      </c>
      <c r="O96" s="211">
        <f t="shared" si="39"/>
        <v>0</v>
      </c>
      <c r="P96" s="211">
        <f t="shared" si="39"/>
        <v>0</v>
      </c>
      <c r="Q96" s="211">
        <f t="shared" si="39"/>
        <v>0</v>
      </c>
      <c r="R96" s="211">
        <f t="shared" si="39"/>
        <v>0</v>
      </c>
      <c r="S96" s="211">
        <f t="shared" si="39"/>
        <v>0</v>
      </c>
      <c r="T96" s="211">
        <f t="shared" si="39"/>
        <v>0</v>
      </c>
      <c r="U96" s="211">
        <f t="shared" si="39"/>
        <v>0</v>
      </c>
      <c r="V96" s="211">
        <f t="shared" si="39"/>
        <v>0</v>
      </c>
      <c r="W96" s="211">
        <f t="shared" si="39"/>
        <v>0</v>
      </c>
      <c r="X96" s="211">
        <f t="shared" si="39"/>
        <v>0</v>
      </c>
      <c r="Y96" s="211">
        <f t="shared" si="39"/>
        <v>0</v>
      </c>
      <c r="Z96" s="211">
        <f t="shared" si="39"/>
        <v>0</v>
      </c>
      <c r="AA96" s="211">
        <f t="shared" si="39"/>
        <v>0</v>
      </c>
      <c r="AB96" s="211">
        <f t="shared" si="39"/>
        <v>0</v>
      </c>
      <c r="AC96" s="211">
        <f t="shared" si="39"/>
        <v>0</v>
      </c>
      <c r="AD96" s="211">
        <f t="shared" si="39"/>
        <v>0</v>
      </c>
      <c r="AE96" s="211">
        <f t="shared" si="39"/>
        <v>0</v>
      </c>
      <c r="AF96" s="213"/>
      <c r="AG96" s="177"/>
    </row>
    <row r="97" spans="1:33" s="179" customFormat="1" x14ac:dyDescent="0.3">
      <c r="A97" s="152" t="s">
        <v>33</v>
      </c>
      <c r="B97" s="211">
        <f t="shared" si="40"/>
        <v>52857.2</v>
      </c>
      <c r="C97" s="211">
        <f>C98+C99+C100+C101</f>
        <v>0</v>
      </c>
      <c r="D97" s="211">
        <f>D15+D35+D41+D49+D69</f>
        <v>7618.1379999999999</v>
      </c>
      <c r="E97" s="211">
        <f t="shared" si="40"/>
        <v>7618.1379999999999</v>
      </c>
      <c r="F97" s="211">
        <v>14.42</v>
      </c>
      <c r="G97" s="211">
        <v>74.66</v>
      </c>
      <c r="H97" s="211">
        <f t="shared" si="39"/>
        <v>10203.874809999999</v>
      </c>
      <c r="I97" s="211">
        <f t="shared" si="39"/>
        <v>7618.1379999999999</v>
      </c>
      <c r="J97" s="211">
        <f t="shared" si="39"/>
        <v>3736.8220000000001</v>
      </c>
      <c r="K97" s="211">
        <f t="shared" si="39"/>
        <v>0</v>
      </c>
      <c r="L97" s="211">
        <f t="shared" si="39"/>
        <v>3116.1469999999999</v>
      </c>
      <c r="M97" s="211">
        <f t="shared" si="39"/>
        <v>0</v>
      </c>
      <c r="N97" s="211">
        <f t="shared" si="39"/>
        <v>4191.9160000000002</v>
      </c>
      <c r="O97" s="211">
        <f t="shared" si="39"/>
        <v>0</v>
      </c>
      <c r="P97" s="211">
        <f t="shared" si="39"/>
        <v>3589.2020000000002</v>
      </c>
      <c r="Q97" s="211">
        <f t="shared" si="39"/>
        <v>0</v>
      </c>
      <c r="R97" s="211">
        <f t="shared" si="39"/>
        <v>3489.3670000000002</v>
      </c>
      <c r="S97" s="211">
        <f t="shared" si="39"/>
        <v>0</v>
      </c>
      <c r="T97" s="211">
        <f t="shared" si="39"/>
        <v>4599.0159999999996</v>
      </c>
      <c r="U97" s="211">
        <f t="shared" si="39"/>
        <v>0</v>
      </c>
      <c r="V97" s="211">
        <f t="shared" si="39"/>
        <v>3652.951</v>
      </c>
      <c r="W97" s="211">
        <f t="shared" si="39"/>
        <v>0</v>
      </c>
      <c r="X97" s="211">
        <f t="shared" si="39"/>
        <v>4483.8770000000004</v>
      </c>
      <c r="Y97" s="211">
        <f t="shared" si="39"/>
        <v>0</v>
      </c>
      <c r="Z97" s="211">
        <f t="shared" si="39"/>
        <v>4220.3180000000002</v>
      </c>
      <c r="AA97" s="211">
        <f t="shared" si="39"/>
        <v>0</v>
      </c>
      <c r="AB97" s="211">
        <f t="shared" si="39"/>
        <v>4473.5509999999995</v>
      </c>
      <c r="AC97" s="211">
        <f t="shared" si="39"/>
        <v>0</v>
      </c>
      <c r="AD97" s="211">
        <f t="shared" si="39"/>
        <v>3100.1581900000001</v>
      </c>
      <c r="AE97" s="211">
        <f t="shared" si="39"/>
        <v>0</v>
      </c>
      <c r="AF97" s="213"/>
      <c r="AG97" s="177"/>
    </row>
    <row r="98" spans="1:33" s="179" customFormat="1" x14ac:dyDescent="0.3">
      <c r="A98" s="154" t="s">
        <v>224</v>
      </c>
      <c r="B98" s="211">
        <f t="shared" si="40"/>
        <v>0</v>
      </c>
      <c r="C98" s="211">
        <f t="shared" si="40"/>
        <v>0</v>
      </c>
      <c r="D98" s="211">
        <f t="shared" si="40"/>
        <v>0</v>
      </c>
      <c r="E98" s="211">
        <f t="shared" si="40"/>
        <v>0</v>
      </c>
      <c r="F98" s="211">
        <f t="shared" si="34"/>
        <v>0</v>
      </c>
      <c r="G98" s="211">
        <f t="shared" si="35"/>
        <v>0</v>
      </c>
      <c r="H98" s="211">
        <f t="shared" si="39"/>
        <v>0</v>
      </c>
      <c r="I98" s="211">
        <f t="shared" si="39"/>
        <v>0</v>
      </c>
      <c r="J98" s="211">
        <f t="shared" si="39"/>
        <v>0</v>
      </c>
      <c r="K98" s="211">
        <f t="shared" si="39"/>
        <v>0</v>
      </c>
      <c r="L98" s="211">
        <f t="shared" si="39"/>
        <v>0</v>
      </c>
      <c r="M98" s="211">
        <f t="shared" si="39"/>
        <v>0</v>
      </c>
      <c r="N98" s="211">
        <f t="shared" si="39"/>
        <v>0</v>
      </c>
      <c r="O98" s="211">
        <f t="shared" si="39"/>
        <v>0</v>
      </c>
      <c r="P98" s="211">
        <f t="shared" si="39"/>
        <v>0</v>
      </c>
      <c r="Q98" s="211">
        <f t="shared" si="39"/>
        <v>0</v>
      </c>
      <c r="R98" s="211">
        <f t="shared" si="39"/>
        <v>0</v>
      </c>
      <c r="S98" s="211">
        <f t="shared" si="39"/>
        <v>0</v>
      </c>
      <c r="T98" s="211">
        <f t="shared" si="39"/>
        <v>0</v>
      </c>
      <c r="U98" s="211">
        <f t="shared" si="39"/>
        <v>0</v>
      </c>
      <c r="V98" s="211">
        <f t="shared" si="39"/>
        <v>0</v>
      </c>
      <c r="W98" s="211">
        <f t="shared" si="39"/>
        <v>0</v>
      </c>
      <c r="X98" s="211">
        <f t="shared" si="39"/>
        <v>0</v>
      </c>
      <c r="Y98" s="211">
        <f t="shared" si="39"/>
        <v>0</v>
      </c>
      <c r="Z98" s="211">
        <f t="shared" si="39"/>
        <v>0</v>
      </c>
      <c r="AA98" s="211">
        <f t="shared" si="39"/>
        <v>0</v>
      </c>
      <c r="AB98" s="211">
        <f t="shared" si="39"/>
        <v>0</v>
      </c>
      <c r="AC98" s="211">
        <f t="shared" si="39"/>
        <v>0</v>
      </c>
      <c r="AD98" s="211">
        <f t="shared" si="39"/>
        <v>0</v>
      </c>
      <c r="AE98" s="211">
        <f t="shared" si="39"/>
        <v>0</v>
      </c>
      <c r="AF98" s="213"/>
      <c r="AG98" s="177"/>
    </row>
    <row r="99" spans="1:33" s="161" customFormat="1" x14ac:dyDescent="0.3">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G99" s="177"/>
    </row>
    <row r="100" spans="1:33" s="161" customFormat="1" x14ac:dyDescent="0.3">
      <c r="B100" s="177"/>
    </row>
    <row r="101" spans="1:33" x14ac:dyDescent="0.3">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row>
    <row r="102" spans="1:33" x14ac:dyDescent="0.3">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row>
    <row r="103" spans="1:33" x14ac:dyDescent="0.3">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row>
    <row r="104" spans="1:33" x14ac:dyDescent="0.3">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row>
    <row r="153" spans="6:7" x14ac:dyDescent="0.3">
      <c r="F153" s="10">
        <v>0</v>
      </c>
      <c r="G153" s="10" t="e">
        <f>E153/C153*100</f>
        <v>#DIV/0!</v>
      </c>
    </row>
    <row r="156" spans="6:7" x14ac:dyDescent="0.3">
      <c r="F156" s="10">
        <v>0</v>
      </c>
      <c r="G156" s="10">
        <v>0</v>
      </c>
    </row>
  </sheetData>
  <customSheetViews>
    <customSheetView guid="{87218168-6C8E-4D5B-A5E5-DCCC26803AA3}" scale="70" state="hidden">
      <pane xSplit="2" ySplit="10" topLeftCell="F83"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0" topLeftCell="F59" activePane="bottomRight" state="frozen"/>
      <selection pane="bottomRight" activeCell="I71" sqref="I71"/>
      <pageMargins left="0.7" right="0.7" top="0.75" bottom="0.75" header="0.3" footer="0.3"/>
      <pageSetup paperSize="9" orientation="portrait" r:id="rId2"/>
    </customSheetView>
    <customSheetView guid="{B1BF08D1-D416-4B47-ADD0-4F59132DC9E8}" scale="70">
      <pane xSplit="2" ySplit="10" topLeftCell="C11" activePane="bottomRight" state="frozen"/>
      <selection pane="bottomRight" activeCell="Q27" sqref="Q27"/>
      <pageMargins left="0.7" right="0.7" top="0.75" bottom="0.75" header="0.3" footer="0.3"/>
      <pageSetup paperSize="9" orientation="portrait" r:id="rId3"/>
    </customSheetView>
    <customSheetView guid="{7C130984-112A-4861-AA43-E2940708E3DC}" scale="70">
      <pane xSplit="2" ySplit="10" topLeftCell="C89" activePane="bottomRight" state="frozen"/>
      <selection pane="bottomRight" activeCell="AF88" sqref="AF88"/>
      <pageMargins left="0.7" right="0.7" top="0.75" bottom="0.75" header="0.3" footer="0.3"/>
      <pageSetup paperSize="9" orientation="portrait" r:id="rId4"/>
    </customSheetView>
    <customSheetView guid="{4D0DFB57-2CBA-42F2-9A97-C453A6851FBA}" scale="70">
      <pane xSplit="2" ySplit="10" topLeftCell="C89" activePane="bottomRight" state="frozen"/>
      <selection pane="bottomRight" activeCell="AF88" sqref="AF88"/>
      <pageMargins left="0.7" right="0.7" top="0.75" bottom="0.75" header="0.3" footer="0.3"/>
      <pageSetup paperSize="9" orientation="portrait" r:id="rId5"/>
    </customSheetView>
    <customSheetView guid="{BCD82A82-B724-4763-8580-D765356E09BA}" scale="70">
      <pane xSplit="2" ySplit="10" topLeftCell="C11" activePane="bottomRight" state="frozen"/>
      <selection pane="bottomRight" activeCell="A4" sqref="A4:AD4"/>
      <pageMargins left="0.7" right="0.7" top="0.75" bottom="0.75" header="0.3" footer="0.3"/>
      <pageSetup paperSize="9" orientation="portrait" r:id="rId6"/>
    </customSheetView>
    <customSheetView guid="{E508E171-4ED9-4B07-84DF-DA28C60E1969}" scale="70">
      <pane xSplit="2" ySplit="10" topLeftCell="C11" activePane="bottomRight" state="frozen"/>
      <selection pane="bottomRight" activeCell="A4" sqref="A4:AD4"/>
      <pageMargins left="0.7" right="0.7" top="0.75" bottom="0.75" header="0.3" footer="0.3"/>
      <pageSetup paperSize="9" orientation="portrait" r:id="rId7"/>
    </customSheetView>
    <customSheetView guid="{4F41B9CC-959D-442C-80B0-1F0DB2C76D27}" scale="70">
      <pane xSplit="2" ySplit="10" topLeftCell="R20" activePane="bottomRight" state="frozen"/>
      <selection pane="bottomRight" activeCell="AF23" sqref="AF23"/>
      <pageMargins left="0.7" right="0.7" top="0.75" bottom="0.75" header="0.3" footer="0.3"/>
      <pageSetup paperSize="9" orientation="portrait" r:id="rId8"/>
    </customSheetView>
    <customSheetView guid="{602C8EDB-B9EF-4C85-B0D5-0558C3A0ABAB}" scale="70">
      <pane xSplit="2" ySplit="10" topLeftCell="C89" activePane="bottomRight" state="frozen"/>
      <selection pane="bottomRight" activeCell="AF88" sqref="AF88"/>
      <pageMargins left="0.7" right="0.7" top="0.75" bottom="0.75" header="0.3" footer="0.3"/>
      <pageSetup paperSize="9" orientation="portrait" r:id="rId9"/>
    </customSheetView>
    <customSheetView guid="{0C2B9C2A-7B94-41EF-A2E6-F8AC9A67DE25}" scale="70">
      <pane xSplit="2" ySplit="10" topLeftCell="C89" activePane="bottomRight" state="frozen"/>
      <selection pane="bottomRight" activeCell="AF88" sqref="AF88"/>
      <pageMargins left="0.7" right="0.7" top="0.75" bottom="0.75" header="0.3" footer="0.3"/>
      <pageSetup paperSize="9" orientation="portrait" r:id="rId10"/>
    </customSheetView>
    <customSheetView guid="{B82BA08A-1A30-4F4D-A478-74A6BD09EA97}" scale="70">
      <pane xSplit="2" ySplit="10" topLeftCell="C16" activePane="bottomRight" state="frozen"/>
      <selection pane="bottomRight" activeCell="Q27" sqref="Q27"/>
      <pageMargins left="0.7" right="0.7" top="0.75" bottom="0.75" header="0.3" footer="0.3"/>
      <pageSetup paperSize="9" orientation="portrait" r:id="rId11"/>
    </customSheetView>
    <customSheetView guid="{84867370-1F3E-4368-AF79-FBCE46FFFE92}" scale="70">
      <pane xSplit="2" ySplit="10" topLeftCell="C11" activePane="bottomRight" state="frozen"/>
      <selection pane="bottomRight" activeCell="Q27" sqref="Q27"/>
      <pageMargins left="0.7" right="0.7" top="0.75" bottom="0.75" header="0.3" footer="0.3"/>
      <pageSetup paperSize="9" orientation="portrait" r:id="rId12"/>
    </customSheetView>
    <customSheetView guid="{C236B307-BD63-48C4-A75F-B3F3717BF55C}" scale="70">
      <pane xSplit="2" ySplit="10" topLeftCell="C11" activePane="bottomRight" state="frozen"/>
      <selection pane="bottomRight" activeCell="Q27" sqref="Q27"/>
      <pageMargins left="0.7" right="0.7" top="0.75" bottom="0.75" header="0.3" footer="0.3"/>
      <pageSetup paperSize="9" orientation="portrait" r:id="rId13"/>
    </customSheetView>
    <customSheetView guid="{09C3E205-981E-4A4E-BE89-8B7044192060}" scale="70">
      <pane xSplit="2" ySplit="10" topLeftCell="C11" activePane="bottomRight" state="frozen"/>
      <selection pane="bottomRight" activeCell="Q27" sqref="Q27"/>
      <pageMargins left="0.7" right="0.7" top="0.75" bottom="0.75" header="0.3" footer="0.3"/>
      <pageSetup paperSize="9" orientation="portrait" r:id="rId14"/>
    </customSheetView>
    <customSheetView guid="{D01FA037-9AEC-4167-ADB8-2F327C01ECE6}" scale="70">
      <pane xSplit="2" ySplit="10" topLeftCell="F59" activePane="bottomRight" state="frozen"/>
      <selection pane="bottomRight" activeCell="I71" sqref="I71"/>
      <pageMargins left="0.7" right="0.7" top="0.75" bottom="0.75" header="0.3" footer="0.3"/>
      <pageSetup paperSize="9" orientation="portrait" r:id="rId15"/>
    </customSheetView>
    <customSheetView guid="{69DABE6F-6182-4403-A4A2-969F10F1C13A}" scale="70">
      <pane xSplit="2" ySplit="10" topLeftCell="F59" activePane="bottomRight" state="frozen"/>
      <selection pane="bottomRight" activeCell="I71" sqref="I71"/>
      <pageMargins left="0.7" right="0.7" top="0.75" bottom="0.75" header="0.3" footer="0.3"/>
      <pageSetup paperSize="9" orientation="portrait" r:id="rId16"/>
    </customSheetView>
    <customSheetView guid="{874882D1-E741-4CCA-BF0D-E72FA60B771D}" scale="70">
      <pane xSplit="2" ySplit="10" topLeftCell="F83" activePane="bottomRight" state="frozen"/>
      <selection pane="bottomRight" activeCell="J98" sqref="J98"/>
      <pageMargins left="0.7" right="0.7" top="0.75" bottom="0.75" header="0.3" footer="0.3"/>
      <pageSetup paperSize="9" orientation="portrait" r:id="rId17"/>
    </customSheetView>
  </customSheetViews>
  <mergeCells count="28">
    <mergeCell ref="J6:K6"/>
    <mergeCell ref="L6:M6"/>
    <mergeCell ref="A1:AD1"/>
    <mergeCell ref="A2:AD2"/>
    <mergeCell ref="A3:AD3"/>
    <mergeCell ref="A4:AD4"/>
    <mergeCell ref="AB5:AD5"/>
    <mergeCell ref="A64:AF64"/>
    <mergeCell ref="Z6:AA6"/>
    <mergeCell ref="AB6:AC6"/>
    <mergeCell ref="AD6:AE6"/>
    <mergeCell ref="AF6:AF7"/>
    <mergeCell ref="A9:AF9"/>
    <mergeCell ref="A10:AF10"/>
    <mergeCell ref="N6:O6"/>
    <mergeCell ref="P6:Q6"/>
    <mergeCell ref="R6:S6"/>
    <mergeCell ref="T6:U6"/>
    <mergeCell ref="V6:W6"/>
    <mergeCell ref="X6:Y6"/>
    <mergeCell ref="A6:A7"/>
    <mergeCell ref="F6:G6"/>
    <mergeCell ref="H6:I6"/>
    <mergeCell ref="A29:AF29"/>
    <mergeCell ref="A30:AF30"/>
    <mergeCell ref="A43:AF43"/>
    <mergeCell ref="A44:AF44"/>
    <mergeCell ref="A63:AF63"/>
  </mergeCells>
  <hyperlinks>
    <hyperlink ref="A4:AD4" location="Оглавление!A1" display="Комплексный план (сетевой график) по реализации муниципальной программы &quot;Развитие институтов гражданского общества города Когалыма&quot;"/>
  </hyperlinks>
  <pageMargins left="0.7" right="0.7" top="0.75" bottom="0.75" header="0.3" footer="0.3"/>
  <pageSetup paperSize="9" orientation="portrait" r:id="rId18"/>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160"/>
  <sheetViews>
    <sheetView zoomScale="70" zoomScaleNormal="70" workbookViewId="0">
      <pane xSplit="2" ySplit="11" topLeftCell="E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27.5703125" style="33" customWidth="1"/>
    <col min="33" max="33" width="10.7109375" style="33" customWidth="1"/>
    <col min="34" max="16384" width="9.140625" style="33"/>
  </cols>
  <sheetData>
    <row r="4" spans="1:33" x14ac:dyDescent="0.3">
      <c r="A4" s="667" t="s">
        <v>254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row>
    <row r="6" spans="1:33" ht="50.25" customHeight="1" x14ac:dyDescent="0.3">
      <c r="A6" s="668" t="s">
        <v>165</v>
      </c>
      <c r="B6" s="96" t="s">
        <v>3</v>
      </c>
      <c r="C6" s="96" t="s">
        <v>3</v>
      </c>
      <c r="D6" s="96" t="s">
        <v>4</v>
      </c>
      <c r="E6" s="96" t="s">
        <v>5</v>
      </c>
      <c r="F6" s="669" t="s">
        <v>6</v>
      </c>
      <c r="G6" s="670"/>
      <c r="H6" s="669" t="s">
        <v>7</v>
      </c>
      <c r="I6" s="671"/>
      <c r="J6" s="669" t="s">
        <v>8</v>
      </c>
      <c r="K6" s="671"/>
      <c r="L6" s="669" t="s">
        <v>9</v>
      </c>
      <c r="M6" s="671"/>
      <c r="N6" s="669" t="s">
        <v>10</v>
      </c>
      <c r="O6" s="671"/>
      <c r="P6" s="669" t="s">
        <v>11</v>
      </c>
      <c r="Q6" s="671"/>
      <c r="R6" s="669" t="s">
        <v>12</v>
      </c>
      <c r="S6" s="671"/>
      <c r="T6" s="669" t="s">
        <v>13</v>
      </c>
      <c r="U6" s="671"/>
      <c r="V6" s="669" t="s">
        <v>14</v>
      </c>
      <c r="W6" s="671"/>
      <c r="X6" s="669" t="s">
        <v>15</v>
      </c>
      <c r="Y6" s="671"/>
      <c r="Z6" s="669" t="s">
        <v>16</v>
      </c>
      <c r="AA6" s="671"/>
      <c r="AB6" s="669" t="s">
        <v>17</v>
      </c>
      <c r="AC6" s="671"/>
      <c r="AD6" s="672" t="s">
        <v>18</v>
      </c>
      <c r="AE6" s="672"/>
      <c r="AF6" s="658" t="s">
        <v>19</v>
      </c>
    </row>
    <row r="7" spans="1:33" ht="56.25" x14ac:dyDescent="0.3">
      <c r="A7" s="668"/>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59"/>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4" t="s">
        <v>255</v>
      </c>
      <c r="B9" s="665"/>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6"/>
    </row>
    <row r="10" spans="1:33" s="98" customFormat="1" x14ac:dyDescent="0.3">
      <c r="A10" s="664" t="s">
        <v>169</v>
      </c>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6"/>
    </row>
    <row r="11" spans="1:33" ht="56.25" customHeight="1" x14ac:dyDescent="0.3">
      <c r="A11" s="99" t="s">
        <v>256</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s="98" customFormat="1" x14ac:dyDescent="0.3">
      <c r="A17" s="664" t="s">
        <v>54</v>
      </c>
      <c r="B17" s="665"/>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6"/>
      <c r="AG17" s="103">
        <f t="shared" si="3"/>
        <v>0</v>
      </c>
    </row>
    <row r="18" spans="1:33" ht="75" x14ac:dyDescent="0.3">
      <c r="A18" s="99" t="s">
        <v>257</v>
      </c>
      <c r="B18" s="100"/>
      <c r="C18" s="101"/>
      <c r="D18" s="101"/>
      <c r="E18" s="101"/>
      <c r="F18" s="101"/>
      <c r="G18" s="101"/>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2"/>
      <c r="AG18" s="103">
        <f t="shared" si="3"/>
        <v>0</v>
      </c>
    </row>
    <row r="19" spans="1:33" x14ac:dyDescent="0.3">
      <c r="A19" s="104" t="s">
        <v>31</v>
      </c>
      <c r="B19" s="105">
        <f>B20+B21+B22+B23</f>
        <v>250378.00000000003</v>
      </c>
      <c r="C19" s="105">
        <f>C20+C21+C22+C23</f>
        <v>38540.860939999999</v>
      </c>
      <c r="D19" s="105">
        <f>D20+D21+D22+D23</f>
        <v>7563.5999999999995</v>
      </c>
      <c r="E19" s="105">
        <f>E20+E21+E22+E23</f>
        <v>7563.5999999999995</v>
      </c>
      <c r="F19" s="106">
        <f t="shared" ref="F19:F23" si="8">IFERROR(E19/B19*100,0)</f>
        <v>3.0208724408694052</v>
      </c>
      <c r="G19" s="106">
        <f t="shared" ref="G19:G23" si="9">IFERROR(E19/C19*100,0)</f>
        <v>19.624885940599331</v>
      </c>
      <c r="H19" s="105">
        <f>H20+H21+H22+H23</f>
        <v>38540.860939999999</v>
      </c>
      <c r="I19" s="105">
        <f t="shared" ref="I19:AE19" si="10">I20+I21+I22+I23</f>
        <v>7563.5999999999995</v>
      </c>
      <c r="J19" s="105">
        <f t="shared" si="10"/>
        <v>26110.393010000003</v>
      </c>
      <c r="K19" s="105">
        <f t="shared" si="10"/>
        <v>0</v>
      </c>
      <c r="L19" s="105">
        <f t="shared" si="10"/>
        <v>26705.044189999997</v>
      </c>
      <c r="M19" s="105">
        <f t="shared" si="10"/>
        <v>0</v>
      </c>
      <c r="N19" s="105">
        <f t="shared" si="10"/>
        <v>27566.97034</v>
      </c>
      <c r="O19" s="105">
        <f t="shared" si="10"/>
        <v>0</v>
      </c>
      <c r="P19" s="105">
        <f t="shared" si="10"/>
        <v>21914.311460000001</v>
      </c>
      <c r="Q19" s="105">
        <f t="shared" si="10"/>
        <v>0</v>
      </c>
      <c r="R19" s="105">
        <f t="shared" si="10"/>
        <v>19807.271629999999</v>
      </c>
      <c r="S19" s="105">
        <f t="shared" si="10"/>
        <v>0</v>
      </c>
      <c r="T19" s="105">
        <f t="shared" si="10"/>
        <v>17636.867310000001</v>
      </c>
      <c r="U19" s="105">
        <f t="shared" si="10"/>
        <v>0</v>
      </c>
      <c r="V19" s="105">
        <f t="shared" si="10"/>
        <v>16766.265780000002</v>
      </c>
      <c r="W19" s="105">
        <f t="shared" si="10"/>
        <v>0</v>
      </c>
      <c r="X19" s="105">
        <f t="shared" si="10"/>
        <v>12749.46845</v>
      </c>
      <c r="Y19" s="105">
        <f t="shared" si="10"/>
        <v>0</v>
      </c>
      <c r="Z19" s="105">
        <f t="shared" si="10"/>
        <v>15131.99</v>
      </c>
      <c r="AA19" s="105">
        <f t="shared" si="10"/>
        <v>0</v>
      </c>
      <c r="AB19" s="105">
        <f t="shared" si="10"/>
        <v>14768.56972</v>
      </c>
      <c r="AC19" s="105">
        <f t="shared" si="10"/>
        <v>0</v>
      </c>
      <c r="AD19" s="105">
        <f t="shared" si="10"/>
        <v>12679.98717</v>
      </c>
      <c r="AE19" s="105">
        <f t="shared" si="10"/>
        <v>0</v>
      </c>
      <c r="AF19" s="102"/>
      <c r="AG19" s="103">
        <f t="shared" si="3"/>
        <v>2.9103830456733704E-11</v>
      </c>
    </row>
    <row r="20" spans="1:33" x14ac:dyDescent="0.3">
      <c r="A20" s="107" t="s">
        <v>171</v>
      </c>
      <c r="B20" s="108">
        <f>B26+B32+B38+B44+B50</f>
        <v>0</v>
      </c>
      <c r="C20" s="108">
        <f t="shared" ref="C20:E20" si="11">C26+C32+C38+C44+C50</f>
        <v>0</v>
      </c>
      <c r="D20" s="108">
        <f t="shared" si="11"/>
        <v>0</v>
      </c>
      <c r="E20" s="108">
        <f t="shared" si="11"/>
        <v>0</v>
      </c>
      <c r="F20" s="108">
        <f t="shared" si="8"/>
        <v>0</v>
      </c>
      <c r="G20" s="108">
        <f t="shared" si="9"/>
        <v>0</v>
      </c>
      <c r="H20" s="108">
        <f t="shared" ref="H20:AE23" si="12">H26+H32+H38+H44+H50</f>
        <v>0</v>
      </c>
      <c r="I20" s="108">
        <f t="shared" si="12"/>
        <v>0</v>
      </c>
      <c r="J20" s="108">
        <f t="shared" si="12"/>
        <v>0</v>
      </c>
      <c r="K20" s="108">
        <f t="shared" si="12"/>
        <v>0</v>
      </c>
      <c r="L20" s="108">
        <f t="shared" si="12"/>
        <v>0</v>
      </c>
      <c r="M20" s="108">
        <f t="shared" si="12"/>
        <v>0</v>
      </c>
      <c r="N20" s="108">
        <f t="shared" si="12"/>
        <v>0</v>
      </c>
      <c r="O20" s="108">
        <f t="shared" si="12"/>
        <v>0</v>
      </c>
      <c r="P20" s="108">
        <f t="shared" si="12"/>
        <v>0</v>
      </c>
      <c r="Q20" s="108">
        <f t="shared" si="12"/>
        <v>0</v>
      </c>
      <c r="R20" s="108">
        <f t="shared" si="12"/>
        <v>0</v>
      </c>
      <c r="S20" s="108">
        <f t="shared" si="12"/>
        <v>0</v>
      </c>
      <c r="T20" s="108">
        <f t="shared" si="12"/>
        <v>0</v>
      </c>
      <c r="U20" s="108">
        <f t="shared" si="12"/>
        <v>0</v>
      </c>
      <c r="V20" s="108">
        <f t="shared" si="12"/>
        <v>0</v>
      </c>
      <c r="W20" s="108">
        <f t="shared" si="12"/>
        <v>0</v>
      </c>
      <c r="X20" s="108">
        <f t="shared" si="12"/>
        <v>0</v>
      </c>
      <c r="Y20" s="108">
        <f t="shared" si="12"/>
        <v>0</v>
      </c>
      <c r="Z20" s="108">
        <f t="shared" si="12"/>
        <v>0</v>
      </c>
      <c r="AA20" s="108">
        <f t="shared" si="12"/>
        <v>0</v>
      </c>
      <c r="AB20" s="108">
        <f t="shared" si="12"/>
        <v>0</v>
      </c>
      <c r="AC20" s="108">
        <f t="shared" si="12"/>
        <v>0</v>
      </c>
      <c r="AD20" s="108">
        <f t="shared" si="12"/>
        <v>0</v>
      </c>
      <c r="AE20" s="108">
        <f t="shared" si="12"/>
        <v>0</v>
      </c>
      <c r="AF20" s="102"/>
      <c r="AG20" s="103">
        <f t="shared" si="3"/>
        <v>0</v>
      </c>
    </row>
    <row r="21" spans="1:33" x14ac:dyDescent="0.3">
      <c r="A21" s="107" t="s">
        <v>32</v>
      </c>
      <c r="B21" s="108">
        <f t="shared" ref="B21:E23" si="13">B27+B33+B39+B45+B51</f>
        <v>1741.2</v>
      </c>
      <c r="C21" s="108">
        <f t="shared" si="13"/>
        <v>0</v>
      </c>
      <c r="D21" s="108">
        <f t="shared" si="13"/>
        <v>0</v>
      </c>
      <c r="E21" s="108">
        <f t="shared" si="13"/>
        <v>0</v>
      </c>
      <c r="F21" s="108">
        <f t="shared" si="8"/>
        <v>0</v>
      </c>
      <c r="G21" s="108">
        <f t="shared" si="9"/>
        <v>0</v>
      </c>
      <c r="H21" s="108">
        <f t="shared" si="12"/>
        <v>0</v>
      </c>
      <c r="I21" s="108">
        <f t="shared" si="12"/>
        <v>0</v>
      </c>
      <c r="J21" s="108">
        <f t="shared" si="12"/>
        <v>0</v>
      </c>
      <c r="K21" s="108">
        <f t="shared" si="12"/>
        <v>0</v>
      </c>
      <c r="L21" s="108">
        <f t="shared" si="12"/>
        <v>1741.2</v>
      </c>
      <c r="M21" s="108">
        <f t="shared" si="12"/>
        <v>0</v>
      </c>
      <c r="N21" s="108">
        <f t="shared" si="12"/>
        <v>0</v>
      </c>
      <c r="O21" s="108">
        <f t="shared" si="12"/>
        <v>0</v>
      </c>
      <c r="P21" s="108">
        <f t="shared" si="12"/>
        <v>0</v>
      </c>
      <c r="Q21" s="108">
        <f t="shared" si="12"/>
        <v>0</v>
      </c>
      <c r="R21" s="108">
        <f t="shared" si="12"/>
        <v>0</v>
      </c>
      <c r="S21" s="108">
        <f t="shared" si="12"/>
        <v>0</v>
      </c>
      <c r="T21" s="108">
        <f t="shared" si="12"/>
        <v>0</v>
      </c>
      <c r="U21" s="108">
        <f t="shared" si="12"/>
        <v>0</v>
      </c>
      <c r="V21" s="108">
        <f t="shared" si="12"/>
        <v>0</v>
      </c>
      <c r="W21" s="108">
        <f t="shared" si="12"/>
        <v>0</v>
      </c>
      <c r="X21" s="108">
        <f t="shared" si="12"/>
        <v>0</v>
      </c>
      <c r="Y21" s="108">
        <f t="shared" si="12"/>
        <v>0</v>
      </c>
      <c r="Z21" s="108">
        <f t="shared" si="12"/>
        <v>0</v>
      </c>
      <c r="AA21" s="108">
        <f t="shared" si="12"/>
        <v>0</v>
      </c>
      <c r="AB21" s="108">
        <f t="shared" si="12"/>
        <v>0</v>
      </c>
      <c r="AC21" s="108">
        <f t="shared" si="12"/>
        <v>0</v>
      </c>
      <c r="AD21" s="108">
        <f t="shared" si="12"/>
        <v>0</v>
      </c>
      <c r="AE21" s="108">
        <f t="shared" si="12"/>
        <v>0</v>
      </c>
      <c r="AF21" s="102"/>
      <c r="AG21" s="103">
        <f t="shared" si="3"/>
        <v>0</v>
      </c>
    </row>
    <row r="22" spans="1:33" x14ac:dyDescent="0.3">
      <c r="A22" s="107" t="s">
        <v>33</v>
      </c>
      <c r="B22" s="108">
        <f t="shared" si="13"/>
        <v>248636.80000000002</v>
      </c>
      <c r="C22" s="108">
        <f t="shared" si="13"/>
        <v>38540.860939999999</v>
      </c>
      <c r="D22" s="108">
        <f t="shared" si="13"/>
        <v>7563.5999999999995</v>
      </c>
      <c r="E22" s="108">
        <f t="shared" si="13"/>
        <v>7563.5999999999995</v>
      </c>
      <c r="F22" s="108">
        <f t="shared" si="8"/>
        <v>3.0420275679223665</v>
      </c>
      <c r="G22" s="108">
        <f t="shared" si="9"/>
        <v>19.624885940599331</v>
      </c>
      <c r="H22" s="108">
        <f t="shared" si="12"/>
        <v>38540.860939999999</v>
      </c>
      <c r="I22" s="108">
        <f t="shared" si="12"/>
        <v>7563.5999999999995</v>
      </c>
      <c r="J22" s="108">
        <f t="shared" si="12"/>
        <v>26110.393010000003</v>
      </c>
      <c r="K22" s="108">
        <f t="shared" si="12"/>
        <v>0</v>
      </c>
      <c r="L22" s="108">
        <f t="shared" si="12"/>
        <v>24963.844189999996</v>
      </c>
      <c r="M22" s="108">
        <f t="shared" si="12"/>
        <v>0</v>
      </c>
      <c r="N22" s="108">
        <f t="shared" si="12"/>
        <v>27566.97034</v>
      </c>
      <c r="O22" s="108">
        <f t="shared" si="12"/>
        <v>0</v>
      </c>
      <c r="P22" s="108">
        <f t="shared" si="12"/>
        <v>21914.311460000001</v>
      </c>
      <c r="Q22" s="108">
        <f t="shared" si="12"/>
        <v>0</v>
      </c>
      <c r="R22" s="108">
        <f t="shared" si="12"/>
        <v>19807.271629999999</v>
      </c>
      <c r="S22" s="108">
        <f t="shared" si="12"/>
        <v>0</v>
      </c>
      <c r="T22" s="108">
        <f t="shared" si="12"/>
        <v>17636.867310000001</v>
      </c>
      <c r="U22" s="108">
        <f t="shared" si="12"/>
        <v>0</v>
      </c>
      <c r="V22" s="108">
        <f t="shared" si="12"/>
        <v>16766.265780000002</v>
      </c>
      <c r="W22" s="108">
        <f t="shared" si="12"/>
        <v>0</v>
      </c>
      <c r="X22" s="108">
        <f t="shared" si="12"/>
        <v>12749.46845</v>
      </c>
      <c r="Y22" s="108">
        <f t="shared" si="12"/>
        <v>0</v>
      </c>
      <c r="Z22" s="108">
        <f t="shared" si="12"/>
        <v>15131.99</v>
      </c>
      <c r="AA22" s="108">
        <f t="shared" si="12"/>
        <v>0</v>
      </c>
      <c r="AB22" s="108">
        <f t="shared" si="12"/>
        <v>14768.56972</v>
      </c>
      <c r="AC22" s="108">
        <f t="shared" si="12"/>
        <v>0</v>
      </c>
      <c r="AD22" s="108">
        <f t="shared" si="12"/>
        <v>12679.98717</v>
      </c>
      <c r="AE22" s="108">
        <f t="shared" si="12"/>
        <v>0</v>
      </c>
      <c r="AF22" s="102"/>
      <c r="AG22" s="103">
        <f t="shared" si="3"/>
        <v>0</v>
      </c>
    </row>
    <row r="23" spans="1:33" x14ac:dyDescent="0.3">
      <c r="A23" s="107" t="s">
        <v>172</v>
      </c>
      <c r="B23" s="108">
        <f t="shared" si="13"/>
        <v>0</v>
      </c>
      <c r="C23" s="108">
        <f t="shared" si="13"/>
        <v>0</v>
      </c>
      <c r="D23" s="108">
        <f t="shared" si="13"/>
        <v>0</v>
      </c>
      <c r="E23" s="108">
        <f t="shared" si="13"/>
        <v>0</v>
      </c>
      <c r="F23" s="108">
        <f t="shared" si="8"/>
        <v>0</v>
      </c>
      <c r="G23" s="108">
        <f t="shared" si="9"/>
        <v>0</v>
      </c>
      <c r="H23" s="108">
        <f t="shared" si="12"/>
        <v>0</v>
      </c>
      <c r="I23" s="108">
        <f t="shared" si="12"/>
        <v>0</v>
      </c>
      <c r="J23" s="108">
        <f t="shared" si="12"/>
        <v>0</v>
      </c>
      <c r="K23" s="108">
        <f t="shared" si="12"/>
        <v>0</v>
      </c>
      <c r="L23" s="108">
        <f t="shared" si="12"/>
        <v>0</v>
      </c>
      <c r="M23" s="108">
        <f t="shared" si="12"/>
        <v>0</v>
      </c>
      <c r="N23" s="108">
        <f t="shared" si="12"/>
        <v>0</v>
      </c>
      <c r="O23" s="108">
        <f t="shared" si="12"/>
        <v>0</v>
      </c>
      <c r="P23" s="108">
        <f t="shared" si="12"/>
        <v>0</v>
      </c>
      <c r="Q23" s="108">
        <f t="shared" si="12"/>
        <v>0</v>
      </c>
      <c r="R23" s="108">
        <f t="shared" si="12"/>
        <v>0</v>
      </c>
      <c r="S23" s="108">
        <f t="shared" si="12"/>
        <v>0</v>
      </c>
      <c r="T23" s="108">
        <f t="shared" si="12"/>
        <v>0</v>
      </c>
      <c r="U23" s="108">
        <f t="shared" si="12"/>
        <v>0</v>
      </c>
      <c r="V23" s="108">
        <f t="shared" si="12"/>
        <v>0</v>
      </c>
      <c r="W23" s="108">
        <f t="shared" si="12"/>
        <v>0</v>
      </c>
      <c r="X23" s="108">
        <f t="shared" si="12"/>
        <v>0</v>
      </c>
      <c r="Y23" s="108">
        <f t="shared" si="12"/>
        <v>0</v>
      </c>
      <c r="Z23" s="108">
        <f t="shared" si="12"/>
        <v>0</v>
      </c>
      <c r="AA23" s="108">
        <f t="shared" si="12"/>
        <v>0</v>
      </c>
      <c r="AB23" s="108">
        <f t="shared" si="12"/>
        <v>0</v>
      </c>
      <c r="AC23" s="108">
        <f t="shared" si="12"/>
        <v>0</v>
      </c>
      <c r="AD23" s="108">
        <f t="shared" si="12"/>
        <v>0</v>
      </c>
      <c r="AE23" s="108">
        <f t="shared" si="12"/>
        <v>0</v>
      </c>
      <c r="AF23" s="102"/>
      <c r="AG23" s="103">
        <f t="shared" si="3"/>
        <v>0</v>
      </c>
    </row>
    <row r="24" spans="1:33" ht="190.5" customHeight="1" x14ac:dyDescent="0.3">
      <c r="A24" s="109" t="s">
        <v>258</v>
      </c>
      <c r="B24" s="110"/>
      <c r="C24" s="111"/>
      <c r="D24" s="111"/>
      <c r="E24" s="111"/>
      <c r="F24" s="111"/>
      <c r="G24" s="111"/>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608" t="s">
        <v>548</v>
      </c>
      <c r="AG24" s="103">
        <f t="shared" si="3"/>
        <v>0</v>
      </c>
    </row>
    <row r="25" spans="1:33" x14ac:dyDescent="0.3">
      <c r="A25" s="113" t="s">
        <v>31</v>
      </c>
      <c r="B25" s="114">
        <f>B27+B28+B26+B29</f>
        <v>2516.5</v>
      </c>
      <c r="C25" s="114">
        <f>C27+C28+C26+C29</f>
        <v>130.49279999999999</v>
      </c>
      <c r="D25" s="115">
        <f>D27+D28+D26+D29</f>
        <v>28.4</v>
      </c>
      <c r="E25" s="114">
        <f>E27+E28+E26+E29</f>
        <v>28.4</v>
      </c>
      <c r="F25" s="114">
        <f>IFERROR(E25/B25*100,0)</f>
        <v>1.1285515597059406</v>
      </c>
      <c r="G25" s="114">
        <f>IFERROR(E25/C25*100,0)</f>
        <v>21.763652860540965</v>
      </c>
      <c r="H25" s="114">
        <f t="shared" ref="H25:AE25" si="14">H27+H28+H26+H29</f>
        <v>130.49279999999999</v>
      </c>
      <c r="I25" s="114">
        <f t="shared" si="14"/>
        <v>28.4</v>
      </c>
      <c r="J25" s="114">
        <f t="shared" si="14"/>
        <v>1130.4317000000001</v>
      </c>
      <c r="K25" s="114">
        <f t="shared" si="14"/>
        <v>0</v>
      </c>
      <c r="L25" s="114">
        <f t="shared" si="14"/>
        <v>242.60720000000001</v>
      </c>
      <c r="M25" s="114">
        <f t="shared" si="14"/>
        <v>0</v>
      </c>
      <c r="N25" s="114">
        <f t="shared" si="14"/>
        <v>169.04730000000001</v>
      </c>
      <c r="O25" s="114">
        <f t="shared" si="14"/>
        <v>0</v>
      </c>
      <c r="P25" s="114">
        <f t="shared" si="14"/>
        <v>94.354600000000005</v>
      </c>
      <c r="Q25" s="114">
        <f t="shared" si="14"/>
        <v>0</v>
      </c>
      <c r="R25" s="114">
        <f t="shared" si="14"/>
        <v>0</v>
      </c>
      <c r="S25" s="114">
        <f t="shared" si="14"/>
        <v>0</v>
      </c>
      <c r="T25" s="114">
        <f t="shared" si="14"/>
        <v>0</v>
      </c>
      <c r="U25" s="114">
        <f t="shared" si="14"/>
        <v>0</v>
      </c>
      <c r="V25" s="114">
        <f t="shared" si="14"/>
        <v>0</v>
      </c>
      <c r="W25" s="114">
        <f t="shared" si="14"/>
        <v>0</v>
      </c>
      <c r="X25" s="114">
        <f t="shared" si="14"/>
        <v>164.81460000000001</v>
      </c>
      <c r="Y25" s="114">
        <f t="shared" si="14"/>
        <v>0</v>
      </c>
      <c r="Z25" s="114">
        <f t="shared" si="14"/>
        <v>292.48169999999999</v>
      </c>
      <c r="AA25" s="114">
        <f t="shared" si="14"/>
        <v>0</v>
      </c>
      <c r="AB25" s="114">
        <f t="shared" si="14"/>
        <v>275.75209999999998</v>
      </c>
      <c r="AC25" s="114">
        <f t="shared" si="14"/>
        <v>0</v>
      </c>
      <c r="AD25" s="114">
        <f t="shared" si="14"/>
        <v>16.518000000000001</v>
      </c>
      <c r="AE25" s="114">
        <f t="shared" si="14"/>
        <v>0</v>
      </c>
      <c r="AF25" s="29"/>
      <c r="AG25" s="103">
        <f t="shared" si="3"/>
        <v>-1.9895196601282805E-13</v>
      </c>
    </row>
    <row r="26" spans="1:33" x14ac:dyDescent="0.3">
      <c r="A26" s="116" t="s">
        <v>171</v>
      </c>
      <c r="B26" s="117">
        <f t="shared" ref="B26:B28" si="15">J26+L26+N26+P26+R26+T26+V26+X26+Z26+AB26+AD26+H26</f>
        <v>0</v>
      </c>
      <c r="C26" s="118">
        <f>SUM(H26)</f>
        <v>0</v>
      </c>
      <c r="D26" s="119">
        <f>E26</f>
        <v>0</v>
      </c>
      <c r="E26" s="118">
        <f>SUM(I26,K26,M26,O26,Q26,S26,U26,W26,Y26,AA26,AC26,AE26)</f>
        <v>0</v>
      </c>
      <c r="F26" s="117">
        <f>IFERROR(E26/B26*100,0)</f>
        <v>0</v>
      </c>
      <c r="G26" s="117">
        <f>IFERROR(E26/C26*100,0)</f>
        <v>0</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29"/>
      <c r="AG26" s="103">
        <f t="shared" si="3"/>
        <v>0</v>
      </c>
    </row>
    <row r="27" spans="1:33" x14ac:dyDescent="0.3">
      <c r="A27" s="116" t="s">
        <v>32</v>
      </c>
      <c r="B27" s="117">
        <f t="shared" si="15"/>
        <v>0</v>
      </c>
      <c r="C27" s="118">
        <f>SUM(H27)</f>
        <v>0</v>
      </c>
      <c r="D27" s="119">
        <f>E27</f>
        <v>0</v>
      </c>
      <c r="E27" s="118">
        <f>SUM(I27,K27,M27,O27,Q27,S27,U27,W27,Y27,AA27,AC27,AE27)</f>
        <v>0</v>
      </c>
      <c r="F27" s="117">
        <f>IFERROR(E27/B27*100,0)</f>
        <v>0</v>
      </c>
      <c r="G27" s="117">
        <f>IFERROR(E27/C27*100,0)</f>
        <v>0</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29"/>
      <c r="AG27" s="103">
        <f t="shared" si="3"/>
        <v>0</v>
      </c>
    </row>
    <row r="28" spans="1:33" x14ac:dyDescent="0.3">
      <c r="A28" s="116" t="s">
        <v>33</v>
      </c>
      <c r="B28" s="117">
        <f t="shared" si="15"/>
        <v>2516.5</v>
      </c>
      <c r="C28" s="118">
        <f>SUM(H28)</f>
        <v>130.49279999999999</v>
      </c>
      <c r="D28" s="119">
        <f>E28</f>
        <v>28.4</v>
      </c>
      <c r="E28" s="118">
        <f>SUM(I28,K28,M28,O28,Q28,S28,U28,W28,Y28,AA28,AC28,AE28)</f>
        <v>28.4</v>
      </c>
      <c r="F28" s="117">
        <f>IFERROR(E28/B28*100,0)</f>
        <v>1.1285515597059406</v>
      </c>
      <c r="G28" s="117">
        <f>IFERROR(E28/C28*100,0)</f>
        <v>21.763652860540965</v>
      </c>
      <c r="H28" s="112">
        <v>130.49279999999999</v>
      </c>
      <c r="I28" s="626">
        <v>28.4</v>
      </c>
      <c r="J28" s="112">
        <v>1130.4317000000001</v>
      </c>
      <c r="K28" s="112"/>
      <c r="L28" s="112">
        <v>242.60720000000001</v>
      </c>
      <c r="M28" s="112"/>
      <c r="N28" s="112">
        <v>169.04730000000001</v>
      </c>
      <c r="O28" s="112"/>
      <c r="P28" s="112">
        <v>94.354600000000005</v>
      </c>
      <c r="Q28" s="112"/>
      <c r="R28" s="112">
        <v>0</v>
      </c>
      <c r="S28" s="112"/>
      <c r="T28" s="112">
        <v>0</v>
      </c>
      <c r="U28" s="112"/>
      <c r="V28" s="112">
        <v>0</v>
      </c>
      <c r="W28" s="112"/>
      <c r="X28" s="112">
        <v>164.81460000000001</v>
      </c>
      <c r="Y28" s="112"/>
      <c r="Z28" s="112">
        <v>292.48169999999999</v>
      </c>
      <c r="AA28" s="112"/>
      <c r="AB28" s="112">
        <v>275.75209999999998</v>
      </c>
      <c r="AC28" s="112"/>
      <c r="AD28" s="112">
        <v>16.518000000000001</v>
      </c>
      <c r="AE28" s="112"/>
      <c r="AF28" s="29"/>
      <c r="AG28" s="103">
        <f t="shared" si="3"/>
        <v>-1.9895196601282805E-13</v>
      </c>
    </row>
    <row r="29" spans="1:33" x14ac:dyDescent="0.3">
      <c r="A29" s="116" t="s">
        <v>172</v>
      </c>
      <c r="B29" s="117"/>
      <c r="C29" s="118"/>
      <c r="D29" s="119"/>
      <c r="E29" s="118"/>
      <c r="F29" s="117"/>
      <c r="G29" s="117"/>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29"/>
      <c r="AG29" s="103">
        <f t="shared" si="3"/>
        <v>0</v>
      </c>
    </row>
    <row r="30" spans="1:33" ht="294.75" customHeight="1" x14ac:dyDescent="0.3">
      <c r="A30" s="122" t="s">
        <v>259</v>
      </c>
      <c r="B30" s="114"/>
      <c r="C30" s="123"/>
      <c r="D30" s="123"/>
      <c r="E30" s="123"/>
      <c r="F30" s="123"/>
      <c r="G30" s="123"/>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609" t="s">
        <v>549</v>
      </c>
      <c r="AG30" s="103">
        <f t="shared" si="3"/>
        <v>0</v>
      </c>
    </row>
    <row r="31" spans="1:33" x14ac:dyDescent="0.3">
      <c r="A31" s="113" t="s">
        <v>31</v>
      </c>
      <c r="B31" s="114">
        <f>B33+B34+B32+B35</f>
        <v>244971.80000000002</v>
      </c>
      <c r="C31" s="114">
        <f>C33+C34+C32+C35</f>
        <v>38397.546340000001</v>
      </c>
      <c r="D31" s="114">
        <f>D33+D34+D32+D35</f>
        <v>7535.2</v>
      </c>
      <c r="E31" s="114">
        <f>E33+E34+E32+E35</f>
        <v>7535.2</v>
      </c>
      <c r="F31" s="114">
        <f>IFERROR(E31/B31*100,0)</f>
        <v>3.0759458843834264</v>
      </c>
      <c r="G31" s="114">
        <f>IFERROR(E31/C31*100,0)</f>
        <v>19.624170600063398</v>
      </c>
      <c r="H31" s="114">
        <f t="shared" ref="H31:AE31" si="16">H33+H34+H32+H35</f>
        <v>38397.546340000001</v>
      </c>
      <c r="I31" s="114">
        <f t="shared" si="16"/>
        <v>7535.2</v>
      </c>
      <c r="J31" s="114">
        <f t="shared" si="16"/>
        <v>24967.139510000001</v>
      </c>
      <c r="K31" s="114">
        <f t="shared" si="16"/>
        <v>0</v>
      </c>
      <c r="L31" s="114">
        <f t="shared" si="16"/>
        <v>24192.706569999998</v>
      </c>
      <c r="M31" s="114">
        <f t="shared" si="16"/>
        <v>0</v>
      </c>
      <c r="N31" s="114">
        <f t="shared" si="16"/>
        <v>27385.10124</v>
      </c>
      <c r="O31" s="114">
        <f t="shared" si="16"/>
        <v>0</v>
      </c>
      <c r="P31" s="114">
        <f t="shared" si="16"/>
        <v>21386.740880000001</v>
      </c>
      <c r="Q31" s="114">
        <f t="shared" si="16"/>
        <v>0</v>
      </c>
      <c r="R31" s="114">
        <f t="shared" si="16"/>
        <v>19788.249830000001</v>
      </c>
      <c r="S31" s="114">
        <f t="shared" si="16"/>
        <v>0</v>
      </c>
      <c r="T31" s="114">
        <f t="shared" si="16"/>
        <v>17624.04551</v>
      </c>
      <c r="U31" s="114">
        <f t="shared" si="16"/>
        <v>0</v>
      </c>
      <c r="V31" s="114">
        <f t="shared" si="16"/>
        <v>16753.44398</v>
      </c>
      <c r="W31" s="114">
        <f t="shared" si="16"/>
        <v>0</v>
      </c>
      <c r="X31" s="114">
        <f t="shared" si="16"/>
        <v>12571.832050000001</v>
      </c>
      <c r="Y31" s="114">
        <f t="shared" si="16"/>
        <v>0</v>
      </c>
      <c r="Z31" s="114">
        <f t="shared" si="16"/>
        <v>14826.6865</v>
      </c>
      <c r="AA31" s="114">
        <f t="shared" si="16"/>
        <v>0</v>
      </c>
      <c r="AB31" s="114">
        <f t="shared" si="16"/>
        <v>14427.66022</v>
      </c>
      <c r="AC31" s="114">
        <f t="shared" si="16"/>
        <v>0</v>
      </c>
      <c r="AD31" s="114">
        <f t="shared" si="16"/>
        <v>12650.647370000001</v>
      </c>
      <c r="AE31" s="114">
        <f t="shared" si="16"/>
        <v>0</v>
      </c>
      <c r="AF31" s="29"/>
      <c r="AG31" s="103">
        <f t="shared" si="3"/>
        <v>0</v>
      </c>
    </row>
    <row r="32" spans="1:33" x14ac:dyDescent="0.3">
      <c r="A32" s="116" t="s">
        <v>171</v>
      </c>
      <c r="B32" s="117"/>
      <c r="C32" s="118"/>
      <c r="D32" s="119"/>
      <c r="E32" s="118"/>
      <c r="F32" s="117"/>
      <c r="G32" s="117"/>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c r="C33" s="118"/>
      <c r="D33" s="119"/>
      <c r="E33" s="118"/>
      <c r="F33" s="117"/>
      <c r="G33" s="117"/>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J34+L34+N34+P34+R34+T34+V34+X34+Z34+AB34+AD34+H34</f>
        <v>244971.80000000002</v>
      </c>
      <c r="C34" s="118">
        <f>SUM(H34)</f>
        <v>38397.546340000001</v>
      </c>
      <c r="D34" s="119">
        <f>E34</f>
        <v>7535.2</v>
      </c>
      <c r="E34" s="118">
        <f>SUM(I34,K34,M34,O34,Q34,S34,U34,W34,Y34,AA34,AC34,AE34)</f>
        <v>7535.2</v>
      </c>
      <c r="F34" s="117">
        <f>IFERROR(E34/B34*100,0)</f>
        <v>3.0759458843834264</v>
      </c>
      <c r="G34" s="117">
        <f>IFERROR(E34/C34*100,0)</f>
        <v>19.624170600063398</v>
      </c>
      <c r="H34" s="607">
        <v>38397.546340000001</v>
      </c>
      <c r="I34" s="626">
        <v>7535.2</v>
      </c>
      <c r="J34" s="112">
        <v>24967.139510000001</v>
      </c>
      <c r="K34" s="112"/>
      <c r="L34" s="112">
        <v>24192.706569999998</v>
      </c>
      <c r="M34" s="112"/>
      <c r="N34" s="112">
        <v>27385.10124</v>
      </c>
      <c r="O34" s="112"/>
      <c r="P34" s="112">
        <v>21386.740880000001</v>
      </c>
      <c r="Q34" s="112"/>
      <c r="R34" s="112">
        <v>19788.249830000001</v>
      </c>
      <c r="S34" s="112"/>
      <c r="T34" s="112">
        <v>17624.04551</v>
      </c>
      <c r="U34" s="112"/>
      <c r="V34" s="112">
        <v>16753.44398</v>
      </c>
      <c r="W34" s="112"/>
      <c r="X34" s="112">
        <v>12571.832050000001</v>
      </c>
      <c r="Y34" s="112"/>
      <c r="Z34" s="112">
        <v>14826.6865</v>
      </c>
      <c r="AA34" s="112"/>
      <c r="AB34" s="112">
        <v>14427.66022</v>
      </c>
      <c r="AC34" s="112"/>
      <c r="AD34" s="112">
        <v>12650.647370000001</v>
      </c>
      <c r="AE34" s="112"/>
      <c r="AF34" s="29"/>
      <c r="AG34" s="103">
        <f t="shared" si="3"/>
        <v>0</v>
      </c>
    </row>
    <row r="35" spans="1:33" x14ac:dyDescent="0.3">
      <c r="A35" s="116" t="s">
        <v>172</v>
      </c>
      <c r="B35" s="117"/>
      <c r="C35" s="118"/>
      <c r="D35" s="119"/>
      <c r="E35" s="118"/>
      <c r="F35" s="117"/>
      <c r="G35" s="117"/>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29"/>
      <c r="AG35" s="103">
        <f t="shared" si="3"/>
        <v>0</v>
      </c>
    </row>
    <row r="36" spans="1:33" ht="146.25" x14ac:dyDescent="0.3">
      <c r="A36" s="124" t="s">
        <v>260</v>
      </c>
      <c r="B36" s="114"/>
      <c r="C36" s="123"/>
      <c r="D36" s="123"/>
      <c r="E36" s="123"/>
      <c r="F36" s="123"/>
      <c r="G36" s="123"/>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610" t="s">
        <v>550</v>
      </c>
      <c r="AG36" s="103">
        <f t="shared" si="3"/>
        <v>0</v>
      </c>
    </row>
    <row r="37" spans="1:33" x14ac:dyDescent="0.3">
      <c r="A37" s="113" t="s">
        <v>31</v>
      </c>
      <c r="B37" s="114">
        <f>B39+B40+B38+B41</f>
        <v>385.99999999999994</v>
      </c>
      <c r="C37" s="114">
        <f>C39+C40+C38+C41</f>
        <v>12.8218</v>
      </c>
      <c r="D37" s="114">
        <f>D39+D40+D38+D41</f>
        <v>0</v>
      </c>
      <c r="E37" s="114">
        <f>E39+E40+E38+E41</f>
        <v>0</v>
      </c>
      <c r="F37" s="114">
        <f>IFERROR(E37/B37*100,0)</f>
        <v>0</v>
      </c>
      <c r="G37" s="114">
        <f>IFERROR(E37/C37*100,0)</f>
        <v>0</v>
      </c>
      <c r="H37" s="114">
        <f t="shared" ref="H37:AE37" si="17">H39+H40+H38+H41</f>
        <v>12.8218</v>
      </c>
      <c r="I37" s="114">
        <f t="shared" si="17"/>
        <v>0</v>
      </c>
      <c r="J37" s="114">
        <f t="shared" si="17"/>
        <v>12.8218</v>
      </c>
      <c r="K37" s="114">
        <f t="shared" si="17"/>
        <v>0</v>
      </c>
      <c r="L37" s="114">
        <f t="shared" si="17"/>
        <v>123.73042</v>
      </c>
      <c r="M37" s="114">
        <f t="shared" si="17"/>
        <v>0</v>
      </c>
      <c r="N37" s="114">
        <f t="shared" si="17"/>
        <v>12.8218</v>
      </c>
      <c r="O37" s="114">
        <f t="shared" si="17"/>
        <v>0</v>
      </c>
      <c r="P37" s="114">
        <f t="shared" si="17"/>
        <v>75.515979999999999</v>
      </c>
      <c r="Q37" s="114">
        <f t="shared" si="17"/>
        <v>0</v>
      </c>
      <c r="R37" s="114">
        <f t="shared" si="17"/>
        <v>19.021799999999999</v>
      </c>
      <c r="S37" s="114">
        <f t="shared" si="17"/>
        <v>0</v>
      </c>
      <c r="T37" s="114">
        <f t="shared" si="17"/>
        <v>12.8218</v>
      </c>
      <c r="U37" s="114">
        <f t="shared" si="17"/>
        <v>0</v>
      </c>
      <c r="V37" s="114">
        <f t="shared" si="17"/>
        <v>12.8218</v>
      </c>
      <c r="W37" s="114">
        <f t="shared" si="17"/>
        <v>0</v>
      </c>
      <c r="X37" s="114">
        <f t="shared" si="17"/>
        <v>12.8218</v>
      </c>
      <c r="Y37" s="114">
        <f t="shared" si="17"/>
        <v>0</v>
      </c>
      <c r="Z37" s="114">
        <f t="shared" si="17"/>
        <v>12.8218</v>
      </c>
      <c r="AA37" s="114">
        <f t="shared" si="17"/>
        <v>0</v>
      </c>
      <c r="AB37" s="114">
        <f t="shared" si="17"/>
        <v>65.157399999999996</v>
      </c>
      <c r="AC37" s="114">
        <f t="shared" si="17"/>
        <v>0</v>
      </c>
      <c r="AD37" s="114">
        <f t="shared" si="17"/>
        <v>12.8218</v>
      </c>
      <c r="AE37" s="114">
        <f t="shared" si="17"/>
        <v>0</v>
      </c>
      <c r="AF37" s="29"/>
      <c r="AG37" s="103">
        <f t="shared" si="3"/>
        <v>0</v>
      </c>
    </row>
    <row r="38" spans="1:33" x14ac:dyDescent="0.3">
      <c r="A38" s="116" t="s">
        <v>171</v>
      </c>
      <c r="B38" s="117"/>
      <c r="C38" s="118"/>
      <c r="D38" s="119"/>
      <c r="E38" s="118"/>
      <c r="F38" s="117"/>
      <c r="G38" s="117"/>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J40+L40+N40+P40+R40+T40+V40+X40+Z40+AB40+AD40+H40</f>
        <v>385.99999999999994</v>
      </c>
      <c r="C40" s="118">
        <f>SUM(H40)</f>
        <v>12.8218</v>
      </c>
      <c r="D40" s="119">
        <f>E40</f>
        <v>0</v>
      </c>
      <c r="E40" s="118">
        <f>SUM(I40,K40,M40,O40,Q40,S40,U40,W40,Y40,AA40,AC40,AE40)</f>
        <v>0</v>
      </c>
      <c r="F40" s="117">
        <f>IFERROR(E40/B40*100,0)</f>
        <v>0</v>
      </c>
      <c r="G40" s="117">
        <f>IFERROR(E40/C40*100,0)</f>
        <v>0</v>
      </c>
      <c r="H40" s="112">
        <v>12.8218</v>
      </c>
      <c r="I40" s="627"/>
      <c r="J40" s="112">
        <v>12.8218</v>
      </c>
      <c r="K40" s="112"/>
      <c r="L40" s="112">
        <v>123.73042</v>
      </c>
      <c r="M40" s="112"/>
      <c r="N40" s="112">
        <v>12.8218</v>
      </c>
      <c r="O40" s="112"/>
      <c r="P40" s="112">
        <v>75.515979999999999</v>
      </c>
      <c r="Q40" s="112"/>
      <c r="R40" s="112">
        <v>19.021799999999999</v>
      </c>
      <c r="S40" s="112"/>
      <c r="T40" s="112">
        <v>12.8218</v>
      </c>
      <c r="U40" s="112"/>
      <c r="V40" s="112">
        <v>12.8218</v>
      </c>
      <c r="W40" s="112"/>
      <c r="X40" s="112">
        <v>12.8218</v>
      </c>
      <c r="Y40" s="112"/>
      <c r="Z40" s="112">
        <v>12.8218</v>
      </c>
      <c r="AA40" s="112"/>
      <c r="AB40" s="112">
        <v>65.157399999999996</v>
      </c>
      <c r="AC40" s="112"/>
      <c r="AD40" s="112">
        <v>12.8218</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56.25" x14ac:dyDescent="0.3">
      <c r="A42" s="89" t="s">
        <v>261</v>
      </c>
      <c r="B42" s="117"/>
      <c r="C42" s="125"/>
      <c r="D42" s="125"/>
      <c r="E42" s="125"/>
      <c r="F42" s="125"/>
      <c r="G42" s="125"/>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 t="s">
        <v>31</v>
      </c>
      <c r="B43" s="114">
        <f>B45+B46+B44+B47</f>
        <v>8.3000000000000007</v>
      </c>
      <c r="C43" s="114">
        <f>C45+C46+C44+C47</f>
        <v>0</v>
      </c>
      <c r="D43" s="115">
        <f>D45+D46+D44+D47</f>
        <v>0</v>
      </c>
      <c r="E43" s="114">
        <f>E45+E46+E44+E47</f>
        <v>0</v>
      </c>
      <c r="F43" s="114">
        <f>IFERROR(E43/B43*100,0)</f>
        <v>0</v>
      </c>
      <c r="G43" s="114">
        <f>IFERROR(E43/C43*100,0)</f>
        <v>0</v>
      </c>
      <c r="H43" s="114">
        <f t="shared" ref="H43:AE43" si="18">H45+H46+H44+H47</f>
        <v>0</v>
      </c>
      <c r="I43" s="114">
        <f t="shared" si="18"/>
        <v>0</v>
      </c>
      <c r="J43" s="114">
        <f t="shared" si="18"/>
        <v>0</v>
      </c>
      <c r="K43" s="114">
        <f t="shared" si="18"/>
        <v>0</v>
      </c>
      <c r="L43" s="114">
        <f t="shared" si="18"/>
        <v>0</v>
      </c>
      <c r="M43" s="114">
        <f t="shared" si="18"/>
        <v>0</v>
      </c>
      <c r="N43" s="114">
        <f t="shared" si="18"/>
        <v>0</v>
      </c>
      <c r="O43" s="114">
        <f t="shared" si="18"/>
        <v>0</v>
      </c>
      <c r="P43" s="114">
        <f t="shared" si="18"/>
        <v>8.3000000000000007</v>
      </c>
      <c r="Q43" s="114">
        <f t="shared" si="18"/>
        <v>0</v>
      </c>
      <c r="R43" s="114">
        <f t="shared" si="18"/>
        <v>0</v>
      </c>
      <c r="S43" s="114">
        <f t="shared" si="18"/>
        <v>0</v>
      </c>
      <c r="T43" s="114">
        <f t="shared" si="18"/>
        <v>0</v>
      </c>
      <c r="U43" s="114">
        <f t="shared" si="18"/>
        <v>0</v>
      </c>
      <c r="V43" s="114">
        <f t="shared" si="18"/>
        <v>0</v>
      </c>
      <c r="W43" s="114">
        <f t="shared" si="18"/>
        <v>0</v>
      </c>
      <c r="X43" s="114">
        <f t="shared" si="18"/>
        <v>0</v>
      </c>
      <c r="Y43" s="114">
        <f t="shared" si="18"/>
        <v>0</v>
      </c>
      <c r="Z43" s="114">
        <f t="shared" si="18"/>
        <v>0</v>
      </c>
      <c r="AA43" s="114">
        <f t="shared" si="18"/>
        <v>0</v>
      </c>
      <c r="AB43" s="114">
        <f t="shared" si="18"/>
        <v>0</v>
      </c>
      <c r="AC43" s="114">
        <f t="shared" si="18"/>
        <v>0</v>
      </c>
      <c r="AD43" s="114">
        <f t="shared" si="18"/>
        <v>0</v>
      </c>
      <c r="AE43" s="114">
        <f t="shared" si="18"/>
        <v>0</v>
      </c>
      <c r="AF43" s="29"/>
      <c r="AG43" s="103">
        <f t="shared" si="3"/>
        <v>0</v>
      </c>
    </row>
    <row r="44" spans="1:33" x14ac:dyDescent="0.3">
      <c r="A44" s="7"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7" t="s">
        <v>32</v>
      </c>
      <c r="B45" s="117">
        <f t="shared" ref="B45:B46" si="19">J45+L45+N45+P45+R45+T45+V45+X45+Z45+AB45+AD45+H45</f>
        <v>0</v>
      </c>
      <c r="C45" s="118">
        <f>SUM(H45)</f>
        <v>0</v>
      </c>
      <c r="D45" s="119">
        <f>E45</f>
        <v>0</v>
      </c>
      <c r="E45" s="118">
        <f>SUM(I45,K45,M45,O45,Q45,S45,U45,W45,Y45,AA45,AC45,AE45)</f>
        <v>0</v>
      </c>
      <c r="F45" s="117">
        <f>IFERROR(E45/B45*100,0)</f>
        <v>0</v>
      </c>
      <c r="G45" s="117">
        <f>IFERROR(E45/C45*100,0)</f>
        <v>0</v>
      </c>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7" t="s">
        <v>33</v>
      </c>
      <c r="B46" s="117">
        <f t="shared" si="19"/>
        <v>8.3000000000000007</v>
      </c>
      <c r="C46" s="118">
        <f>SUM(H46)</f>
        <v>0</v>
      </c>
      <c r="D46" s="119">
        <f>E46</f>
        <v>0</v>
      </c>
      <c r="E46" s="118">
        <f>SUM(I46,K46,M46,O46,Q46,S46,U46,W46,Y46,AA46,AC46,AE46)</f>
        <v>0</v>
      </c>
      <c r="F46" s="117">
        <f>IFERROR(E46/B46*100,0)</f>
        <v>0</v>
      </c>
      <c r="G46" s="117">
        <f>IFERROR(E46/C46*100,0)</f>
        <v>0</v>
      </c>
      <c r="H46" s="112"/>
      <c r="I46" s="112"/>
      <c r="J46" s="112"/>
      <c r="K46" s="112"/>
      <c r="L46" s="112"/>
      <c r="M46" s="112"/>
      <c r="N46" s="112"/>
      <c r="O46" s="112"/>
      <c r="P46" s="112">
        <v>8.3000000000000007</v>
      </c>
      <c r="Q46" s="112"/>
      <c r="R46" s="112"/>
      <c r="S46" s="112"/>
      <c r="T46" s="112"/>
      <c r="U46" s="112"/>
      <c r="V46" s="112"/>
      <c r="W46" s="112"/>
      <c r="X46" s="112"/>
      <c r="Y46" s="112"/>
      <c r="Z46" s="112"/>
      <c r="AA46" s="112"/>
      <c r="AB46" s="112"/>
      <c r="AC46" s="112"/>
      <c r="AD46" s="112"/>
      <c r="AE46" s="112"/>
      <c r="AF46" s="29"/>
      <c r="AG46" s="103">
        <f t="shared" si="3"/>
        <v>0</v>
      </c>
    </row>
    <row r="47" spans="1:33" x14ac:dyDescent="0.3">
      <c r="A47" s="7"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56.25" x14ac:dyDescent="0.3">
      <c r="A48" s="124" t="s">
        <v>262</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B52+B51+B50+B53</f>
        <v>2495.4</v>
      </c>
      <c r="C49" s="114">
        <f t="shared" ref="C49:E49" si="20">C52+C51+C50+C53</f>
        <v>0</v>
      </c>
      <c r="D49" s="114">
        <f t="shared" si="20"/>
        <v>0</v>
      </c>
      <c r="E49" s="114">
        <f t="shared" si="20"/>
        <v>0</v>
      </c>
      <c r="F49" s="114">
        <f>IFERROR(E49/B49*100,0)</f>
        <v>0</v>
      </c>
      <c r="G49" s="114">
        <f>IFERROR(E49/C49*100,0)</f>
        <v>0</v>
      </c>
      <c r="H49" s="114">
        <f t="shared" ref="H49:U49" si="21">H52+H51+H50+H53</f>
        <v>0</v>
      </c>
      <c r="I49" s="114">
        <f t="shared" si="21"/>
        <v>0</v>
      </c>
      <c r="J49" s="114">
        <f t="shared" si="21"/>
        <v>0</v>
      </c>
      <c r="K49" s="114">
        <f t="shared" si="21"/>
        <v>0</v>
      </c>
      <c r="L49" s="114">
        <f t="shared" si="21"/>
        <v>2146</v>
      </c>
      <c r="M49" s="114">
        <f t="shared" si="21"/>
        <v>0</v>
      </c>
      <c r="N49" s="114">
        <f t="shared" si="21"/>
        <v>0</v>
      </c>
      <c r="O49" s="114">
        <f t="shared" si="21"/>
        <v>0</v>
      </c>
      <c r="P49" s="114">
        <f t="shared" si="21"/>
        <v>349.4</v>
      </c>
      <c r="Q49" s="114">
        <f t="shared" si="21"/>
        <v>0</v>
      </c>
      <c r="R49" s="114">
        <f t="shared" si="21"/>
        <v>0</v>
      </c>
      <c r="S49" s="114">
        <f t="shared" si="21"/>
        <v>0</v>
      </c>
      <c r="T49" s="114">
        <f t="shared" si="21"/>
        <v>0</v>
      </c>
      <c r="U49" s="114">
        <f t="shared" si="21"/>
        <v>0</v>
      </c>
      <c r="V49" s="114">
        <f t="shared" ref="V49:AE49" si="22">V51+V52+V50+V53</f>
        <v>0</v>
      </c>
      <c r="W49" s="114">
        <f t="shared" si="22"/>
        <v>0</v>
      </c>
      <c r="X49" s="114">
        <f t="shared" si="22"/>
        <v>0</v>
      </c>
      <c r="Y49" s="114">
        <f t="shared" si="22"/>
        <v>0</v>
      </c>
      <c r="Z49" s="114">
        <f t="shared" si="22"/>
        <v>0</v>
      </c>
      <c r="AA49" s="114">
        <f t="shared" si="22"/>
        <v>0</v>
      </c>
      <c r="AB49" s="114">
        <f t="shared" si="22"/>
        <v>0</v>
      </c>
      <c r="AC49" s="114">
        <f t="shared" si="22"/>
        <v>0</v>
      </c>
      <c r="AD49" s="114">
        <f t="shared" si="22"/>
        <v>0</v>
      </c>
      <c r="AE49" s="114">
        <f t="shared" si="22"/>
        <v>0</v>
      </c>
      <c r="AF49" s="29"/>
      <c r="AG49" s="103">
        <f t="shared" si="3"/>
        <v>1.1368683772161603E-13</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f t="shared" ref="B51:B52" si="23">J51+L51+N51+P51+R51+T51+V51+X51+Z51+AB51+AD51+H51</f>
        <v>1741.2</v>
      </c>
      <c r="C51" s="118">
        <f t="shared" ref="C51:C52" si="24">SUM(H51)</f>
        <v>0</v>
      </c>
      <c r="D51" s="119">
        <f t="shared" ref="D51:D52" si="25">E51</f>
        <v>0</v>
      </c>
      <c r="E51" s="118">
        <f t="shared" ref="E51:E52" si="26">SUM(I51,K51,M51,O51,Q51,S51,U51,W51,Y51,AA51,AC51,AE51)</f>
        <v>0</v>
      </c>
      <c r="F51" s="117">
        <f>IFERROR(E51/#REF!*100,0)</f>
        <v>0</v>
      </c>
      <c r="G51" s="117">
        <f>IFERROR(E51/C51*100,0)</f>
        <v>0</v>
      </c>
      <c r="H51" s="112"/>
      <c r="I51" s="112"/>
      <c r="J51" s="112"/>
      <c r="K51" s="112"/>
      <c r="L51" s="112">
        <v>1741.2</v>
      </c>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 t="shared" si="23"/>
        <v>754.2</v>
      </c>
      <c r="C52" s="118">
        <f t="shared" si="24"/>
        <v>0</v>
      </c>
      <c r="D52" s="119">
        <f t="shared" si="25"/>
        <v>0</v>
      </c>
      <c r="E52" s="118">
        <f t="shared" si="26"/>
        <v>0</v>
      </c>
      <c r="F52" s="117">
        <f>IFERROR(E52/B51*100,0)</f>
        <v>0</v>
      </c>
      <c r="G52" s="117">
        <f>IFERROR(E52/C52*100,0)</f>
        <v>0</v>
      </c>
      <c r="H52" s="112">
        <v>0</v>
      </c>
      <c r="I52" s="112"/>
      <c r="J52" s="112">
        <v>0</v>
      </c>
      <c r="K52" s="112"/>
      <c r="L52" s="112">
        <f>313.1+91.7</f>
        <v>404.8</v>
      </c>
      <c r="M52" s="112"/>
      <c r="N52" s="112">
        <v>0</v>
      </c>
      <c r="O52" s="112"/>
      <c r="P52" s="112">
        <v>349.4</v>
      </c>
      <c r="Q52" s="112"/>
      <c r="R52" s="112">
        <v>0</v>
      </c>
      <c r="S52" s="112"/>
      <c r="T52" s="112">
        <v>0</v>
      </c>
      <c r="U52" s="112"/>
      <c r="V52" s="112">
        <v>0</v>
      </c>
      <c r="W52" s="112"/>
      <c r="X52" s="112"/>
      <c r="Y52" s="112"/>
      <c r="Z52" s="112"/>
      <c r="AA52" s="112"/>
      <c r="AB52" s="112"/>
      <c r="AC52" s="112"/>
      <c r="AD52" s="112"/>
      <c r="AE52" s="112"/>
      <c r="AF52" s="29"/>
      <c r="AG52" s="103">
        <f t="shared" si="3"/>
        <v>5.6843418860808015E-14</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75" x14ac:dyDescent="0.3">
      <c r="A54" s="126" t="s">
        <v>263</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97976.88076</v>
      </c>
      <c r="C55" s="105">
        <f>C56+C57+C58</f>
        <v>4928.5648700000002</v>
      </c>
      <c r="D55" s="105">
        <f>D56+D57+D58</f>
        <v>1723.4670000000001</v>
      </c>
      <c r="E55" s="105">
        <f>E56+E57+E58</f>
        <v>1723.4670000000001</v>
      </c>
      <c r="F55" s="106">
        <f t="shared" ref="F55:F59" si="27">IFERROR(E55/B55*100,0)</f>
        <v>1.7590547756074535</v>
      </c>
      <c r="G55" s="106">
        <f t="shared" ref="G55:G59" si="28">IFERROR(E55/C55*100,0)</f>
        <v>34.968942186206839</v>
      </c>
      <c r="H55" s="105">
        <f t="shared" ref="H55:AE55" si="29">H56+H57+H58</f>
        <v>4928.5648700000002</v>
      </c>
      <c r="I55" s="105">
        <f t="shared" si="29"/>
        <v>1723.4670000000001</v>
      </c>
      <c r="J55" s="105">
        <f t="shared" si="29"/>
        <v>7980.2191999999995</v>
      </c>
      <c r="K55" s="105">
        <f t="shared" si="29"/>
        <v>0</v>
      </c>
      <c r="L55" s="105">
        <f t="shared" si="29"/>
        <v>8300.1711699999996</v>
      </c>
      <c r="M55" s="105">
        <f t="shared" si="29"/>
        <v>0</v>
      </c>
      <c r="N55" s="105">
        <f t="shared" si="29"/>
        <v>8737.9458400000003</v>
      </c>
      <c r="O55" s="105">
        <f t="shared" si="29"/>
        <v>0</v>
      </c>
      <c r="P55" s="105">
        <f t="shared" si="29"/>
        <v>8612.8829600000008</v>
      </c>
      <c r="Q55" s="105">
        <f t="shared" si="29"/>
        <v>0</v>
      </c>
      <c r="R55" s="105">
        <f t="shared" si="29"/>
        <v>8340.0191900000009</v>
      </c>
      <c r="S55" s="105">
        <f t="shared" si="29"/>
        <v>0</v>
      </c>
      <c r="T55" s="105">
        <f t="shared" si="29"/>
        <v>7980.2191899999998</v>
      </c>
      <c r="U55" s="105">
        <f t="shared" si="29"/>
        <v>0</v>
      </c>
      <c r="V55" s="105">
        <f t="shared" si="29"/>
        <v>8183.63202</v>
      </c>
      <c r="W55" s="105">
        <f t="shared" si="29"/>
        <v>0</v>
      </c>
      <c r="X55" s="105">
        <f t="shared" si="29"/>
        <v>7980.2191899999998</v>
      </c>
      <c r="Y55" s="105">
        <f t="shared" si="29"/>
        <v>0</v>
      </c>
      <c r="Z55" s="105">
        <f t="shared" si="29"/>
        <v>7989.6878100000004</v>
      </c>
      <c r="AA55" s="105">
        <f t="shared" si="29"/>
        <v>0</v>
      </c>
      <c r="AB55" s="105">
        <f t="shared" si="29"/>
        <v>8196.3011600000009</v>
      </c>
      <c r="AC55" s="105">
        <f t="shared" si="29"/>
        <v>0</v>
      </c>
      <c r="AD55" s="105">
        <f t="shared" si="29"/>
        <v>10747.01816</v>
      </c>
      <c r="AE55" s="105">
        <f t="shared" si="29"/>
        <v>0</v>
      </c>
      <c r="AF55" s="102"/>
      <c r="AG55" s="103">
        <f t="shared" si="3"/>
        <v>0</v>
      </c>
    </row>
    <row r="56" spans="1:33" x14ac:dyDescent="0.3">
      <c r="A56" s="107" t="s">
        <v>171</v>
      </c>
      <c r="B56" s="108">
        <f>B62</f>
        <v>0</v>
      </c>
      <c r="C56" s="108">
        <f t="shared" ref="C56:E56" si="30">C62</f>
        <v>0</v>
      </c>
      <c r="D56" s="108">
        <f t="shared" si="30"/>
        <v>0</v>
      </c>
      <c r="E56" s="108">
        <f t="shared" si="30"/>
        <v>0</v>
      </c>
      <c r="F56" s="108">
        <f t="shared" si="27"/>
        <v>0</v>
      </c>
      <c r="G56" s="108">
        <f t="shared" si="28"/>
        <v>0</v>
      </c>
      <c r="H56" s="108">
        <f t="shared" ref="H56:AE59" si="31">H62</f>
        <v>0</v>
      </c>
      <c r="I56" s="108">
        <f t="shared" si="31"/>
        <v>0</v>
      </c>
      <c r="J56" s="108">
        <f t="shared" si="31"/>
        <v>0</v>
      </c>
      <c r="K56" s="108">
        <f t="shared" si="31"/>
        <v>0</v>
      </c>
      <c r="L56" s="108">
        <f t="shared" si="31"/>
        <v>0</v>
      </c>
      <c r="M56" s="108">
        <f t="shared" si="31"/>
        <v>0</v>
      </c>
      <c r="N56" s="108">
        <f t="shared" si="31"/>
        <v>0</v>
      </c>
      <c r="O56" s="108">
        <f t="shared" si="31"/>
        <v>0</v>
      </c>
      <c r="P56" s="108">
        <f t="shared" si="31"/>
        <v>0</v>
      </c>
      <c r="Q56" s="108">
        <f t="shared" si="31"/>
        <v>0</v>
      </c>
      <c r="R56" s="108">
        <f t="shared" si="31"/>
        <v>0</v>
      </c>
      <c r="S56" s="108">
        <f t="shared" si="31"/>
        <v>0</v>
      </c>
      <c r="T56" s="108">
        <f t="shared" si="31"/>
        <v>0</v>
      </c>
      <c r="U56" s="108">
        <f t="shared" si="31"/>
        <v>0</v>
      </c>
      <c r="V56" s="108">
        <f t="shared" si="31"/>
        <v>0</v>
      </c>
      <c r="W56" s="108">
        <f t="shared" si="31"/>
        <v>0</v>
      </c>
      <c r="X56" s="108">
        <f t="shared" si="31"/>
        <v>0</v>
      </c>
      <c r="Y56" s="108">
        <f t="shared" si="31"/>
        <v>0</v>
      </c>
      <c r="Z56" s="108">
        <f t="shared" si="31"/>
        <v>0</v>
      </c>
      <c r="AA56" s="108">
        <f t="shared" si="31"/>
        <v>0</v>
      </c>
      <c r="AB56" s="108">
        <f t="shared" si="31"/>
        <v>0</v>
      </c>
      <c r="AC56" s="108">
        <f t="shared" si="31"/>
        <v>0</v>
      </c>
      <c r="AD56" s="108">
        <f t="shared" si="31"/>
        <v>0</v>
      </c>
      <c r="AE56" s="108">
        <f t="shared" si="31"/>
        <v>0</v>
      </c>
      <c r="AF56" s="102"/>
      <c r="AG56" s="103">
        <f t="shared" si="3"/>
        <v>0</v>
      </c>
    </row>
    <row r="57" spans="1:33" x14ac:dyDescent="0.3">
      <c r="A57" s="107" t="s">
        <v>32</v>
      </c>
      <c r="B57" s="108">
        <f t="shared" ref="B57:E59" si="32">B63</f>
        <v>0</v>
      </c>
      <c r="C57" s="108">
        <f t="shared" si="32"/>
        <v>0</v>
      </c>
      <c r="D57" s="108">
        <f t="shared" si="32"/>
        <v>0</v>
      </c>
      <c r="E57" s="108">
        <f t="shared" si="32"/>
        <v>0</v>
      </c>
      <c r="F57" s="108">
        <f t="shared" si="27"/>
        <v>0</v>
      </c>
      <c r="G57" s="108">
        <f t="shared" si="28"/>
        <v>0</v>
      </c>
      <c r="H57" s="108">
        <f t="shared" si="31"/>
        <v>0</v>
      </c>
      <c r="I57" s="108">
        <f t="shared" si="31"/>
        <v>0</v>
      </c>
      <c r="J57" s="108">
        <f t="shared" si="31"/>
        <v>0</v>
      </c>
      <c r="K57" s="108">
        <f t="shared" si="31"/>
        <v>0</v>
      </c>
      <c r="L57" s="108">
        <f t="shared" si="31"/>
        <v>0</v>
      </c>
      <c r="M57" s="108">
        <f t="shared" si="31"/>
        <v>0</v>
      </c>
      <c r="N57" s="108">
        <f t="shared" si="31"/>
        <v>0</v>
      </c>
      <c r="O57" s="108">
        <f t="shared" si="31"/>
        <v>0</v>
      </c>
      <c r="P57" s="108">
        <f t="shared" si="31"/>
        <v>0</v>
      </c>
      <c r="Q57" s="108">
        <f t="shared" si="31"/>
        <v>0</v>
      </c>
      <c r="R57" s="108">
        <f t="shared" si="31"/>
        <v>0</v>
      </c>
      <c r="S57" s="108">
        <f t="shared" si="31"/>
        <v>0</v>
      </c>
      <c r="T57" s="108">
        <f t="shared" si="31"/>
        <v>0</v>
      </c>
      <c r="U57" s="108">
        <f t="shared" si="31"/>
        <v>0</v>
      </c>
      <c r="V57" s="108">
        <f t="shared" si="31"/>
        <v>0</v>
      </c>
      <c r="W57" s="108">
        <f t="shared" si="31"/>
        <v>0</v>
      </c>
      <c r="X57" s="108">
        <f t="shared" si="31"/>
        <v>0</v>
      </c>
      <c r="Y57" s="108">
        <f t="shared" si="31"/>
        <v>0</v>
      </c>
      <c r="Z57" s="108">
        <f t="shared" si="31"/>
        <v>0</v>
      </c>
      <c r="AA57" s="108">
        <f t="shared" si="31"/>
        <v>0</v>
      </c>
      <c r="AB57" s="108">
        <f t="shared" si="31"/>
        <v>0</v>
      </c>
      <c r="AC57" s="108">
        <f t="shared" si="31"/>
        <v>0</v>
      </c>
      <c r="AD57" s="108">
        <f t="shared" si="31"/>
        <v>0</v>
      </c>
      <c r="AE57" s="108">
        <f t="shared" si="31"/>
        <v>0</v>
      </c>
      <c r="AF57" s="102"/>
      <c r="AG57" s="103">
        <f t="shared" si="3"/>
        <v>0</v>
      </c>
    </row>
    <row r="58" spans="1:33" x14ac:dyDescent="0.3">
      <c r="A58" s="107" t="s">
        <v>33</v>
      </c>
      <c r="B58" s="108">
        <f t="shared" si="32"/>
        <v>97976.88076</v>
      </c>
      <c r="C58" s="108">
        <f t="shared" si="32"/>
        <v>4928.5648700000002</v>
      </c>
      <c r="D58" s="108">
        <f t="shared" si="32"/>
        <v>1723.4670000000001</v>
      </c>
      <c r="E58" s="108">
        <f t="shared" si="32"/>
        <v>1723.4670000000001</v>
      </c>
      <c r="F58" s="108">
        <f t="shared" si="27"/>
        <v>1.7590547756074535</v>
      </c>
      <c r="G58" s="108">
        <f t="shared" si="28"/>
        <v>34.968942186206839</v>
      </c>
      <c r="H58" s="108">
        <f t="shared" si="31"/>
        <v>4928.5648700000002</v>
      </c>
      <c r="I58" s="108">
        <f t="shared" si="31"/>
        <v>1723.4670000000001</v>
      </c>
      <c r="J58" s="108">
        <f t="shared" si="31"/>
        <v>7980.2191999999995</v>
      </c>
      <c r="K58" s="108">
        <f t="shared" si="31"/>
        <v>0</v>
      </c>
      <c r="L58" s="108">
        <f t="shared" si="31"/>
        <v>8300.1711699999996</v>
      </c>
      <c r="M58" s="108">
        <f t="shared" si="31"/>
        <v>0</v>
      </c>
      <c r="N58" s="108">
        <f t="shared" si="31"/>
        <v>8737.9458400000003</v>
      </c>
      <c r="O58" s="108">
        <f t="shared" si="31"/>
        <v>0</v>
      </c>
      <c r="P58" s="108">
        <f t="shared" si="31"/>
        <v>8612.8829600000008</v>
      </c>
      <c r="Q58" s="108">
        <f t="shared" si="31"/>
        <v>0</v>
      </c>
      <c r="R58" s="108">
        <f t="shared" si="31"/>
        <v>8340.0191900000009</v>
      </c>
      <c r="S58" s="108">
        <f t="shared" si="31"/>
        <v>0</v>
      </c>
      <c r="T58" s="108">
        <f t="shared" si="31"/>
        <v>7980.2191899999998</v>
      </c>
      <c r="U58" s="108">
        <f t="shared" si="31"/>
        <v>0</v>
      </c>
      <c r="V58" s="108">
        <f t="shared" si="31"/>
        <v>8183.63202</v>
      </c>
      <c r="W58" s="108">
        <f t="shared" si="31"/>
        <v>0</v>
      </c>
      <c r="X58" s="108">
        <f t="shared" si="31"/>
        <v>7980.2191899999998</v>
      </c>
      <c r="Y58" s="108">
        <f t="shared" si="31"/>
        <v>0</v>
      </c>
      <c r="Z58" s="108">
        <f t="shared" si="31"/>
        <v>7989.6878100000004</v>
      </c>
      <c r="AA58" s="108">
        <f t="shared" si="31"/>
        <v>0</v>
      </c>
      <c r="AB58" s="108">
        <f t="shared" si="31"/>
        <v>8196.3011600000009</v>
      </c>
      <c r="AC58" s="108">
        <f t="shared" si="31"/>
        <v>0</v>
      </c>
      <c r="AD58" s="108">
        <f t="shared" si="31"/>
        <v>10747.01816</v>
      </c>
      <c r="AE58" s="108">
        <f t="shared" si="31"/>
        <v>0</v>
      </c>
      <c r="AF58" s="102"/>
      <c r="AG58" s="103">
        <f t="shared" si="3"/>
        <v>0</v>
      </c>
    </row>
    <row r="59" spans="1:33" x14ac:dyDescent="0.3">
      <c r="A59" s="107" t="s">
        <v>172</v>
      </c>
      <c r="B59" s="108">
        <f t="shared" si="32"/>
        <v>0</v>
      </c>
      <c r="C59" s="108">
        <f t="shared" si="32"/>
        <v>0</v>
      </c>
      <c r="D59" s="108">
        <f t="shared" si="32"/>
        <v>0</v>
      </c>
      <c r="E59" s="108">
        <f t="shared" si="32"/>
        <v>0</v>
      </c>
      <c r="F59" s="108">
        <f t="shared" si="27"/>
        <v>0</v>
      </c>
      <c r="G59" s="108">
        <f t="shared" si="28"/>
        <v>0</v>
      </c>
      <c r="H59" s="108">
        <f t="shared" si="31"/>
        <v>0</v>
      </c>
      <c r="I59" s="108">
        <f t="shared" si="31"/>
        <v>0</v>
      </c>
      <c r="J59" s="108">
        <f t="shared" si="31"/>
        <v>0</v>
      </c>
      <c r="K59" s="108">
        <f t="shared" si="31"/>
        <v>0</v>
      </c>
      <c r="L59" s="108">
        <f t="shared" si="31"/>
        <v>0</v>
      </c>
      <c r="M59" s="108">
        <f t="shared" si="31"/>
        <v>0</v>
      </c>
      <c r="N59" s="108">
        <f t="shared" si="31"/>
        <v>0</v>
      </c>
      <c r="O59" s="108">
        <f t="shared" si="31"/>
        <v>0</v>
      </c>
      <c r="P59" s="108">
        <f t="shared" si="31"/>
        <v>0</v>
      </c>
      <c r="Q59" s="108">
        <f t="shared" si="31"/>
        <v>0</v>
      </c>
      <c r="R59" s="108">
        <f t="shared" si="31"/>
        <v>0</v>
      </c>
      <c r="S59" s="108">
        <f t="shared" si="31"/>
        <v>0</v>
      </c>
      <c r="T59" s="108">
        <f t="shared" si="31"/>
        <v>0</v>
      </c>
      <c r="U59" s="108">
        <f t="shared" si="31"/>
        <v>0</v>
      </c>
      <c r="V59" s="108">
        <f t="shared" si="31"/>
        <v>0</v>
      </c>
      <c r="W59" s="108">
        <f t="shared" si="31"/>
        <v>0</v>
      </c>
      <c r="X59" s="108">
        <f t="shared" si="31"/>
        <v>0</v>
      </c>
      <c r="Y59" s="108">
        <f t="shared" si="31"/>
        <v>0</v>
      </c>
      <c r="Z59" s="108">
        <f t="shared" si="31"/>
        <v>0</v>
      </c>
      <c r="AA59" s="108">
        <f t="shared" si="31"/>
        <v>0</v>
      </c>
      <c r="AB59" s="108">
        <f t="shared" si="31"/>
        <v>0</v>
      </c>
      <c r="AC59" s="108">
        <f t="shared" si="31"/>
        <v>0</v>
      </c>
      <c r="AD59" s="108">
        <f t="shared" si="31"/>
        <v>0</v>
      </c>
      <c r="AE59" s="108">
        <f t="shared" si="31"/>
        <v>0</v>
      </c>
      <c r="AF59" s="102"/>
      <c r="AG59" s="103">
        <f t="shared" si="3"/>
        <v>0</v>
      </c>
    </row>
    <row r="60" spans="1:33" ht="56.25" x14ac:dyDescent="0.3">
      <c r="A60" s="109" t="s">
        <v>264</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97976.88076</v>
      </c>
      <c r="C61" s="114">
        <f>C63+C64+C62+C65</f>
        <v>4928.5648700000002</v>
      </c>
      <c r="D61" s="114">
        <f>D63+D64+D62+D65</f>
        <v>1723.4670000000001</v>
      </c>
      <c r="E61" s="114">
        <f>E63+E64+E62+E65</f>
        <v>1723.4670000000001</v>
      </c>
      <c r="F61" s="114">
        <f>IFERROR(E61/B61*100,0)</f>
        <v>1.7590547756074535</v>
      </c>
      <c r="G61" s="114">
        <f>IFERROR(E61/C61*100,0)</f>
        <v>34.968942186206839</v>
      </c>
      <c r="H61" s="114">
        <f t="shared" ref="H61:AE61" si="33">H63+H64+H62+H65</f>
        <v>4928.5648700000002</v>
      </c>
      <c r="I61" s="114">
        <f t="shared" si="33"/>
        <v>1723.4670000000001</v>
      </c>
      <c r="J61" s="114">
        <f t="shared" si="33"/>
        <v>7980.2191999999995</v>
      </c>
      <c r="K61" s="114">
        <f t="shared" si="33"/>
        <v>0</v>
      </c>
      <c r="L61" s="114">
        <f t="shared" si="33"/>
        <v>8300.1711699999996</v>
      </c>
      <c r="M61" s="114">
        <f t="shared" si="33"/>
        <v>0</v>
      </c>
      <c r="N61" s="114">
        <f t="shared" si="33"/>
        <v>8737.9458400000003</v>
      </c>
      <c r="O61" s="114">
        <f t="shared" si="33"/>
        <v>0</v>
      </c>
      <c r="P61" s="114">
        <f t="shared" si="33"/>
        <v>8612.8829600000008</v>
      </c>
      <c r="Q61" s="114">
        <f t="shared" si="33"/>
        <v>0</v>
      </c>
      <c r="R61" s="114">
        <f t="shared" si="33"/>
        <v>8340.0191900000009</v>
      </c>
      <c r="S61" s="114">
        <f t="shared" si="33"/>
        <v>0</v>
      </c>
      <c r="T61" s="114">
        <f t="shared" si="33"/>
        <v>7980.2191899999998</v>
      </c>
      <c r="U61" s="114">
        <f t="shared" si="33"/>
        <v>0</v>
      </c>
      <c r="V61" s="114">
        <f t="shared" si="33"/>
        <v>8183.63202</v>
      </c>
      <c r="W61" s="114">
        <f t="shared" si="33"/>
        <v>0</v>
      </c>
      <c r="X61" s="114">
        <f t="shared" si="33"/>
        <v>7980.2191899999998</v>
      </c>
      <c r="Y61" s="114">
        <f t="shared" si="33"/>
        <v>0</v>
      </c>
      <c r="Z61" s="114">
        <f t="shared" si="33"/>
        <v>7989.6878100000004</v>
      </c>
      <c r="AA61" s="114">
        <f t="shared" si="33"/>
        <v>0</v>
      </c>
      <c r="AB61" s="114">
        <f t="shared" si="33"/>
        <v>8196.3011600000009</v>
      </c>
      <c r="AC61" s="114">
        <f t="shared" si="33"/>
        <v>0</v>
      </c>
      <c r="AD61" s="114">
        <f t="shared" si="33"/>
        <v>10747.01816</v>
      </c>
      <c r="AE61" s="114">
        <f t="shared" si="33"/>
        <v>0</v>
      </c>
      <c r="AF61" s="29"/>
      <c r="AG61" s="103">
        <f t="shared" si="3"/>
        <v>0</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97976.88076</v>
      </c>
      <c r="C64" s="118">
        <f>SUM(H64)</f>
        <v>4928.5648700000002</v>
      </c>
      <c r="D64" s="119">
        <f>E64</f>
        <v>1723.4670000000001</v>
      </c>
      <c r="E64" s="118">
        <f>SUM(I64,K64,M64,O64,Q64,S64,U64,W64,Y64,AA64,AC64,AE64)</f>
        <v>1723.4670000000001</v>
      </c>
      <c r="F64" s="117">
        <f>IFERROR(E64/B64*100,0)</f>
        <v>1.7590547756074535</v>
      </c>
      <c r="G64" s="117">
        <f>IFERROR(E64/C64*100,0)</f>
        <v>34.968942186206839</v>
      </c>
      <c r="H64" s="112">
        <v>4928.5648700000002</v>
      </c>
      <c r="I64" s="112">
        <v>1723.4670000000001</v>
      </c>
      <c r="J64" s="112">
        <v>7980.2191999999995</v>
      </c>
      <c r="K64" s="112"/>
      <c r="L64" s="112">
        <v>8300.1711699999996</v>
      </c>
      <c r="M64" s="112"/>
      <c r="N64" s="112">
        <v>8737.9458400000003</v>
      </c>
      <c r="O64" s="112"/>
      <c r="P64" s="112">
        <v>8612.8829600000008</v>
      </c>
      <c r="Q64" s="112"/>
      <c r="R64" s="112">
        <v>8340.0191900000009</v>
      </c>
      <c r="S64" s="112"/>
      <c r="T64" s="112">
        <v>7980.2191899999998</v>
      </c>
      <c r="U64" s="112"/>
      <c r="V64" s="112">
        <v>8183.63202</v>
      </c>
      <c r="W64" s="112"/>
      <c r="X64" s="112">
        <v>7980.2191899999998</v>
      </c>
      <c r="Y64" s="112"/>
      <c r="Z64" s="112">
        <v>7989.6878100000004</v>
      </c>
      <c r="AA64" s="112"/>
      <c r="AB64" s="112">
        <v>8196.3011600000009</v>
      </c>
      <c r="AC64" s="112"/>
      <c r="AD64" s="112">
        <v>10747.01816</v>
      </c>
      <c r="AE64" s="112"/>
      <c r="AF64" s="29"/>
      <c r="AG64" s="103">
        <f t="shared" si="3"/>
        <v>0</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75" x14ac:dyDescent="0.3">
      <c r="A66" s="126" t="s">
        <v>265</v>
      </c>
      <c r="B66" s="105"/>
      <c r="C66" s="127"/>
      <c r="D66" s="127"/>
      <c r="E66" s="127"/>
      <c r="F66" s="127"/>
      <c r="G66" s="127"/>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2"/>
      <c r="AG66" s="103">
        <f t="shared" si="3"/>
        <v>0</v>
      </c>
    </row>
    <row r="67" spans="1:33" x14ac:dyDescent="0.3">
      <c r="A67" s="130" t="s">
        <v>31</v>
      </c>
      <c r="B67" s="105">
        <f>B68+B69+B70+B71</f>
        <v>3491.4</v>
      </c>
      <c r="C67" s="105">
        <f>C68+C69+C70</f>
        <v>1750</v>
      </c>
      <c r="D67" s="105">
        <f>D68+D69+D70</f>
        <v>0</v>
      </c>
      <c r="E67" s="105">
        <f>E68+E69+E70</f>
        <v>0</v>
      </c>
      <c r="F67" s="106">
        <f t="shared" ref="F67:F71" si="34">IFERROR(E67/B67*100,0)</f>
        <v>0</v>
      </c>
      <c r="G67" s="106">
        <f t="shared" ref="G67:G71" si="35">IFERROR(E67/C67*100,0)</f>
        <v>0</v>
      </c>
      <c r="H67" s="105">
        <f>H68+H69+H70+H71</f>
        <v>1750</v>
      </c>
      <c r="I67" s="105">
        <f t="shared" ref="I67:AE67" si="36">I68+I69+I70+I71</f>
        <v>0</v>
      </c>
      <c r="J67" s="105">
        <f t="shared" si="36"/>
        <v>1741.4</v>
      </c>
      <c r="K67" s="105">
        <f t="shared" si="36"/>
        <v>0</v>
      </c>
      <c r="L67" s="105">
        <f t="shared" si="36"/>
        <v>0</v>
      </c>
      <c r="M67" s="105">
        <f t="shared" si="36"/>
        <v>0</v>
      </c>
      <c r="N67" s="105">
        <f t="shared" si="36"/>
        <v>0</v>
      </c>
      <c r="O67" s="105">
        <f t="shared" si="36"/>
        <v>0</v>
      </c>
      <c r="P67" s="105">
        <f t="shared" si="36"/>
        <v>0</v>
      </c>
      <c r="Q67" s="105">
        <f t="shared" si="36"/>
        <v>0</v>
      </c>
      <c r="R67" s="105">
        <f t="shared" si="36"/>
        <v>0</v>
      </c>
      <c r="S67" s="105">
        <f t="shared" si="36"/>
        <v>0</v>
      </c>
      <c r="T67" s="105">
        <f t="shared" si="36"/>
        <v>0</v>
      </c>
      <c r="U67" s="105">
        <f t="shared" si="36"/>
        <v>0</v>
      </c>
      <c r="V67" s="105">
        <f t="shared" si="36"/>
        <v>0</v>
      </c>
      <c r="W67" s="105">
        <f t="shared" si="36"/>
        <v>0</v>
      </c>
      <c r="X67" s="105">
        <f t="shared" si="36"/>
        <v>0</v>
      </c>
      <c r="Y67" s="105">
        <f t="shared" si="36"/>
        <v>0</v>
      </c>
      <c r="Z67" s="105">
        <f t="shared" si="36"/>
        <v>0</v>
      </c>
      <c r="AA67" s="105">
        <f t="shared" si="36"/>
        <v>0</v>
      </c>
      <c r="AB67" s="105">
        <f t="shared" si="36"/>
        <v>0</v>
      </c>
      <c r="AC67" s="105">
        <f t="shared" si="36"/>
        <v>0</v>
      </c>
      <c r="AD67" s="105">
        <f t="shared" si="36"/>
        <v>0</v>
      </c>
      <c r="AE67" s="105">
        <f t="shared" si="36"/>
        <v>0</v>
      </c>
      <c r="AF67" s="102"/>
      <c r="AG67" s="103">
        <f t="shared" si="3"/>
        <v>0</v>
      </c>
    </row>
    <row r="68" spans="1:33" x14ac:dyDescent="0.3">
      <c r="A68" s="131" t="s">
        <v>171</v>
      </c>
      <c r="B68" s="108">
        <f t="shared" ref="B68:B71" si="37">J68+L68+N68+P68+R68+T68+V68+X68+Z68+AB68+AD68+H68</f>
        <v>0</v>
      </c>
      <c r="C68" s="108">
        <f t="shared" ref="C68:C71" si="38">SUM(H68)</f>
        <v>0</v>
      </c>
      <c r="D68" s="108">
        <f t="shared" ref="D68:D71" si="39">E68</f>
        <v>0</v>
      </c>
      <c r="E68" s="108">
        <f t="shared" ref="E68:E71" si="40">SUM(I68,K68,M68,O68,Q68,S68,U68,W68,Y68,AA68,AC68,AE68)</f>
        <v>0</v>
      </c>
      <c r="F68" s="108">
        <f t="shared" si="34"/>
        <v>0</v>
      </c>
      <c r="G68" s="108">
        <f t="shared" si="35"/>
        <v>0</v>
      </c>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2"/>
      <c r="AG68" s="103">
        <f t="shared" si="3"/>
        <v>0</v>
      </c>
    </row>
    <row r="69" spans="1:33" x14ac:dyDescent="0.3">
      <c r="A69" s="131" t="s">
        <v>32</v>
      </c>
      <c r="B69" s="108">
        <f t="shared" si="37"/>
        <v>0</v>
      </c>
      <c r="C69" s="108">
        <f t="shared" si="38"/>
        <v>0</v>
      </c>
      <c r="D69" s="108">
        <f t="shared" si="39"/>
        <v>0</v>
      </c>
      <c r="E69" s="108">
        <f t="shared" si="40"/>
        <v>0</v>
      </c>
      <c r="F69" s="108">
        <f t="shared" si="34"/>
        <v>0</v>
      </c>
      <c r="G69" s="108">
        <f t="shared" si="35"/>
        <v>0</v>
      </c>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2"/>
      <c r="AG69" s="103">
        <f t="shared" si="3"/>
        <v>0</v>
      </c>
    </row>
    <row r="70" spans="1:33" x14ac:dyDescent="0.3">
      <c r="A70" s="131" t="s">
        <v>33</v>
      </c>
      <c r="B70" s="108">
        <f t="shared" si="37"/>
        <v>3491.4</v>
      </c>
      <c r="C70" s="108">
        <f t="shared" si="38"/>
        <v>1750</v>
      </c>
      <c r="D70" s="108">
        <f t="shared" si="39"/>
        <v>0</v>
      </c>
      <c r="E70" s="108">
        <f t="shared" si="40"/>
        <v>0</v>
      </c>
      <c r="F70" s="108">
        <f t="shared" si="34"/>
        <v>0</v>
      </c>
      <c r="G70" s="108">
        <f t="shared" si="35"/>
        <v>0</v>
      </c>
      <c r="H70" s="108">
        <v>1750</v>
      </c>
      <c r="I70" s="634"/>
      <c r="J70" s="108">
        <f>150+1591.4</f>
        <v>1741.4</v>
      </c>
      <c r="K70" s="108"/>
      <c r="L70" s="108"/>
      <c r="M70" s="108"/>
      <c r="N70" s="108"/>
      <c r="O70" s="108"/>
      <c r="P70" s="108"/>
      <c r="Q70" s="108"/>
      <c r="R70" s="108"/>
      <c r="S70" s="108"/>
      <c r="T70" s="108"/>
      <c r="U70" s="108"/>
      <c r="V70" s="108"/>
      <c r="W70" s="108"/>
      <c r="X70" s="108"/>
      <c r="Y70" s="108"/>
      <c r="Z70" s="108"/>
      <c r="AA70" s="108"/>
      <c r="AB70" s="108"/>
      <c r="AC70" s="108"/>
      <c r="AD70" s="108"/>
      <c r="AE70" s="108"/>
      <c r="AF70" s="102"/>
      <c r="AG70" s="103">
        <f t="shared" si="3"/>
        <v>0</v>
      </c>
    </row>
    <row r="71" spans="1:33" x14ac:dyDescent="0.3">
      <c r="A71" s="131" t="s">
        <v>172</v>
      </c>
      <c r="B71" s="108">
        <f t="shared" si="37"/>
        <v>0</v>
      </c>
      <c r="C71" s="108">
        <f t="shared" si="38"/>
        <v>0</v>
      </c>
      <c r="D71" s="108">
        <f t="shared" si="39"/>
        <v>0</v>
      </c>
      <c r="E71" s="108">
        <f t="shared" si="40"/>
        <v>0</v>
      </c>
      <c r="F71" s="108">
        <f t="shared" si="34"/>
        <v>0</v>
      </c>
      <c r="G71" s="108">
        <f t="shared" si="35"/>
        <v>0</v>
      </c>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2"/>
      <c r="AG71" s="103">
        <f t="shared" si="3"/>
        <v>0</v>
      </c>
    </row>
    <row r="72" spans="1:33" ht="56.25" x14ac:dyDescent="0.3">
      <c r="A72" s="126" t="s">
        <v>266</v>
      </c>
      <c r="B72" s="105"/>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02"/>
      <c r="AG72" s="103">
        <f t="shared" si="3"/>
        <v>0</v>
      </c>
    </row>
    <row r="73" spans="1:33" x14ac:dyDescent="0.3">
      <c r="A73" s="130" t="s">
        <v>31</v>
      </c>
      <c r="B73" s="105">
        <f>B74+B75+B76+B77</f>
        <v>5574.1052600000003</v>
      </c>
      <c r="C73" s="105">
        <f>C74+C75+C76</f>
        <v>5574.1100000000006</v>
      </c>
      <c r="D73" s="105">
        <f>D74+D75+D76</f>
        <v>0</v>
      </c>
      <c r="E73" s="105">
        <f>E74+E75+E76</f>
        <v>0</v>
      </c>
      <c r="F73" s="105">
        <f t="shared" ref="F73:F75" si="41">IFERROR(E73/B73*100,0)</f>
        <v>0</v>
      </c>
      <c r="G73" s="105">
        <f t="shared" ref="G73:G75" si="42">IFERROR(E73/C73*100,0)</f>
        <v>0</v>
      </c>
      <c r="H73" s="105">
        <f>H74+H75+H76</f>
        <v>0</v>
      </c>
      <c r="I73" s="105">
        <f t="shared" ref="I73:AE73" si="43">I74+I75+I76</f>
        <v>0</v>
      </c>
      <c r="J73" s="105">
        <f t="shared" si="43"/>
        <v>0</v>
      </c>
      <c r="K73" s="105">
        <f t="shared" si="43"/>
        <v>0</v>
      </c>
      <c r="L73" s="105">
        <f t="shared" si="43"/>
        <v>0</v>
      </c>
      <c r="M73" s="105">
        <f t="shared" si="43"/>
        <v>0</v>
      </c>
      <c r="N73" s="105">
        <f t="shared" si="43"/>
        <v>0</v>
      </c>
      <c r="O73" s="105">
        <f t="shared" si="43"/>
        <v>0</v>
      </c>
      <c r="P73" s="105">
        <f t="shared" si="43"/>
        <v>0</v>
      </c>
      <c r="Q73" s="105">
        <f t="shared" si="43"/>
        <v>0</v>
      </c>
      <c r="R73" s="105">
        <f t="shared" si="43"/>
        <v>0</v>
      </c>
      <c r="S73" s="105">
        <f t="shared" si="43"/>
        <v>0</v>
      </c>
      <c r="T73" s="105">
        <f t="shared" si="43"/>
        <v>0</v>
      </c>
      <c r="U73" s="105">
        <f t="shared" si="43"/>
        <v>0</v>
      </c>
      <c r="V73" s="105">
        <f t="shared" si="43"/>
        <v>0</v>
      </c>
      <c r="W73" s="105">
        <f t="shared" si="43"/>
        <v>0</v>
      </c>
      <c r="X73" s="105">
        <f t="shared" si="43"/>
        <v>0</v>
      </c>
      <c r="Y73" s="105">
        <f t="shared" si="43"/>
        <v>0</v>
      </c>
      <c r="Z73" s="105">
        <f t="shared" si="43"/>
        <v>0</v>
      </c>
      <c r="AA73" s="105">
        <f t="shared" si="43"/>
        <v>0</v>
      </c>
      <c r="AB73" s="105">
        <f t="shared" si="43"/>
        <v>0</v>
      </c>
      <c r="AC73" s="105">
        <f t="shared" si="43"/>
        <v>0</v>
      </c>
      <c r="AD73" s="105">
        <f t="shared" si="43"/>
        <v>5574.1052600000003</v>
      </c>
      <c r="AE73" s="105">
        <f t="shared" si="43"/>
        <v>0</v>
      </c>
      <c r="AF73" s="102"/>
      <c r="AG73" s="103">
        <f t="shared" si="3"/>
        <v>0</v>
      </c>
    </row>
    <row r="74" spans="1:33" x14ac:dyDescent="0.3">
      <c r="A74" s="131" t="s">
        <v>171</v>
      </c>
      <c r="B74" s="108">
        <f>B80+B86</f>
        <v>0</v>
      </c>
      <c r="C74" s="108">
        <f t="shared" ref="C74:E74" si="44">C80+C86</f>
        <v>0</v>
      </c>
      <c r="D74" s="108">
        <f t="shared" si="44"/>
        <v>0</v>
      </c>
      <c r="E74" s="108">
        <f t="shared" si="44"/>
        <v>0</v>
      </c>
      <c r="F74" s="108">
        <f t="shared" si="41"/>
        <v>0</v>
      </c>
      <c r="G74" s="108">
        <f t="shared" si="42"/>
        <v>0</v>
      </c>
      <c r="H74" s="108">
        <f t="shared" ref="H74:AE77" si="45">H80+H86</f>
        <v>0</v>
      </c>
      <c r="I74" s="108">
        <f t="shared" si="45"/>
        <v>0</v>
      </c>
      <c r="J74" s="108">
        <f t="shared" si="45"/>
        <v>0</v>
      </c>
      <c r="K74" s="108">
        <f t="shared" si="45"/>
        <v>0</v>
      </c>
      <c r="L74" s="108">
        <f t="shared" si="45"/>
        <v>0</v>
      </c>
      <c r="M74" s="108">
        <f t="shared" si="45"/>
        <v>0</v>
      </c>
      <c r="N74" s="108">
        <f t="shared" si="45"/>
        <v>0</v>
      </c>
      <c r="O74" s="108">
        <f t="shared" si="45"/>
        <v>0</v>
      </c>
      <c r="P74" s="108">
        <f t="shared" si="45"/>
        <v>0</v>
      </c>
      <c r="Q74" s="108">
        <f t="shared" si="45"/>
        <v>0</v>
      </c>
      <c r="R74" s="108">
        <f t="shared" si="45"/>
        <v>0</v>
      </c>
      <c r="S74" s="108">
        <f t="shared" si="45"/>
        <v>0</v>
      </c>
      <c r="T74" s="108">
        <f t="shared" si="45"/>
        <v>0</v>
      </c>
      <c r="U74" s="108">
        <f t="shared" si="45"/>
        <v>0</v>
      </c>
      <c r="V74" s="108">
        <f t="shared" si="45"/>
        <v>0</v>
      </c>
      <c r="W74" s="108">
        <f t="shared" si="45"/>
        <v>0</v>
      </c>
      <c r="X74" s="108">
        <f t="shared" si="45"/>
        <v>0</v>
      </c>
      <c r="Y74" s="108">
        <f t="shared" si="45"/>
        <v>0</v>
      </c>
      <c r="Z74" s="108">
        <f t="shared" si="45"/>
        <v>0</v>
      </c>
      <c r="AA74" s="108">
        <f t="shared" si="45"/>
        <v>0</v>
      </c>
      <c r="AB74" s="108">
        <f t="shared" si="45"/>
        <v>0</v>
      </c>
      <c r="AC74" s="108">
        <f t="shared" si="45"/>
        <v>0</v>
      </c>
      <c r="AD74" s="108">
        <f t="shared" si="45"/>
        <v>0</v>
      </c>
      <c r="AE74" s="108">
        <f t="shared" si="45"/>
        <v>0</v>
      </c>
      <c r="AF74" s="102"/>
      <c r="AG74" s="103">
        <f t="shared" si="3"/>
        <v>0</v>
      </c>
    </row>
    <row r="75" spans="1:33" x14ac:dyDescent="0.3">
      <c r="A75" s="131" t="s">
        <v>32</v>
      </c>
      <c r="B75" s="108">
        <f t="shared" ref="B75:E77" si="46">B81+B87</f>
        <v>0</v>
      </c>
      <c r="C75" s="108">
        <f t="shared" si="46"/>
        <v>0</v>
      </c>
      <c r="D75" s="108">
        <f t="shared" si="46"/>
        <v>0</v>
      </c>
      <c r="E75" s="108">
        <f t="shared" si="46"/>
        <v>0</v>
      </c>
      <c r="F75" s="108">
        <f t="shared" si="41"/>
        <v>0</v>
      </c>
      <c r="G75" s="108">
        <f t="shared" si="42"/>
        <v>0</v>
      </c>
      <c r="H75" s="108">
        <f t="shared" si="45"/>
        <v>0</v>
      </c>
      <c r="I75" s="108">
        <f t="shared" si="45"/>
        <v>0</v>
      </c>
      <c r="J75" s="108">
        <f t="shared" si="45"/>
        <v>0</v>
      </c>
      <c r="K75" s="108">
        <f t="shared" si="45"/>
        <v>0</v>
      </c>
      <c r="L75" s="108">
        <f t="shared" si="45"/>
        <v>0</v>
      </c>
      <c r="M75" s="108">
        <f t="shared" si="45"/>
        <v>0</v>
      </c>
      <c r="N75" s="108">
        <f t="shared" si="45"/>
        <v>0</v>
      </c>
      <c r="O75" s="108">
        <f t="shared" si="45"/>
        <v>0</v>
      </c>
      <c r="P75" s="108">
        <f t="shared" si="45"/>
        <v>0</v>
      </c>
      <c r="Q75" s="108">
        <f t="shared" si="45"/>
        <v>0</v>
      </c>
      <c r="R75" s="108">
        <f t="shared" si="45"/>
        <v>0</v>
      </c>
      <c r="S75" s="108">
        <f t="shared" si="45"/>
        <v>0</v>
      </c>
      <c r="T75" s="108">
        <f t="shared" si="45"/>
        <v>0</v>
      </c>
      <c r="U75" s="108">
        <f t="shared" si="45"/>
        <v>0</v>
      </c>
      <c r="V75" s="108">
        <f t="shared" si="45"/>
        <v>0</v>
      </c>
      <c r="W75" s="108">
        <f t="shared" si="45"/>
        <v>0</v>
      </c>
      <c r="X75" s="108">
        <f t="shared" si="45"/>
        <v>0</v>
      </c>
      <c r="Y75" s="108">
        <f t="shared" si="45"/>
        <v>0</v>
      </c>
      <c r="Z75" s="108">
        <f t="shared" si="45"/>
        <v>0</v>
      </c>
      <c r="AA75" s="108">
        <f t="shared" si="45"/>
        <v>0</v>
      </c>
      <c r="AB75" s="108">
        <f t="shared" si="45"/>
        <v>0</v>
      </c>
      <c r="AC75" s="108">
        <f t="shared" si="45"/>
        <v>0</v>
      </c>
      <c r="AD75" s="108">
        <f t="shared" si="45"/>
        <v>0</v>
      </c>
      <c r="AE75" s="108">
        <f t="shared" si="45"/>
        <v>0</v>
      </c>
      <c r="AF75" s="102"/>
      <c r="AG75" s="103">
        <f t="shared" si="3"/>
        <v>0</v>
      </c>
    </row>
    <row r="76" spans="1:33" x14ac:dyDescent="0.3">
      <c r="A76" s="131" t="s">
        <v>33</v>
      </c>
      <c r="B76" s="108">
        <f t="shared" si="46"/>
        <v>5574.1052600000003</v>
      </c>
      <c r="C76" s="108">
        <f t="shared" si="46"/>
        <v>5574.1100000000006</v>
      </c>
      <c r="D76" s="108">
        <f t="shared" si="46"/>
        <v>0</v>
      </c>
      <c r="E76" s="108">
        <f t="shared" si="46"/>
        <v>0</v>
      </c>
      <c r="F76" s="108">
        <f>IFERROR(E76/B76*100,0)</f>
        <v>0</v>
      </c>
      <c r="G76" s="108">
        <f>IFERROR(E76/C76*100,0)</f>
        <v>0</v>
      </c>
      <c r="H76" s="108">
        <f t="shared" si="45"/>
        <v>0</v>
      </c>
      <c r="I76" s="108">
        <f t="shared" si="45"/>
        <v>0</v>
      </c>
      <c r="J76" s="108">
        <f t="shared" si="45"/>
        <v>0</v>
      </c>
      <c r="K76" s="108">
        <f t="shared" si="45"/>
        <v>0</v>
      </c>
      <c r="L76" s="108">
        <f t="shared" si="45"/>
        <v>0</v>
      </c>
      <c r="M76" s="108">
        <f t="shared" si="45"/>
        <v>0</v>
      </c>
      <c r="N76" s="108">
        <f t="shared" si="45"/>
        <v>0</v>
      </c>
      <c r="O76" s="108">
        <f t="shared" si="45"/>
        <v>0</v>
      </c>
      <c r="P76" s="108">
        <f t="shared" si="45"/>
        <v>0</v>
      </c>
      <c r="Q76" s="108">
        <f t="shared" si="45"/>
        <v>0</v>
      </c>
      <c r="R76" s="108">
        <f t="shared" si="45"/>
        <v>0</v>
      </c>
      <c r="S76" s="108">
        <f t="shared" si="45"/>
        <v>0</v>
      </c>
      <c r="T76" s="108">
        <f t="shared" si="45"/>
        <v>0</v>
      </c>
      <c r="U76" s="108">
        <f t="shared" si="45"/>
        <v>0</v>
      </c>
      <c r="V76" s="108">
        <f t="shared" si="45"/>
        <v>0</v>
      </c>
      <c r="W76" s="108">
        <f t="shared" si="45"/>
        <v>0</v>
      </c>
      <c r="X76" s="108">
        <f t="shared" si="45"/>
        <v>0</v>
      </c>
      <c r="Y76" s="108">
        <f t="shared" si="45"/>
        <v>0</v>
      </c>
      <c r="Z76" s="108">
        <f t="shared" si="45"/>
        <v>0</v>
      </c>
      <c r="AA76" s="108">
        <f t="shared" si="45"/>
        <v>0</v>
      </c>
      <c r="AB76" s="108">
        <f t="shared" si="45"/>
        <v>0</v>
      </c>
      <c r="AC76" s="108">
        <f t="shared" si="45"/>
        <v>0</v>
      </c>
      <c r="AD76" s="108">
        <f t="shared" si="45"/>
        <v>5574.1052600000003</v>
      </c>
      <c r="AE76" s="108">
        <f t="shared" si="45"/>
        <v>0</v>
      </c>
      <c r="AF76" s="102"/>
      <c r="AG76" s="103">
        <f t="shared" ref="AG76:AG139" si="47">B76-H76-J76-L76-N76-P76-R76-T76-V76-X76-Z76-AB76-AD76</f>
        <v>0</v>
      </c>
    </row>
    <row r="77" spans="1:33" x14ac:dyDescent="0.3">
      <c r="A77" s="131" t="s">
        <v>172</v>
      </c>
      <c r="B77" s="108">
        <f t="shared" si="46"/>
        <v>0</v>
      </c>
      <c r="C77" s="108">
        <f t="shared" si="46"/>
        <v>0</v>
      </c>
      <c r="D77" s="108">
        <f t="shared" si="46"/>
        <v>0</v>
      </c>
      <c r="E77" s="108">
        <f t="shared" si="46"/>
        <v>0</v>
      </c>
      <c r="F77" s="108">
        <f t="shared" ref="F77" si="48">IFERROR(E77/B77*100,0)</f>
        <v>0</v>
      </c>
      <c r="G77" s="108">
        <f t="shared" ref="G77" si="49">IFERROR(E77/C77*100,0)</f>
        <v>0</v>
      </c>
      <c r="H77" s="108">
        <f t="shared" si="45"/>
        <v>0</v>
      </c>
      <c r="I77" s="108">
        <f t="shared" si="45"/>
        <v>0</v>
      </c>
      <c r="J77" s="108">
        <f t="shared" si="45"/>
        <v>0</v>
      </c>
      <c r="K77" s="108">
        <f t="shared" si="45"/>
        <v>0</v>
      </c>
      <c r="L77" s="108">
        <f t="shared" si="45"/>
        <v>0</v>
      </c>
      <c r="M77" s="108">
        <f t="shared" si="45"/>
        <v>0</v>
      </c>
      <c r="N77" s="108">
        <f t="shared" si="45"/>
        <v>0</v>
      </c>
      <c r="O77" s="108">
        <f t="shared" si="45"/>
        <v>0</v>
      </c>
      <c r="P77" s="108">
        <f t="shared" si="45"/>
        <v>0</v>
      </c>
      <c r="Q77" s="108">
        <f t="shared" si="45"/>
        <v>0</v>
      </c>
      <c r="R77" s="108">
        <f t="shared" si="45"/>
        <v>0</v>
      </c>
      <c r="S77" s="108">
        <f t="shared" si="45"/>
        <v>0</v>
      </c>
      <c r="T77" s="108">
        <f t="shared" si="45"/>
        <v>0</v>
      </c>
      <c r="U77" s="108">
        <f t="shared" si="45"/>
        <v>0</v>
      </c>
      <c r="V77" s="108">
        <f t="shared" si="45"/>
        <v>0</v>
      </c>
      <c r="W77" s="108">
        <f t="shared" si="45"/>
        <v>0</v>
      </c>
      <c r="X77" s="108">
        <f t="shared" si="45"/>
        <v>0</v>
      </c>
      <c r="Y77" s="108">
        <f t="shared" si="45"/>
        <v>0</v>
      </c>
      <c r="Z77" s="108">
        <f t="shared" si="45"/>
        <v>0</v>
      </c>
      <c r="AA77" s="108">
        <f t="shared" si="45"/>
        <v>0</v>
      </c>
      <c r="AB77" s="108">
        <f t="shared" si="45"/>
        <v>0</v>
      </c>
      <c r="AC77" s="108">
        <f t="shared" si="45"/>
        <v>0</v>
      </c>
      <c r="AD77" s="108">
        <f t="shared" si="45"/>
        <v>0</v>
      </c>
      <c r="AE77" s="108">
        <f t="shared" si="45"/>
        <v>0</v>
      </c>
      <c r="AF77" s="102"/>
      <c r="AG77" s="103">
        <f t="shared" si="47"/>
        <v>0</v>
      </c>
    </row>
    <row r="78" spans="1:33" ht="56.25" x14ac:dyDescent="0.3">
      <c r="A78" s="109" t="s">
        <v>267</v>
      </c>
      <c r="B78" s="132"/>
      <c r="C78" s="133"/>
      <c r="D78" s="133"/>
      <c r="E78" s="133"/>
      <c r="F78" s="133"/>
      <c r="G78" s="133"/>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29"/>
      <c r="AG78" s="103">
        <f t="shared" si="47"/>
        <v>0</v>
      </c>
    </row>
    <row r="79" spans="1:33" x14ac:dyDescent="0.3">
      <c r="A79" s="113" t="s">
        <v>31</v>
      </c>
      <c r="B79" s="114">
        <f>B81+B82+B80+B83</f>
        <v>2849.7052600000002</v>
      </c>
      <c r="C79" s="114">
        <f>C81+C82+C80+C83</f>
        <v>2849.71</v>
      </c>
      <c r="D79" s="114">
        <f>D81+D82+D80+D83</f>
        <v>0</v>
      </c>
      <c r="E79" s="114">
        <f>E81+E82+E80+E83</f>
        <v>0</v>
      </c>
      <c r="F79" s="114">
        <f>IFERROR(E79/B79*100,0)</f>
        <v>0</v>
      </c>
      <c r="G79" s="114">
        <f>IFERROR(E79/C79*100,0)</f>
        <v>0</v>
      </c>
      <c r="H79" s="114">
        <f t="shared" ref="H79:AE79" si="50">H81+H82+H80+H83</f>
        <v>0</v>
      </c>
      <c r="I79" s="114">
        <f t="shared" si="50"/>
        <v>0</v>
      </c>
      <c r="J79" s="114">
        <f t="shared" si="50"/>
        <v>0</v>
      </c>
      <c r="K79" s="114">
        <f t="shared" si="50"/>
        <v>0</v>
      </c>
      <c r="L79" s="114">
        <f t="shared" si="50"/>
        <v>0</v>
      </c>
      <c r="M79" s="114">
        <f t="shared" si="50"/>
        <v>0</v>
      </c>
      <c r="N79" s="114">
        <f t="shared" si="50"/>
        <v>0</v>
      </c>
      <c r="O79" s="114">
        <f t="shared" si="50"/>
        <v>0</v>
      </c>
      <c r="P79" s="114">
        <f t="shared" si="50"/>
        <v>0</v>
      </c>
      <c r="Q79" s="114">
        <f t="shared" si="50"/>
        <v>0</v>
      </c>
      <c r="R79" s="114">
        <f t="shared" si="50"/>
        <v>0</v>
      </c>
      <c r="S79" s="114">
        <f t="shared" si="50"/>
        <v>0</v>
      </c>
      <c r="T79" s="114">
        <f t="shared" si="50"/>
        <v>0</v>
      </c>
      <c r="U79" s="114">
        <f t="shared" si="50"/>
        <v>0</v>
      </c>
      <c r="V79" s="114">
        <f t="shared" si="50"/>
        <v>0</v>
      </c>
      <c r="W79" s="114">
        <f t="shared" si="50"/>
        <v>0</v>
      </c>
      <c r="X79" s="114">
        <f t="shared" si="50"/>
        <v>0</v>
      </c>
      <c r="Y79" s="114">
        <f t="shared" si="50"/>
        <v>0</v>
      </c>
      <c r="Z79" s="114">
        <f t="shared" si="50"/>
        <v>0</v>
      </c>
      <c r="AA79" s="114">
        <f t="shared" si="50"/>
        <v>0</v>
      </c>
      <c r="AB79" s="114">
        <f t="shared" si="50"/>
        <v>0</v>
      </c>
      <c r="AC79" s="114">
        <f t="shared" si="50"/>
        <v>0</v>
      </c>
      <c r="AD79" s="114">
        <f t="shared" si="50"/>
        <v>2849.7052600000002</v>
      </c>
      <c r="AE79" s="114">
        <f t="shared" si="50"/>
        <v>0</v>
      </c>
      <c r="AF79" s="29"/>
      <c r="AG79" s="103">
        <f t="shared" si="47"/>
        <v>0</v>
      </c>
    </row>
    <row r="80" spans="1:33" x14ac:dyDescent="0.3">
      <c r="A80" s="116" t="s">
        <v>171</v>
      </c>
      <c r="B80" s="117"/>
      <c r="C80" s="118"/>
      <c r="D80" s="119"/>
      <c r="E80" s="118"/>
      <c r="F80" s="117"/>
      <c r="G80" s="117"/>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47"/>
        <v>0</v>
      </c>
    </row>
    <row r="81" spans="1:33" x14ac:dyDescent="0.3">
      <c r="A81" s="116" t="s">
        <v>32</v>
      </c>
      <c r="B81" s="117"/>
      <c r="C81" s="118"/>
      <c r="D81" s="119"/>
      <c r="E81" s="118"/>
      <c r="F81" s="117"/>
      <c r="G81" s="117"/>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29"/>
      <c r="AG81" s="103">
        <f t="shared" si="47"/>
        <v>0</v>
      </c>
    </row>
    <row r="82" spans="1:33" x14ac:dyDescent="0.3">
      <c r="A82" s="116" t="s">
        <v>33</v>
      </c>
      <c r="B82" s="117">
        <f>J82+L82+N82+P82+R82+T82+V82+X82+Z82+AB82+AD82+H82</f>
        <v>2849.7052600000002</v>
      </c>
      <c r="C82" s="118">
        <v>2849.71</v>
      </c>
      <c r="D82" s="119">
        <f>E82</f>
        <v>0</v>
      </c>
      <c r="E82" s="118">
        <f>SUM(I82,K82,M82,O82,Q82,S82,U82,W82,Y82,AA82,AC82,AE82)</f>
        <v>0</v>
      </c>
      <c r="F82" s="117">
        <f>IFERROR(E82/B82*100,0)</f>
        <v>0</v>
      </c>
      <c r="G82" s="117">
        <f>IFERROR(E82/C82*100,0)</f>
        <v>0</v>
      </c>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v>2849.7052600000002</v>
      </c>
      <c r="AE82" s="112"/>
      <c r="AF82" s="29"/>
      <c r="AG82" s="103">
        <f t="shared" si="47"/>
        <v>0</v>
      </c>
    </row>
    <row r="83" spans="1:33" x14ac:dyDescent="0.3">
      <c r="A83" s="124" t="s">
        <v>172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47"/>
        <v>0</v>
      </c>
    </row>
    <row r="84" spans="1:33" ht="56.25" x14ac:dyDescent="0.3">
      <c r="A84" s="109" t="s">
        <v>268</v>
      </c>
      <c r="B84" s="132"/>
      <c r="C84" s="133"/>
      <c r="D84" s="133"/>
      <c r="E84" s="133"/>
      <c r="F84" s="133"/>
      <c r="G84" s="133"/>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47"/>
        <v>0</v>
      </c>
    </row>
    <row r="85" spans="1:33" x14ac:dyDescent="0.3">
      <c r="A85" s="113" t="s">
        <v>31</v>
      </c>
      <c r="B85" s="114">
        <f>B87+B88+B86+B89</f>
        <v>2724.4</v>
      </c>
      <c r="C85" s="114">
        <f>C87+C88+C86+C89</f>
        <v>2724.4</v>
      </c>
      <c r="D85" s="114">
        <f>D87+D88+D86+D89</f>
        <v>0</v>
      </c>
      <c r="E85" s="114">
        <f>E87+E88+E86+E89</f>
        <v>0</v>
      </c>
      <c r="F85" s="114">
        <f>IFERROR(E85/B85*100,0)</f>
        <v>0</v>
      </c>
      <c r="G85" s="114">
        <f>IFERROR(E85/C85*100,0)</f>
        <v>0</v>
      </c>
      <c r="H85" s="114">
        <f t="shared" ref="H85:AE85" si="51">H87+H88+H86+H89</f>
        <v>0</v>
      </c>
      <c r="I85" s="114">
        <f t="shared" si="51"/>
        <v>0</v>
      </c>
      <c r="J85" s="114">
        <f t="shared" si="51"/>
        <v>0</v>
      </c>
      <c r="K85" s="114">
        <f t="shared" si="51"/>
        <v>0</v>
      </c>
      <c r="L85" s="114">
        <f t="shared" si="51"/>
        <v>0</v>
      </c>
      <c r="M85" s="114">
        <f t="shared" si="51"/>
        <v>0</v>
      </c>
      <c r="N85" s="114">
        <f t="shared" si="51"/>
        <v>0</v>
      </c>
      <c r="O85" s="114">
        <f t="shared" si="51"/>
        <v>0</v>
      </c>
      <c r="P85" s="114">
        <f t="shared" si="51"/>
        <v>0</v>
      </c>
      <c r="Q85" s="114">
        <f t="shared" si="51"/>
        <v>0</v>
      </c>
      <c r="R85" s="114">
        <f t="shared" si="51"/>
        <v>0</v>
      </c>
      <c r="S85" s="114">
        <f t="shared" si="51"/>
        <v>0</v>
      </c>
      <c r="T85" s="114">
        <f t="shared" si="51"/>
        <v>0</v>
      </c>
      <c r="U85" s="114">
        <f t="shared" si="51"/>
        <v>0</v>
      </c>
      <c r="V85" s="114">
        <f t="shared" si="51"/>
        <v>0</v>
      </c>
      <c r="W85" s="114">
        <f t="shared" si="51"/>
        <v>0</v>
      </c>
      <c r="X85" s="114">
        <f t="shared" si="51"/>
        <v>0</v>
      </c>
      <c r="Y85" s="114">
        <f t="shared" si="51"/>
        <v>0</v>
      </c>
      <c r="Z85" s="114">
        <f t="shared" si="51"/>
        <v>0</v>
      </c>
      <c r="AA85" s="114">
        <f t="shared" si="51"/>
        <v>0</v>
      </c>
      <c r="AB85" s="114">
        <f t="shared" si="51"/>
        <v>0</v>
      </c>
      <c r="AC85" s="114">
        <f t="shared" si="51"/>
        <v>0</v>
      </c>
      <c r="AD85" s="114">
        <f t="shared" si="51"/>
        <v>2724.4</v>
      </c>
      <c r="AE85" s="114">
        <f t="shared" si="51"/>
        <v>0</v>
      </c>
      <c r="AF85" s="29"/>
      <c r="AG85" s="103">
        <f t="shared" si="47"/>
        <v>0</v>
      </c>
    </row>
    <row r="86" spans="1:33" x14ac:dyDescent="0.3">
      <c r="A86" s="116" t="s">
        <v>171</v>
      </c>
      <c r="B86" s="117"/>
      <c r="C86" s="118"/>
      <c r="D86" s="119"/>
      <c r="E86" s="118"/>
      <c r="F86" s="117"/>
      <c r="G86" s="117"/>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47"/>
        <v>0</v>
      </c>
    </row>
    <row r="87" spans="1:33" x14ac:dyDescent="0.3">
      <c r="A87" s="116"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47"/>
        <v>0</v>
      </c>
    </row>
    <row r="88" spans="1:33" x14ac:dyDescent="0.3">
      <c r="A88" s="116" t="s">
        <v>33</v>
      </c>
      <c r="B88" s="117">
        <f>J88+L88+N88+P88+R88+T88+V88+X88+Z88+AB88+AD88+H88</f>
        <v>2724.4</v>
      </c>
      <c r="C88" s="118">
        <v>2724.4</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v>2724.4</v>
      </c>
      <c r="AE88" s="112"/>
      <c r="AF88" s="29"/>
      <c r="AG88" s="103">
        <f t="shared" si="47"/>
        <v>0</v>
      </c>
    </row>
    <row r="89" spans="1:33" x14ac:dyDescent="0.3">
      <c r="A89" s="124"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47"/>
        <v>0</v>
      </c>
    </row>
    <row r="90" spans="1:33" x14ac:dyDescent="0.3">
      <c r="A90" s="664" t="s">
        <v>269</v>
      </c>
      <c r="B90" s="665"/>
      <c r="C90" s="665"/>
      <c r="D90" s="665"/>
      <c r="E90" s="665"/>
      <c r="F90" s="665"/>
      <c r="G90" s="665"/>
      <c r="H90" s="665"/>
      <c r="I90" s="665"/>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6"/>
      <c r="AG90" s="103">
        <f t="shared" si="47"/>
        <v>0</v>
      </c>
    </row>
    <row r="91" spans="1:33" x14ac:dyDescent="0.3">
      <c r="A91" s="664" t="s">
        <v>54</v>
      </c>
      <c r="B91" s="665"/>
      <c r="C91" s="665"/>
      <c r="D91" s="665"/>
      <c r="E91" s="665"/>
      <c r="F91" s="665"/>
      <c r="G91" s="665"/>
      <c r="H91" s="665"/>
      <c r="I91" s="665"/>
      <c r="J91" s="665"/>
      <c r="K91" s="665"/>
      <c r="L91" s="665"/>
      <c r="M91" s="665"/>
      <c r="N91" s="665"/>
      <c r="O91" s="665"/>
      <c r="P91" s="665"/>
      <c r="Q91" s="665"/>
      <c r="R91" s="665"/>
      <c r="S91" s="665"/>
      <c r="T91" s="665"/>
      <c r="U91" s="665"/>
      <c r="V91" s="665"/>
      <c r="W91" s="665"/>
      <c r="X91" s="665"/>
      <c r="Y91" s="665"/>
      <c r="Z91" s="665"/>
      <c r="AA91" s="665"/>
      <c r="AB91" s="665"/>
      <c r="AC91" s="665"/>
      <c r="AD91" s="665"/>
      <c r="AE91" s="665"/>
      <c r="AF91" s="666"/>
      <c r="AG91" s="103">
        <f t="shared" si="47"/>
        <v>0</v>
      </c>
    </row>
    <row r="92" spans="1:33" ht="93.75" x14ac:dyDescent="0.3">
      <c r="A92" s="126" t="s">
        <v>270</v>
      </c>
      <c r="B92" s="134"/>
      <c r="C92" s="135"/>
      <c r="D92" s="135"/>
      <c r="E92" s="135"/>
      <c r="F92" s="135"/>
      <c r="G92" s="135"/>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608" t="s">
        <v>551</v>
      </c>
      <c r="AG92" s="103">
        <f t="shared" si="47"/>
        <v>0</v>
      </c>
    </row>
    <row r="93" spans="1:33" x14ac:dyDescent="0.3">
      <c r="A93" s="104" t="s">
        <v>31</v>
      </c>
      <c r="B93" s="105">
        <f>B94+B95+B96</f>
        <v>6225.1</v>
      </c>
      <c r="C93" s="105">
        <f>C94+C95+C96</f>
        <v>864.9</v>
      </c>
      <c r="D93" s="105">
        <f>D94+D95+D96</f>
        <v>691.6</v>
      </c>
      <c r="E93" s="105">
        <f>E94+E95+E96</f>
        <v>691.6</v>
      </c>
      <c r="F93" s="108">
        <f>IFERROR(E93/B93*100,0)</f>
        <v>11.109861688968852</v>
      </c>
      <c r="G93" s="108">
        <f>IFERROR(E93/C93*100,0)</f>
        <v>79.96300150306395</v>
      </c>
      <c r="H93" s="105">
        <f t="shared" ref="H93:AE93" si="52">H94+H95+H96</f>
        <v>864.9</v>
      </c>
      <c r="I93" s="105">
        <f t="shared" si="52"/>
        <v>691.6</v>
      </c>
      <c r="J93" s="105">
        <f t="shared" si="52"/>
        <v>1031.3499999999999</v>
      </c>
      <c r="K93" s="105">
        <f t="shared" si="52"/>
        <v>0</v>
      </c>
      <c r="L93" s="105">
        <f t="shared" si="52"/>
        <v>1431.404</v>
      </c>
      <c r="M93" s="105">
        <f t="shared" si="52"/>
        <v>0</v>
      </c>
      <c r="N93" s="105">
        <f t="shared" si="52"/>
        <v>384.8</v>
      </c>
      <c r="O93" s="105">
        <f t="shared" si="52"/>
        <v>0</v>
      </c>
      <c r="P93" s="105">
        <f t="shared" si="52"/>
        <v>666.22</v>
      </c>
      <c r="Q93" s="105">
        <f t="shared" si="52"/>
        <v>0</v>
      </c>
      <c r="R93" s="105">
        <f t="shared" si="52"/>
        <v>117.6</v>
      </c>
      <c r="S93" s="105">
        <f t="shared" si="52"/>
        <v>0</v>
      </c>
      <c r="T93" s="105">
        <f t="shared" si="52"/>
        <v>0</v>
      </c>
      <c r="U93" s="105">
        <f t="shared" si="52"/>
        <v>0</v>
      </c>
      <c r="V93" s="105">
        <f t="shared" si="52"/>
        <v>0</v>
      </c>
      <c r="W93" s="105">
        <f t="shared" si="52"/>
        <v>0</v>
      </c>
      <c r="X93" s="105">
        <f t="shared" si="52"/>
        <v>411.57600000000002</v>
      </c>
      <c r="Y93" s="105">
        <f t="shared" si="52"/>
        <v>0</v>
      </c>
      <c r="Z93" s="105">
        <f t="shared" si="52"/>
        <v>327.9</v>
      </c>
      <c r="AA93" s="105">
        <f t="shared" si="52"/>
        <v>0</v>
      </c>
      <c r="AB93" s="105">
        <f t="shared" si="52"/>
        <v>647.35</v>
      </c>
      <c r="AC93" s="105">
        <f t="shared" si="52"/>
        <v>0</v>
      </c>
      <c r="AD93" s="105">
        <f t="shared" si="52"/>
        <v>342</v>
      </c>
      <c r="AE93" s="105">
        <f t="shared" si="52"/>
        <v>0</v>
      </c>
      <c r="AF93" s="102"/>
      <c r="AG93" s="103">
        <f t="shared" si="47"/>
        <v>0</v>
      </c>
    </row>
    <row r="94" spans="1:33" x14ac:dyDescent="0.3">
      <c r="A94" s="107" t="s">
        <v>171</v>
      </c>
      <c r="B94" s="108">
        <f t="shared" ref="B94:B97" si="53">J94+L94+N94+P94+R94+T94+V94+X94+Z94+AB94+AD94+H94</f>
        <v>0</v>
      </c>
      <c r="C94" s="108">
        <f t="shared" ref="C94:C97" si="54">SUM(H94)</f>
        <v>0</v>
      </c>
      <c r="D94" s="108">
        <f t="shared" ref="D94:D97" si="55">E94</f>
        <v>0</v>
      </c>
      <c r="E94" s="108">
        <f t="shared" ref="E94:E97" si="56">SUM(I94,K94,M94,O94,Q94,S94,U94,W94,Y94,AA94,AC94,AE94)</f>
        <v>0</v>
      </c>
      <c r="F94" s="108">
        <f>IFERROR(E94/B94*100,0)</f>
        <v>0</v>
      </c>
      <c r="G94" s="108">
        <f>IFERROR(E94/C94*100,0)</f>
        <v>0</v>
      </c>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2"/>
      <c r="AG94" s="103">
        <f t="shared" si="47"/>
        <v>0</v>
      </c>
    </row>
    <row r="95" spans="1:33" x14ac:dyDescent="0.3">
      <c r="A95" s="107" t="s">
        <v>32</v>
      </c>
      <c r="B95" s="108">
        <f t="shared" si="53"/>
        <v>0</v>
      </c>
      <c r="C95" s="108">
        <f t="shared" si="54"/>
        <v>0</v>
      </c>
      <c r="D95" s="108">
        <f t="shared" si="55"/>
        <v>0</v>
      </c>
      <c r="E95" s="108">
        <f t="shared" si="56"/>
        <v>0</v>
      </c>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2"/>
      <c r="AG95" s="103">
        <f t="shared" si="47"/>
        <v>0</v>
      </c>
    </row>
    <row r="96" spans="1:33" x14ac:dyDescent="0.3">
      <c r="A96" s="107" t="s">
        <v>33</v>
      </c>
      <c r="B96" s="108">
        <f t="shared" si="53"/>
        <v>6225.1</v>
      </c>
      <c r="C96" s="108">
        <f t="shared" si="54"/>
        <v>864.9</v>
      </c>
      <c r="D96" s="108">
        <f t="shared" si="55"/>
        <v>691.6</v>
      </c>
      <c r="E96" s="108">
        <f t="shared" si="56"/>
        <v>691.6</v>
      </c>
      <c r="F96" s="108">
        <f>IFERROR(E96/B96*100,0)</f>
        <v>11.109861688968852</v>
      </c>
      <c r="G96" s="108">
        <f>IFERROR(E96/C96*100,0)</f>
        <v>79.96300150306395</v>
      </c>
      <c r="H96" s="108">
        <v>864.9</v>
      </c>
      <c r="I96" s="138">
        <v>691.6</v>
      </c>
      <c r="J96" s="108">
        <v>1031.3499999999999</v>
      </c>
      <c r="K96" s="108"/>
      <c r="L96" s="108">
        <v>1431.404</v>
      </c>
      <c r="M96" s="108"/>
      <c r="N96" s="108">
        <v>384.8</v>
      </c>
      <c r="O96" s="108"/>
      <c r="P96" s="108">
        <v>666.22</v>
      </c>
      <c r="Q96" s="108"/>
      <c r="R96" s="108">
        <v>117.6</v>
      </c>
      <c r="S96" s="108"/>
      <c r="T96" s="108">
        <v>0</v>
      </c>
      <c r="U96" s="108"/>
      <c r="V96" s="108">
        <v>0</v>
      </c>
      <c r="W96" s="108"/>
      <c r="X96" s="108">
        <v>411.57600000000002</v>
      </c>
      <c r="Y96" s="108"/>
      <c r="Z96" s="108">
        <v>327.9</v>
      </c>
      <c r="AA96" s="108"/>
      <c r="AB96" s="108">
        <v>647.35</v>
      </c>
      <c r="AC96" s="108"/>
      <c r="AD96" s="108">
        <v>342</v>
      </c>
      <c r="AE96" s="108"/>
      <c r="AF96" s="102"/>
      <c r="AG96" s="103">
        <f t="shared" si="47"/>
        <v>0</v>
      </c>
    </row>
    <row r="97" spans="1:33" x14ac:dyDescent="0.3">
      <c r="A97" s="107" t="s">
        <v>172</v>
      </c>
      <c r="B97" s="108">
        <f t="shared" si="53"/>
        <v>0</v>
      </c>
      <c r="C97" s="108">
        <f t="shared" si="54"/>
        <v>0</v>
      </c>
      <c r="D97" s="108">
        <f t="shared" si="55"/>
        <v>0</v>
      </c>
      <c r="E97" s="108">
        <f t="shared" si="56"/>
        <v>0</v>
      </c>
      <c r="F97" s="108">
        <f>IFERROR(E97/B97*100,0)</f>
        <v>0</v>
      </c>
      <c r="G97" s="108">
        <f>IFERROR(E97/C97*100,0)</f>
        <v>0</v>
      </c>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2"/>
      <c r="AG97" s="103">
        <f t="shared" si="47"/>
        <v>0</v>
      </c>
    </row>
    <row r="98" spans="1:33" ht="78.75" x14ac:dyDescent="0.3">
      <c r="A98" s="126" t="s">
        <v>271</v>
      </c>
      <c r="B98" s="108"/>
      <c r="C98" s="138"/>
      <c r="D98" s="138"/>
      <c r="E98" s="138"/>
      <c r="F98" s="138"/>
      <c r="G98" s="13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611" t="s">
        <v>552</v>
      </c>
      <c r="AG98" s="103">
        <f t="shared" si="47"/>
        <v>0</v>
      </c>
    </row>
    <row r="99" spans="1:33" x14ac:dyDescent="0.3">
      <c r="A99" s="104" t="s">
        <v>31</v>
      </c>
      <c r="B99" s="105">
        <f>B100+B101+B102+B103</f>
        <v>25010.98</v>
      </c>
      <c r="C99" s="105">
        <f>C100+C101+C102+C103</f>
        <v>1840.1669999999999</v>
      </c>
      <c r="D99" s="105">
        <f>D100+D101+D102+D103</f>
        <v>1177.19</v>
      </c>
      <c r="E99" s="105">
        <f>E100+E101+E102+E103</f>
        <v>1177.19</v>
      </c>
      <c r="F99" s="108">
        <v>0</v>
      </c>
      <c r="G99" s="108">
        <v>0</v>
      </c>
      <c r="H99" s="105">
        <f>H100+H101+H102+H103</f>
        <v>1840.1669999999999</v>
      </c>
      <c r="I99" s="105">
        <f t="shared" ref="I99:AE99" si="57">I100+I101+I102+I103</f>
        <v>1177.19</v>
      </c>
      <c r="J99" s="105">
        <f t="shared" si="57"/>
        <v>1685.2465</v>
      </c>
      <c r="K99" s="105">
        <f t="shared" si="57"/>
        <v>0</v>
      </c>
      <c r="L99" s="105">
        <f t="shared" si="57"/>
        <v>1661.4665600000001</v>
      </c>
      <c r="M99" s="105">
        <f t="shared" si="57"/>
        <v>0</v>
      </c>
      <c r="N99" s="105">
        <f t="shared" si="57"/>
        <v>1456.56666</v>
      </c>
      <c r="O99" s="105">
        <f t="shared" si="57"/>
        <v>0</v>
      </c>
      <c r="P99" s="105">
        <f t="shared" si="57"/>
        <v>2468.7666599999998</v>
      </c>
      <c r="Q99" s="105">
        <f t="shared" si="57"/>
        <v>0</v>
      </c>
      <c r="R99" s="105">
        <f t="shared" si="57"/>
        <v>1114.26666</v>
      </c>
      <c r="S99" s="105">
        <f t="shared" si="57"/>
        <v>0</v>
      </c>
      <c r="T99" s="105">
        <f t="shared" si="57"/>
        <v>9679.7666599999993</v>
      </c>
      <c r="U99" s="105">
        <f t="shared" si="57"/>
        <v>0</v>
      </c>
      <c r="V99" s="105">
        <f t="shared" si="57"/>
        <v>1045.46666</v>
      </c>
      <c r="W99" s="105">
        <f t="shared" si="57"/>
        <v>0</v>
      </c>
      <c r="X99" s="105">
        <f t="shared" si="57"/>
        <v>1079.6666600000001</v>
      </c>
      <c r="Y99" s="105">
        <f t="shared" si="57"/>
        <v>0</v>
      </c>
      <c r="Z99" s="105">
        <f t="shared" si="57"/>
        <v>1973.9166599999999</v>
      </c>
      <c r="AA99" s="105">
        <f t="shared" si="57"/>
        <v>0</v>
      </c>
      <c r="AB99" s="105">
        <f t="shared" si="57"/>
        <v>991.41665999999998</v>
      </c>
      <c r="AC99" s="105">
        <f t="shared" si="57"/>
        <v>0</v>
      </c>
      <c r="AD99" s="105">
        <f t="shared" si="57"/>
        <v>14.26666</v>
      </c>
      <c r="AE99" s="105">
        <f t="shared" si="57"/>
        <v>0</v>
      </c>
      <c r="AF99" s="102"/>
      <c r="AG99" s="103">
        <f t="shared" si="47"/>
        <v>-1.7035262089848402E-12</v>
      </c>
    </row>
    <row r="100" spans="1:33" x14ac:dyDescent="0.3">
      <c r="A100" s="107" t="s">
        <v>171</v>
      </c>
      <c r="B100" s="108">
        <f t="shared" ref="B100:B103" si="58">J100+L100+N100+P100+R100+T100+V100+X100+Z100+AB100+AD100+H100</f>
        <v>0</v>
      </c>
      <c r="C100" s="108">
        <f t="shared" ref="C100:C103" si="59">SUM(H100)</f>
        <v>0</v>
      </c>
      <c r="D100" s="108">
        <f t="shared" ref="D100:D103" si="60">E100</f>
        <v>0</v>
      </c>
      <c r="E100" s="108">
        <f t="shared" ref="E100:E103" si="61">SUM(I100,K100,M100,O100,Q100,S100,U100,W100,Y100,AA100,AC100,AE100)</f>
        <v>0</v>
      </c>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47"/>
        <v>0</v>
      </c>
    </row>
    <row r="101" spans="1:33" x14ac:dyDescent="0.3">
      <c r="A101" s="107" t="s">
        <v>32</v>
      </c>
      <c r="B101" s="108">
        <f t="shared" si="58"/>
        <v>8211.7000000000007</v>
      </c>
      <c r="C101" s="108">
        <f t="shared" si="59"/>
        <v>0</v>
      </c>
      <c r="D101" s="108">
        <f t="shared" si="60"/>
        <v>0</v>
      </c>
      <c r="E101" s="108">
        <f t="shared" si="61"/>
        <v>0</v>
      </c>
      <c r="F101" s="108"/>
      <c r="G101" s="108"/>
      <c r="H101" s="108"/>
      <c r="I101" s="108"/>
      <c r="J101" s="108"/>
      <c r="K101" s="108"/>
      <c r="L101" s="108">
        <v>316.82499999999999</v>
      </c>
      <c r="M101" s="108"/>
      <c r="N101" s="108">
        <v>83.82</v>
      </c>
      <c r="O101" s="108"/>
      <c r="P101" s="108"/>
      <c r="Q101" s="108"/>
      <c r="R101" s="108"/>
      <c r="S101" s="108"/>
      <c r="T101" s="108">
        <v>7084.4</v>
      </c>
      <c r="U101" s="108"/>
      <c r="V101" s="108">
        <v>326.04000000000002</v>
      </c>
      <c r="W101" s="108"/>
      <c r="X101" s="108"/>
      <c r="Y101" s="108"/>
      <c r="Z101" s="108">
        <v>246.95249999999999</v>
      </c>
      <c r="AA101" s="108"/>
      <c r="AB101" s="108">
        <v>153.66249999999999</v>
      </c>
      <c r="AC101" s="108"/>
      <c r="AD101" s="108"/>
      <c r="AE101" s="108"/>
      <c r="AF101" s="102"/>
      <c r="AG101" s="103">
        <f t="shared" si="47"/>
        <v>1.5631940186722204E-12</v>
      </c>
    </row>
    <row r="102" spans="1:33" x14ac:dyDescent="0.3">
      <c r="A102" s="107" t="s">
        <v>33</v>
      </c>
      <c r="B102" s="108">
        <f t="shared" si="58"/>
        <v>16799.28</v>
      </c>
      <c r="C102" s="108">
        <f t="shared" si="59"/>
        <v>1840.1669999999999</v>
      </c>
      <c r="D102" s="108">
        <f t="shared" si="60"/>
        <v>1177.19</v>
      </c>
      <c r="E102" s="108">
        <f t="shared" si="61"/>
        <v>1177.19</v>
      </c>
      <c r="F102" s="108">
        <f>IFERROR(E102/B102*100,0)</f>
        <v>7.0073836497754671</v>
      </c>
      <c r="G102" s="108">
        <f>IFERROR(E102/C102*100,0)</f>
        <v>63.971911245012002</v>
      </c>
      <c r="H102" s="108">
        <v>1840.1669999999999</v>
      </c>
      <c r="I102" s="138">
        <v>1177.19</v>
      </c>
      <c r="J102" s="108">
        <v>1685.2465</v>
      </c>
      <c r="K102" s="108"/>
      <c r="L102" s="108">
        <v>1344.64156</v>
      </c>
      <c r="M102" s="108"/>
      <c r="N102" s="108">
        <v>1372.74666</v>
      </c>
      <c r="O102" s="108"/>
      <c r="P102" s="108">
        <v>2468.7666599999998</v>
      </c>
      <c r="Q102" s="108"/>
      <c r="R102" s="108">
        <v>1114.26666</v>
      </c>
      <c r="S102" s="108"/>
      <c r="T102" s="108">
        <v>2595.3666600000001</v>
      </c>
      <c r="U102" s="108"/>
      <c r="V102" s="108">
        <v>719.42665999999997</v>
      </c>
      <c r="W102" s="108"/>
      <c r="X102" s="108">
        <v>1079.6666600000001</v>
      </c>
      <c r="Y102" s="108"/>
      <c r="Z102" s="108">
        <v>1726.96416</v>
      </c>
      <c r="AA102" s="108"/>
      <c r="AB102" s="108">
        <v>837.75415999999996</v>
      </c>
      <c r="AC102" s="108"/>
      <c r="AD102" s="108">
        <v>14.26666</v>
      </c>
      <c r="AE102" s="108"/>
      <c r="AF102" s="102"/>
      <c r="AG102" s="103">
        <f t="shared" si="47"/>
        <v>-6.8034466949029593E-13</v>
      </c>
    </row>
    <row r="103" spans="1:33" x14ac:dyDescent="0.3">
      <c r="A103" s="107" t="s">
        <v>172</v>
      </c>
      <c r="B103" s="108">
        <f t="shared" si="58"/>
        <v>0</v>
      </c>
      <c r="C103" s="108">
        <f t="shared" si="59"/>
        <v>0</v>
      </c>
      <c r="D103" s="108">
        <f t="shared" si="60"/>
        <v>0</v>
      </c>
      <c r="E103" s="108">
        <f t="shared" si="61"/>
        <v>0</v>
      </c>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2"/>
      <c r="AG103" s="103">
        <f t="shared" si="47"/>
        <v>0</v>
      </c>
    </row>
    <row r="104" spans="1:33" x14ac:dyDescent="0.3">
      <c r="A104" s="664" t="s">
        <v>272</v>
      </c>
      <c r="B104" s="665"/>
      <c r="C104" s="665"/>
      <c r="D104" s="665"/>
      <c r="E104" s="665"/>
      <c r="F104" s="665"/>
      <c r="G104" s="665"/>
      <c r="H104" s="665"/>
      <c r="I104" s="665"/>
      <c r="J104" s="665"/>
      <c r="K104" s="665"/>
      <c r="L104" s="665"/>
      <c r="M104" s="665"/>
      <c r="N104" s="665"/>
      <c r="O104" s="665"/>
      <c r="P104" s="665"/>
      <c r="Q104" s="665"/>
      <c r="R104" s="665"/>
      <c r="S104" s="665"/>
      <c r="T104" s="665"/>
      <c r="U104" s="665"/>
      <c r="V104" s="665"/>
      <c r="W104" s="665"/>
      <c r="X104" s="665"/>
      <c r="Y104" s="665"/>
      <c r="Z104" s="665"/>
      <c r="AA104" s="665"/>
      <c r="AB104" s="665"/>
      <c r="AC104" s="665"/>
      <c r="AD104" s="665"/>
      <c r="AE104" s="665"/>
      <c r="AF104" s="666"/>
      <c r="AG104" s="103">
        <f t="shared" si="47"/>
        <v>0</v>
      </c>
    </row>
    <row r="105" spans="1:33" x14ac:dyDescent="0.3">
      <c r="A105" s="664" t="s">
        <v>54</v>
      </c>
      <c r="B105" s="665"/>
      <c r="C105" s="665"/>
      <c r="D105" s="665"/>
      <c r="E105" s="665"/>
      <c r="F105" s="665"/>
      <c r="G105" s="665"/>
      <c r="H105" s="665"/>
      <c r="I105" s="665"/>
      <c r="J105" s="665"/>
      <c r="K105" s="665"/>
      <c r="L105" s="665"/>
      <c r="M105" s="665"/>
      <c r="N105" s="665"/>
      <c r="O105" s="665"/>
      <c r="P105" s="665"/>
      <c r="Q105" s="665"/>
      <c r="R105" s="665"/>
      <c r="S105" s="665"/>
      <c r="T105" s="665"/>
      <c r="U105" s="665"/>
      <c r="V105" s="665"/>
      <c r="W105" s="665"/>
      <c r="X105" s="665"/>
      <c r="Y105" s="665"/>
      <c r="Z105" s="665"/>
      <c r="AA105" s="665"/>
      <c r="AB105" s="665"/>
      <c r="AC105" s="665"/>
      <c r="AD105" s="665"/>
      <c r="AE105" s="665"/>
      <c r="AF105" s="666"/>
      <c r="AG105" s="103">
        <f t="shared" si="47"/>
        <v>0</v>
      </c>
    </row>
    <row r="106" spans="1:33" ht="75" x14ac:dyDescent="0.3">
      <c r="A106" s="140" t="s">
        <v>273</v>
      </c>
      <c r="B106" s="141"/>
      <c r="C106" s="142"/>
      <c r="D106" s="142"/>
      <c r="E106" s="142"/>
      <c r="F106" s="142"/>
      <c r="G106" s="142"/>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02"/>
      <c r="AG106" s="103">
        <f t="shared" si="47"/>
        <v>0</v>
      </c>
    </row>
    <row r="107" spans="1:33" x14ac:dyDescent="0.3">
      <c r="A107" s="104" t="s">
        <v>31</v>
      </c>
      <c r="B107" s="105">
        <f>B108+B109+B110+B111</f>
        <v>7519.7999999999993</v>
      </c>
      <c r="C107" s="105">
        <f>C108+C109+C110+C111</f>
        <v>1041.415</v>
      </c>
      <c r="D107" s="105">
        <f>D108+D109+D110+D111</f>
        <v>647.00599999999997</v>
      </c>
      <c r="E107" s="105">
        <f>E108+E109+E110+E111</f>
        <v>647.00599999999997</v>
      </c>
      <c r="F107" s="108">
        <f>IFERROR(E107/B107*100,0)</f>
        <v>8.6040320221282478</v>
      </c>
      <c r="G107" s="108">
        <f>IFERROR(E107/C107*100,0)</f>
        <v>62.127586024783589</v>
      </c>
      <c r="H107" s="105">
        <f>H108+H109+H110+H111</f>
        <v>1041.415</v>
      </c>
      <c r="I107" s="105">
        <f t="shared" ref="I107:AE107" si="62">I108+I109+I110+I111</f>
        <v>647.00599999999997</v>
      </c>
      <c r="J107" s="105">
        <f t="shared" si="62"/>
        <v>637.91399999999999</v>
      </c>
      <c r="K107" s="105">
        <f t="shared" si="62"/>
        <v>0</v>
      </c>
      <c r="L107" s="105">
        <f t="shared" si="62"/>
        <v>506.85899999999998</v>
      </c>
      <c r="M107" s="105">
        <f t="shared" si="62"/>
        <v>0</v>
      </c>
      <c r="N107" s="105">
        <f t="shared" si="62"/>
        <v>746.16800000000001</v>
      </c>
      <c r="O107" s="105">
        <f t="shared" si="62"/>
        <v>0</v>
      </c>
      <c r="P107" s="105">
        <f t="shared" si="62"/>
        <v>579.13099999999997</v>
      </c>
      <c r="Q107" s="105">
        <f t="shared" si="62"/>
        <v>0</v>
      </c>
      <c r="R107" s="105">
        <f t="shared" si="62"/>
        <v>506.85899999999998</v>
      </c>
      <c r="S107" s="105">
        <f t="shared" si="62"/>
        <v>0</v>
      </c>
      <c r="T107" s="105">
        <f t="shared" si="62"/>
        <v>746.16800000000001</v>
      </c>
      <c r="U107" s="105">
        <f t="shared" si="62"/>
        <v>0</v>
      </c>
      <c r="V107" s="105">
        <f t="shared" si="62"/>
        <v>579.13099999999997</v>
      </c>
      <c r="W107" s="105">
        <f t="shared" si="62"/>
        <v>0</v>
      </c>
      <c r="X107" s="105">
        <f t="shared" si="62"/>
        <v>506.85899999999998</v>
      </c>
      <c r="Y107" s="105">
        <f t="shared" si="62"/>
        <v>0</v>
      </c>
      <c r="Z107" s="105">
        <f t="shared" si="62"/>
        <v>746.16800000000001</v>
      </c>
      <c r="AA107" s="105">
        <f t="shared" si="62"/>
        <v>0</v>
      </c>
      <c r="AB107" s="105">
        <f t="shared" si="62"/>
        <v>563.83399999999995</v>
      </c>
      <c r="AC107" s="105">
        <f t="shared" si="62"/>
        <v>0</v>
      </c>
      <c r="AD107" s="105">
        <f t="shared" si="62"/>
        <v>359.29399999999998</v>
      </c>
      <c r="AE107" s="105">
        <f t="shared" si="62"/>
        <v>0</v>
      </c>
      <c r="AF107" s="102"/>
      <c r="AG107" s="103">
        <f t="shared" si="47"/>
        <v>0</v>
      </c>
    </row>
    <row r="108" spans="1:33" x14ac:dyDescent="0.3">
      <c r="A108" s="107" t="s">
        <v>171</v>
      </c>
      <c r="B108" s="108">
        <f t="shared" ref="B108:B111" si="63">J108+L108+N108+P108+R108+T108+V108+X108+Z108+AB108+AD108+H108</f>
        <v>0</v>
      </c>
      <c r="C108" s="108">
        <f t="shared" ref="C108:C111" si="64">SUM(H108)</f>
        <v>0</v>
      </c>
      <c r="D108" s="108">
        <f t="shared" ref="D108:D111" si="65">E108</f>
        <v>0</v>
      </c>
      <c r="E108" s="108">
        <f t="shared" ref="E108:E111" si="66">SUM(I108,K108,M108,O108,Q108,S108,U108,W108,Y108,AA108,AC108,AE108)</f>
        <v>0</v>
      </c>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2"/>
      <c r="AG108" s="103">
        <f t="shared" si="47"/>
        <v>0</v>
      </c>
    </row>
    <row r="109" spans="1:33" x14ac:dyDescent="0.3">
      <c r="A109" s="107" t="s">
        <v>32</v>
      </c>
      <c r="B109" s="108">
        <f t="shared" si="63"/>
        <v>0</v>
      </c>
      <c r="C109" s="108">
        <f t="shared" si="64"/>
        <v>0</v>
      </c>
      <c r="D109" s="108">
        <f t="shared" si="65"/>
        <v>0</v>
      </c>
      <c r="E109" s="108">
        <f t="shared" si="66"/>
        <v>0</v>
      </c>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2"/>
      <c r="AG109" s="103">
        <f t="shared" si="47"/>
        <v>0</v>
      </c>
    </row>
    <row r="110" spans="1:33" x14ac:dyDescent="0.3">
      <c r="A110" s="107" t="s">
        <v>33</v>
      </c>
      <c r="B110" s="108">
        <f t="shared" si="63"/>
        <v>7519.7999999999993</v>
      </c>
      <c r="C110" s="108">
        <f t="shared" si="64"/>
        <v>1041.415</v>
      </c>
      <c r="D110" s="108">
        <f t="shared" si="65"/>
        <v>647.00599999999997</v>
      </c>
      <c r="E110" s="108">
        <f t="shared" si="66"/>
        <v>647.00599999999997</v>
      </c>
      <c r="F110" s="108">
        <f>IFERROR(E110/B110*100,0)</f>
        <v>8.6040320221282478</v>
      </c>
      <c r="G110" s="108">
        <f>IFERROR(E110/C110*100,0)</f>
        <v>62.127586024783589</v>
      </c>
      <c r="H110" s="108">
        <v>1041.415</v>
      </c>
      <c r="I110" s="108">
        <v>647.00599999999997</v>
      </c>
      <c r="J110" s="108">
        <v>637.91399999999999</v>
      </c>
      <c r="K110" s="108"/>
      <c r="L110" s="108">
        <v>506.85899999999998</v>
      </c>
      <c r="M110" s="108"/>
      <c r="N110" s="108">
        <v>746.16800000000001</v>
      </c>
      <c r="O110" s="108"/>
      <c r="P110" s="108">
        <v>579.13099999999997</v>
      </c>
      <c r="Q110" s="108"/>
      <c r="R110" s="108">
        <v>506.85899999999998</v>
      </c>
      <c r="S110" s="108"/>
      <c r="T110" s="108">
        <v>746.16800000000001</v>
      </c>
      <c r="U110" s="108"/>
      <c r="V110" s="108">
        <v>579.13099999999997</v>
      </c>
      <c r="W110" s="108"/>
      <c r="X110" s="108">
        <v>506.85899999999998</v>
      </c>
      <c r="Y110" s="108"/>
      <c r="Z110" s="108">
        <v>746.16800000000001</v>
      </c>
      <c r="AA110" s="108"/>
      <c r="AB110" s="108">
        <v>563.83399999999995</v>
      </c>
      <c r="AC110" s="108"/>
      <c r="AD110" s="108">
        <v>359.29399999999998</v>
      </c>
      <c r="AE110" s="108"/>
      <c r="AF110" s="102"/>
      <c r="AG110" s="103">
        <f t="shared" si="47"/>
        <v>0</v>
      </c>
    </row>
    <row r="111" spans="1:33" x14ac:dyDescent="0.3">
      <c r="A111" s="107" t="s">
        <v>172</v>
      </c>
      <c r="B111" s="108">
        <f t="shared" si="63"/>
        <v>0</v>
      </c>
      <c r="C111" s="108">
        <f t="shared" si="64"/>
        <v>0</v>
      </c>
      <c r="D111" s="108">
        <f t="shared" si="65"/>
        <v>0</v>
      </c>
      <c r="E111" s="108">
        <f t="shared" si="66"/>
        <v>0</v>
      </c>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2"/>
      <c r="AG111" s="103">
        <f t="shared" si="47"/>
        <v>0</v>
      </c>
    </row>
    <row r="112" spans="1:33" x14ac:dyDescent="0.3">
      <c r="A112" s="664" t="s">
        <v>274</v>
      </c>
      <c r="B112" s="665"/>
      <c r="C112" s="665"/>
      <c r="D112" s="665"/>
      <c r="E112" s="665"/>
      <c r="F112" s="665"/>
      <c r="G112" s="665"/>
      <c r="H112" s="665"/>
      <c r="I112" s="665"/>
      <c r="J112" s="665"/>
      <c r="K112" s="665"/>
      <c r="L112" s="665"/>
      <c r="M112" s="665"/>
      <c r="N112" s="665"/>
      <c r="O112" s="665"/>
      <c r="P112" s="665"/>
      <c r="Q112" s="665"/>
      <c r="R112" s="665"/>
      <c r="S112" s="665"/>
      <c r="T112" s="665"/>
      <c r="U112" s="665"/>
      <c r="V112" s="665"/>
      <c r="W112" s="665"/>
      <c r="X112" s="665"/>
      <c r="Y112" s="665"/>
      <c r="Z112" s="665"/>
      <c r="AA112" s="665"/>
      <c r="AB112" s="665"/>
      <c r="AC112" s="665"/>
      <c r="AD112" s="665"/>
      <c r="AE112" s="665"/>
      <c r="AF112" s="666"/>
      <c r="AG112" s="103">
        <f t="shared" si="47"/>
        <v>0</v>
      </c>
    </row>
    <row r="113" spans="1:33" x14ac:dyDescent="0.3">
      <c r="A113" s="664" t="s">
        <v>54</v>
      </c>
      <c r="B113" s="665"/>
      <c r="C113" s="665"/>
      <c r="D113" s="665"/>
      <c r="E113" s="665"/>
      <c r="F113" s="665"/>
      <c r="G113" s="665"/>
      <c r="H113" s="665"/>
      <c r="I113" s="665"/>
      <c r="J113" s="665"/>
      <c r="K113" s="665"/>
      <c r="L113" s="665"/>
      <c r="M113" s="665"/>
      <c r="N113" s="665"/>
      <c r="O113" s="665"/>
      <c r="P113" s="665"/>
      <c r="Q113" s="665"/>
      <c r="R113" s="665"/>
      <c r="S113" s="665"/>
      <c r="T113" s="665"/>
      <c r="U113" s="665"/>
      <c r="V113" s="665"/>
      <c r="W113" s="665"/>
      <c r="X113" s="665"/>
      <c r="Y113" s="665"/>
      <c r="Z113" s="665"/>
      <c r="AA113" s="665"/>
      <c r="AB113" s="665"/>
      <c r="AC113" s="665"/>
      <c r="AD113" s="665"/>
      <c r="AE113" s="665"/>
      <c r="AF113" s="666"/>
      <c r="AG113" s="103">
        <f t="shared" si="47"/>
        <v>0</v>
      </c>
    </row>
    <row r="114" spans="1:33" ht="56.25" x14ac:dyDescent="0.3">
      <c r="A114" s="99" t="s">
        <v>275</v>
      </c>
      <c r="B114" s="145"/>
      <c r="C114" s="146"/>
      <c r="D114" s="146"/>
      <c r="E114" s="146"/>
      <c r="F114" s="146"/>
      <c r="G114" s="146"/>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02"/>
      <c r="AG114" s="103">
        <f t="shared" si="47"/>
        <v>0</v>
      </c>
    </row>
    <row r="115" spans="1:33" x14ac:dyDescent="0.3">
      <c r="A115" s="147" t="s">
        <v>31</v>
      </c>
      <c r="B115" s="105">
        <f>B116+B117+B118+B119</f>
        <v>249</v>
      </c>
      <c r="C115" s="105">
        <f>C116+C117+C118+C119</f>
        <v>0</v>
      </c>
      <c r="D115" s="105">
        <f>D116+D117+D118+D119</f>
        <v>0</v>
      </c>
      <c r="E115" s="105">
        <f>E116+E117+E118+E119</f>
        <v>0</v>
      </c>
      <c r="F115" s="108">
        <f>IFERROR(E115/B115*100,0)</f>
        <v>0</v>
      </c>
      <c r="G115" s="108">
        <f>IFERROR(E115/C115*100,0)</f>
        <v>0</v>
      </c>
      <c r="H115" s="105">
        <f t="shared" ref="H115:AE115" si="67">H116+H117+H118+H119</f>
        <v>0</v>
      </c>
      <c r="I115" s="105">
        <f t="shared" si="67"/>
        <v>0</v>
      </c>
      <c r="J115" s="105">
        <f t="shared" si="67"/>
        <v>210.70859999999999</v>
      </c>
      <c r="K115" s="105">
        <f t="shared" si="67"/>
        <v>0</v>
      </c>
      <c r="L115" s="105">
        <f t="shared" si="67"/>
        <v>0</v>
      </c>
      <c r="M115" s="105">
        <f t="shared" si="67"/>
        <v>0</v>
      </c>
      <c r="N115" s="105">
        <f t="shared" si="67"/>
        <v>0</v>
      </c>
      <c r="O115" s="105">
        <f t="shared" si="67"/>
        <v>0</v>
      </c>
      <c r="P115" s="105">
        <f t="shared" si="67"/>
        <v>0</v>
      </c>
      <c r="Q115" s="105">
        <f t="shared" si="67"/>
        <v>0</v>
      </c>
      <c r="R115" s="105">
        <f t="shared" si="67"/>
        <v>0</v>
      </c>
      <c r="S115" s="105">
        <f t="shared" si="67"/>
        <v>0</v>
      </c>
      <c r="T115" s="105">
        <f t="shared" si="67"/>
        <v>0</v>
      </c>
      <c r="U115" s="105">
        <f t="shared" si="67"/>
        <v>0</v>
      </c>
      <c r="V115" s="105">
        <f t="shared" si="67"/>
        <v>0</v>
      </c>
      <c r="W115" s="105">
        <f t="shared" si="67"/>
        <v>0</v>
      </c>
      <c r="X115" s="105">
        <f t="shared" si="67"/>
        <v>38.291400000000003</v>
      </c>
      <c r="Y115" s="105">
        <f t="shared" si="67"/>
        <v>0</v>
      </c>
      <c r="Z115" s="105">
        <f t="shared" si="67"/>
        <v>0</v>
      </c>
      <c r="AA115" s="105">
        <f t="shared" si="67"/>
        <v>0</v>
      </c>
      <c r="AB115" s="105">
        <f t="shared" si="67"/>
        <v>0</v>
      </c>
      <c r="AC115" s="105">
        <f t="shared" si="67"/>
        <v>0</v>
      </c>
      <c r="AD115" s="105">
        <f t="shared" si="67"/>
        <v>0</v>
      </c>
      <c r="AE115" s="105">
        <f t="shared" si="67"/>
        <v>0</v>
      </c>
      <c r="AF115" s="102"/>
      <c r="AG115" s="103">
        <f t="shared" si="47"/>
        <v>7.1054273576010019E-15</v>
      </c>
    </row>
    <row r="116" spans="1:33" x14ac:dyDescent="0.3">
      <c r="A116" s="148" t="s">
        <v>171</v>
      </c>
      <c r="B116" s="108">
        <f t="shared" ref="B116:B119" si="68">J116+L116+N116+P116+R116+T116+V116+X116+Z116+AB116+AD116+H116</f>
        <v>0</v>
      </c>
      <c r="C116" s="108">
        <f t="shared" ref="C116:C119" si="69">SUM(H116)</f>
        <v>0</v>
      </c>
      <c r="D116" s="108">
        <f t="shared" ref="D116:D119" si="70">E116</f>
        <v>0</v>
      </c>
      <c r="E116" s="108">
        <f t="shared" ref="E116:E119" si="71">SUM(I116,K116,M116,O116,Q116,S116,U116,W116,Y116,AA116,AC116,AE116)</f>
        <v>0</v>
      </c>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2"/>
      <c r="AG116" s="103">
        <f t="shared" si="47"/>
        <v>0</v>
      </c>
    </row>
    <row r="117" spans="1:33" x14ac:dyDescent="0.3">
      <c r="A117" s="148" t="s">
        <v>32</v>
      </c>
      <c r="B117" s="108">
        <f t="shared" si="68"/>
        <v>0</v>
      </c>
      <c r="C117" s="108">
        <f t="shared" si="69"/>
        <v>0</v>
      </c>
      <c r="D117" s="108">
        <f t="shared" si="70"/>
        <v>0</v>
      </c>
      <c r="E117" s="108">
        <f t="shared" si="71"/>
        <v>0</v>
      </c>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2"/>
      <c r="AG117" s="103">
        <f t="shared" si="47"/>
        <v>0</v>
      </c>
    </row>
    <row r="118" spans="1:33" x14ac:dyDescent="0.3">
      <c r="A118" s="148" t="s">
        <v>33</v>
      </c>
      <c r="B118" s="108">
        <f t="shared" si="68"/>
        <v>249</v>
      </c>
      <c r="C118" s="108">
        <f t="shared" si="69"/>
        <v>0</v>
      </c>
      <c r="D118" s="108">
        <f t="shared" si="70"/>
        <v>0</v>
      </c>
      <c r="E118" s="108">
        <f t="shared" si="71"/>
        <v>0</v>
      </c>
      <c r="F118" s="108">
        <f>IFERROR(E118/B118*100,0)</f>
        <v>0</v>
      </c>
      <c r="G118" s="108">
        <f>IFERROR(E118/C118*100,0)</f>
        <v>0</v>
      </c>
      <c r="H118" s="108"/>
      <c r="I118" s="108"/>
      <c r="J118" s="108">
        <v>210.70859999999999</v>
      </c>
      <c r="K118" s="108"/>
      <c r="L118" s="108"/>
      <c r="M118" s="108"/>
      <c r="N118" s="108"/>
      <c r="O118" s="108"/>
      <c r="P118" s="108"/>
      <c r="Q118" s="108"/>
      <c r="R118" s="108"/>
      <c r="S118" s="108"/>
      <c r="T118" s="108"/>
      <c r="U118" s="108"/>
      <c r="V118" s="108"/>
      <c r="W118" s="108"/>
      <c r="X118" s="108">
        <v>38.291400000000003</v>
      </c>
      <c r="Y118" s="108"/>
      <c r="Z118" s="108"/>
      <c r="AA118" s="108"/>
      <c r="AB118" s="108"/>
      <c r="AC118" s="108"/>
      <c r="AD118" s="108"/>
      <c r="AE118" s="108"/>
      <c r="AF118" s="102"/>
      <c r="AG118" s="103">
        <f t="shared" si="47"/>
        <v>7.1054273576010019E-15</v>
      </c>
    </row>
    <row r="119" spans="1:33" x14ac:dyDescent="0.3">
      <c r="A119" s="148" t="s">
        <v>172</v>
      </c>
      <c r="B119" s="108">
        <f t="shared" si="68"/>
        <v>0</v>
      </c>
      <c r="C119" s="108">
        <f t="shared" si="69"/>
        <v>0</v>
      </c>
      <c r="D119" s="108">
        <f t="shared" si="70"/>
        <v>0</v>
      </c>
      <c r="E119" s="108">
        <f t="shared" si="71"/>
        <v>0</v>
      </c>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2"/>
      <c r="AG119" s="103">
        <f t="shared" si="47"/>
        <v>0</v>
      </c>
    </row>
    <row r="120" spans="1:33" ht="83.25" customHeight="1" x14ac:dyDescent="0.3">
      <c r="A120" s="99" t="s">
        <v>276</v>
      </c>
      <c r="B120" s="145"/>
      <c r="C120" s="146"/>
      <c r="D120" s="146"/>
      <c r="E120" s="146"/>
      <c r="F120" s="146"/>
      <c r="G120" s="146"/>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02"/>
      <c r="AG120" s="103">
        <f t="shared" si="47"/>
        <v>0</v>
      </c>
    </row>
    <row r="121" spans="1:33" x14ac:dyDescent="0.3">
      <c r="A121" s="147" t="s">
        <v>31</v>
      </c>
      <c r="B121" s="105">
        <f>B122+B123+B124+B125</f>
        <v>0</v>
      </c>
      <c r="C121" s="105">
        <f>C122+C123+C124+C125</f>
        <v>0</v>
      </c>
      <c r="D121" s="105">
        <f>D122+D123+D124+D125</f>
        <v>0</v>
      </c>
      <c r="E121" s="105">
        <f>E122+E123+E124+E125</f>
        <v>0</v>
      </c>
      <c r="F121" s="108">
        <f>IFERROR(E121/B121*100,0)</f>
        <v>0</v>
      </c>
      <c r="G121" s="108">
        <f>IFERROR(E121/C121*100,0)</f>
        <v>0</v>
      </c>
      <c r="H121" s="105">
        <f t="shared" ref="H121:AE121" si="72">H122+H123+H124+H125</f>
        <v>0</v>
      </c>
      <c r="I121" s="105">
        <f t="shared" si="72"/>
        <v>0</v>
      </c>
      <c r="J121" s="105">
        <f t="shared" si="72"/>
        <v>0</v>
      </c>
      <c r="K121" s="105">
        <f t="shared" si="72"/>
        <v>0</v>
      </c>
      <c r="L121" s="105">
        <f t="shared" si="72"/>
        <v>0</v>
      </c>
      <c r="M121" s="105">
        <f t="shared" si="72"/>
        <v>0</v>
      </c>
      <c r="N121" s="105">
        <f t="shared" si="72"/>
        <v>0</v>
      </c>
      <c r="O121" s="105">
        <f t="shared" si="72"/>
        <v>0</v>
      </c>
      <c r="P121" s="105">
        <f t="shared" si="72"/>
        <v>0</v>
      </c>
      <c r="Q121" s="105">
        <f t="shared" si="72"/>
        <v>0</v>
      </c>
      <c r="R121" s="105">
        <f t="shared" si="72"/>
        <v>0</v>
      </c>
      <c r="S121" s="105">
        <f t="shared" si="72"/>
        <v>0</v>
      </c>
      <c r="T121" s="105">
        <f t="shared" si="72"/>
        <v>0</v>
      </c>
      <c r="U121" s="105">
        <f t="shared" si="72"/>
        <v>0</v>
      </c>
      <c r="V121" s="105">
        <f t="shared" si="72"/>
        <v>0</v>
      </c>
      <c r="W121" s="105">
        <f t="shared" si="72"/>
        <v>0</v>
      </c>
      <c r="X121" s="105">
        <f t="shared" si="72"/>
        <v>0</v>
      </c>
      <c r="Y121" s="105">
        <f t="shared" si="72"/>
        <v>0</v>
      </c>
      <c r="Z121" s="105">
        <f t="shared" si="72"/>
        <v>0</v>
      </c>
      <c r="AA121" s="105">
        <f t="shared" si="72"/>
        <v>0</v>
      </c>
      <c r="AB121" s="105">
        <f t="shared" si="72"/>
        <v>0</v>
      </c>
      <c r="AC121" s="105">
        <f t="shared" si="72"/>
        <v>0</v>
      </c>
      <c r="AD121" s="105">
        <f t="shared" si="72"/>
        <v>0</v>
      </c>
      <c r="AE121" s="105">
        <f t="shared" si="72"/>
        <v>0</v>
      </c>
      <c r="AF121" s="102"/>
      <c r="AG121" s="103">
        <f t="shared" si="47"/>
        <v>0</v>
      </c>
    </row>
    <row r="122" spans="1:33" x14ac:dyDescent="0.3">
      <c r="A122" s="148" t="s">
        <v>171</v>
      </c>
      <c r="B122" s="108">
        <f t="shared" ref="B122:B125" si="73">J122+L122+N122+P122+R122+T122+V122+X122+Z122+AB122+AD122+H122</f>
        <v>0</v>
      </c>
      <c r="C122" s="108">
        <f t="shared" ref="C122:C125" si="74">SUM(H122)</f>
        <v>0</v>
      </c>
      <c r="D122" s="108">
        <f t="shared" ref="D122:D125" si="75">E122</f>
        <v>0</v>
      </c>
      <c r="E122" s="108">
        <f t="shared" ref="E122:E125" si="76">SUM(I122,K122,M122,O122,Q122,S122,U122,W122,Y122,AA122,AC122,AE122)</f>
        <v>0</v>
      </c>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2"/>
      <c r="AG122" s="103">
        <f t="shared" si="47"/>
        <v>0</v>
      </c>
    </row>
    <row r="123" spans="1:33" x14ac:dyDescent="0.3">
      <c r="A123" s="148" t="s">
        <v>32</v>
      </c>
      <c r="B123" s="108">
        <f t="shared" si="73"/>
        <v>0</v>
      </c>
      <c r="C123" s="108">
        <f t="shared" si="74"/>
        <v>0</v>
      </c>
      <c r="D123" s="108">
        <f t="shared" si="75"/>
        <v>0</v>
      </c>
      <c r="E123" s="108">
        <f t="shared" si="76"/>
        <v>0</v>
      </c>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2"/>
      <c r="AG123" s="103">
        <f t="shared" si="47"/>
        <v>0</v>
      </c>
    </row>
    <row r="124" spans="1:33" x14ac:dyDescent="0.3">
      <c r="A124" s="148" t="s">
        <v>33</v>
      </c>
      <c r="B124" s="108">
        <f t="shared" si="73"/>
        <v>0</v>
      </c>
      <c r="C124" s="108">
        <f t="shared" si="74"/>
        <v>0</v>
      </c>
      <c r="D124" s="108">
        <f t="shared" si="75"/>
        <v>0</v>
      </c>
      <c r="E124" s="108">
        <f t="shared" si="76"/>
        <v>0</v>
      </c>
      <c r="F124" s="108">
        <f>IFERROR(E124/B124*100,0)</f>
        <v>0</v>
      </c>
      <c r="G124" s="108">
        <f>IFERROR(E124/C124*100,0)</f>
        <v>0</v>
      </c>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47"/>
        <v>0</v>
      </c>
    </row>
    <row r="125" spans="1:33" x14ac:dyDescent="0.3">
      <c r="A125" s="148" t="s">
        <v>172</v>
      </c>
      <c r="B125" s="108">
        <f t="shared" si="73"/>
        <v>0</v>
      </c>
      <c r="C125" s="108">
        <f t="shared" si="74"/>
        <v>0</v>
      </c>
      <c r="D125" s="108">
        <f t="shared" si="75"/>
        <v>0</v>
      </c>
      <c r="E125" s="108">
        <f t="shared" si="76"/>
        <v>0</v>
      </c>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47"/>
        <v>0</v>
      </c>
    </row>
    <row r="126" spans="1:33" ht="68.25" customHeight="1" x14ac:dyDescent="0.3">
      <c r="A126" s="99" t="s">
        <v>277</v>
      </c>
      <c r="B126" s="145"/>
      <c r="C126" s="146"/>
      <c r="D126" s="146"/>
      <c r="E126" s="146"/>
      <c r="F126" s="146"/>
      <c r="G126" s="146"/>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02"/>
      <c r="AG126" s="103">
        <f t="shared" si="47"/>
        <v>0</v>
      </c>
    </row>
    <row r="127" spans="1:33" x14ac:dyDescent="0.3">
      <c r="A127" s="147" t="s">
        <v>31</v>
      </c>
      <c r="B127" s="105">
        <f>B128+B129+B130+B131</f>
        <v>0</v>
      </c>
      <c r="C127" s="105">
        <f>C128+C129+C130+C131</f>
        <v>0</v>
      </c>
      <c r="D127" s="105">
        <f>D128+D129+D130+D131</f>
        <v>0</v>
      </c>
      <c r="E127" s="105">
        <f>E128+E129+E130+E131</f>
        <v>0</v>
      </c>
      <c r="F127" s="108">
        <f>IFERROR(E127/B127*100,0)</f>
        <v>0</v>
      </c>
      <c r="G127" s="108">
        <f>IFERROR(E127/C127*100,0)</f>
        <v>0</v>
      </c>
      <c r="H127" s="105">
        <f t="shared" ref="H127:AE127" si="77">H128+H129+H130+H131</f>
        <v>0</v>
      </c>
      <c r="I127" s="105">
        <f t="shared" si="77"/>
        <v>0</v>
      </c>
      <c r="J127" s="105">
        <f t="shared" si="77"/>
        <v>0</v>
      </c>
      <c r="K127" s="105">
        <f t="shared" si="77"/>
        <v>0</v>
      </c>
      <c r="L127" s="105">
        <f t="shared" si="77"/>
        <v>0</v>
      </c>
      <c r="M127" s="105">
        <f t="shared" si="77"/>
        <v>0</v>
      </c>
      <c r="N127" s="105">
        <f t="shared" si="77"/>
        <v>0</v>
      </c>
      <c r="O127" s="105">
        <f t="shared" si="77"/>
        <v>0</v>
      </c>
      <c r="P127" s="105">
        <f t="shared" si="77"/>
        <v>0</v>
      </c>
      <c r="Q127" s="105">
        <f t="shared" si="77"/>
        <v>0</v>
      </c>
      <c r="R127" s="105">
        <f t="shared" si="77"/>
        <v>0</v>
      </c>
      <c r="S127" s="105">
        <f t="shared" si="77"/>
        <v>0</v>
      </c>
      <c r="T127" s="105">
        <f t="shared" si="77"/>
        <v>0</v>
      </c>
      <c r="U127" s="105">
        <f t="shared" si="77"/>
        <v>0</v>
      </c>
      <c r="V127" s="105">
        <f t="shared" si="77"/>
        <v>0</v>
      </c>
      <c r="W127" s="105">
        <f t="shared" si="77"/>
        <v>0</v>
      </c>
      <c r="X127" s="105">
        <f t="shared" si="77"/>
        <v>0</v>
      </c>
      <c r="Y127" s="105">
        <f t="shared" si="77"/>
        <v>0</v>
      </c>
      <c r="Z127" s="105">
        <f t="shared" si="77"/>
        <v>0</v>
      </c>
      <c r="AA127" s="105">
        <f t="shared" si="77"/>
        <v>0</v>
      </c>
      <c r="AB127" s="105">
        <f t="shared" si="77"/>
        <v>0</v>
      </c>
      <c r="AC127" s="105">
        <f t="shared" si="77"/>
        <v>0</v>
      </c>
      <c r="AD127" s="105">
        <f t="shared" si="77"/>
        <v>0</v>
      </c>
      <c r="AE127" s="105">
        <f t="shared" si="77"/>
        <v>0</v>
      </c>
      <c r="AF127" s="102"/>
      <c r="AG127" s="103">
        <f t="shared" si="47"/>
        <v>0</v>
      </c>
    </row>
    <row r="128" spans="1:33" x14ac:dyDescent="0.3">
      <c r="A128" s="148" t="s">
        <v>171</v>
      </c>
      <c r="B128" s="108">
        <f t="shared" ref="B128:B131" si="78">J128+L128+N128+P128+R128+T128+V128+X128+Z128+AB128+AD128+H128</f>
        <v>0</v>
      </c>
      <c r="C128" s="108">
        <f t="shared" ref="C128:C131" si="79">SUM(H128)</f>
        <v>0</v>
      </c>
      <c r="D128" s="108">
        <f t="shared" ref="D128:D131" si="80">E128</f>
        <v>0</v>
      </c>
      <c r="E128" s="108">
        <f t="shared" ref="E128:E131" si="81">SUM(I128,K128,M128,O128,Q128,S128,U128,W128,Y128,AA128,AC128,AE128)</f>
        <v>0</v>
      </c>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2"/>
      <c r="AG128" s="103">
        <f t="shared" si="47"/>
        <v>0</v>
      </c>
    </row>
    <row r="129" spans="1:33" x14ac:dyDescent="0.3">
      <c r="A129" s="148" t="s">
        <v>32</v>
      </c>
      <c r="B129" s="108">
        <f t="shared" si="78"/>
        <v>0</v>
      </c>
      <c r="C129" s="108">
        <f t="shared" si="79"/>
        <v>0</v>
      </c>
      <c r="D129" s="108">
        <f t="shared" si="80"/>
        <v>0</v>
      </c>
      <c r="E129" s="108">
        <f t="shared" si="81"/>
        <v>0</v>
      </c>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2"/>
      <c r="AG129" s="103">
        <f t="shared" si="47"/>
        <v>0</v>
      </c>
    </row>
    <row r="130" spans="1:33" x14ac:dyDescent="0.3">
      <c r="A130" s="148" t="s">
        <v>33</v>
      </c>
      <c r="B130" s="108">
        <f t="shared" si="78"/>
        <v>0</v>
      </c>
      <c r="C130" s="108">
        <f t="shared" si="79"/>
        <v>0</v>
      </c>
      <c r="D130" s="108">
        <f t="shared" si="80"/>
        <v>0</v>
      </c>
      <c r="E130" s="108">
        <f t="shared" si="81"/>
        <v>0</v>
      </c>
      <c r="F130" s="108">
        <f>IFERROR(E130/B130*100,0)</f>
        <v>0</v>
      </c>
      <c r="G130" s="108">
        <f>IFERROR(E130/C130*100,0)</f>
        <v>0</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2"/>
      <c r="AG130" s="103">
        <f t="shared" si="47"/>
        <v>0</v>
      </c>
    </row>
    <row r="131" spans="1:33" x14ac:dyDescent="0.3">
      <c r="A131" s="148" t="s">
        <v>172</v>
      </c>
      <c r="B131" s="108">
        <f t="shared" si="78"/>
        <v>0</v>
      </c>
      <c r="C131" s="108">
        <f t="shared" si="79"/>
        <v>0</v>
      </c>
      <c r="D131" s="108">
        <f t="shared" si="80"/>
        <v>0</v>
      </c>
      <c r="E131" s="108">
        <f t="shared" si="81"/>
        <v>0</v>
      </c>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2"/>
      <c r="AG131" s="103">
        <f t="shared" si="47"/>
        <v>0</v>
      </c>
    </row>
    <row r="132" spans="1:33" x14ac:dyDescent="0.3">
      <c r="A132" s="150" t="s">
        <v>219</v>
      </c>
      <c r="B132" s="151">
        <f>B133+B134+B135+B136</f>
        <v>396425.26602000004</v>
      </c>
      <c r="C132" s="151">
        <f>C133+C134+C135</f>
        <v>54540.017810000005</v>
      </c>
      <c r="D132" s="151">
        <f>D133+D134+D135</f>
        <v>11802.862999999999</v>
      </c>
      <c r="E132" s="151">
        <f>E133+E134+E135</f>
        <v>11802.862999999999</v>
      </c>
      <c r="F132" s="151">
        <f t="shared" ref="F132:F146" si="82">IFERROR(E132/B132*100,0)</f>
        <v>2.9773235996023861</v>
      </c>
      <c r="G132" s="151">
        <f t="shared" ref="G132:G146" si="83">IFERROR(E132/C132*100,0)</f>
        <v>21.640739174522096</v>
      </c>
      <c r="H132" s="151">
        <f t="shared" ref="H132:AE132" si="84">H133+H134+H135+H136</f>
        <v>48965.907810000004</v>
      </c>
      <c r="I132" s="151">
        <f t="shared" si="84"/>
        <v>11802.862999999999</v>
      </c>
      <c r="J132" s="151">
        <f t="shared" si="84"/>
        <v>39397.231310000003</v>
      </c>
      <c r="K132" s="151">
        <f t="shared" si="84"/>
        <v>0</v>
      </c>
      <c r="L132" s="151">
        <f t="shared" si="84"/>
        <v>38604.944920000002</v>
      </c>
      <c r="M132" s="151">
        <f t="shared" si="84"/>
        <v>0</v>
      </c>
      <c r="N132" s="151">
        <f t="shared" si="84"/>
        <v>38892.450839999998</v>
      </c>
      <c r="O132" s="151">
        <f t="shared" si="84"/>
        <v>0</v>
      </c>
      <c r="P132" s="151">
        <f t="shared" si="84"/>
        <v>34241.312080000003</v>
      </c>
      <c r="Q132" s="151">
        <f t="shared" si="84"/>
        <v>0</v>
      </c>
      <c r="R132" s="151">
        <f t="shared" si="84"/>
        <v>29886.016480000002</v>
      </c>
      <c r="S132" s="151">
        <f t="shared" si="84"/>
        <v>0</v>
      </c>
      <c r="T132" s="151">
        <f t="shared" si="84"/>
        <v>36043.021160000004</v>
      </c>
      <c r="U132" s="151">
        <f t="shared" si="84"/>
        <v>0</v>
      </c>
      <c r="V132" s="151">
        <f t="shared" si="84"/>
        <v>26574.495460000006</v>
      </c>
      <c r="W132" s="151">
        <f t="shared" si="84"/>
        <v>0</v>
      </c>
      <c r="X132" s="151">
        <f t="shared" si="84"/>
        <v>22766.080699999999</v>
      </c>
      <c r="Y132" s="151">
        <f t="shared" si="84"/>
        <v>0</v>
      </c>
      <c r="Z132" s="151">
        <f t="shared" si="84"/>
        <v>26169.662470000003</v>
      </c>
      <c r="AA132" s="151">
        <f t="shared" si="84"/>
        <v>0</v>
      </c>
      <c r="AB132" s="151">
        <f t="shared" si="84"/>
        <v>25167.471539999999</v>
      </c>
      <c r="AC132" s="151">
        <f t="shared" si="84"/>
        <v>0</v>
      </c>
      <c r="AD132" s="151">
        <f t="shared" si="84"/>
        <v>29716.671250000003</v>
      </c>
      <c r="AE132" s="151">
        <f t="shared" si="84"/>
        <v>0</v>
      </c>
      <c r="AF132" s="151"/>
      <c r="AG132" s="103">
        <f t="shared" si="47"/>
        <v>4.7293724492192268E-11</v>
      </c>
    </row>
    <row r="133" spans="1:33" x14ac:dyDescent="0.3">
      <c r="A133" s="152" t="s">
        <v>171</v>
      </c>
      <c r="B133" s="153">
        <f>B20+B56+B68+B94+B100+B108+B116+B74+B13+B122+B128</f>
        <v>0</v>
      </c>
      <c r="C133" s="153">
        <f t="shared" ref="C133:E136" si="85">C20+C56+C68+C94+C100+C108+C116+C74+C13+C122+C128</f>
        <v>0</v>
      </c>
      <c r="D133" s="153">
        <f t="shared" si="85"/>
        <v>0</v>
      </c>
      <c r="E133" s="153">
        <f t="shared" si="85"/>
        <v>0</v>
      </c>
      <c r="F133" s="153">
        <f t="shared" si="82"/>
        <v>0</v>
      </c>
      <c r="G133" s="153">
        <f t="shared" si="83"/>
        <v>0</v>
      </c>
      <c r="H133" s="153">
        <f t="shared" ref="H133:AE136" si="86">H20+H56+H68+H94+H100+H108+H116+H74+H13+H122+H128</f>
        <v>0</v>
      </c>
      <c r="I133" s="153">
        <f t="shared" si="86"/>
        <v>0</v>
      </c>
      <c r="J133" s="153">
        <f t="shared" si="86"/>
        <v>0</v>
      </c>
      <c r="K133" s="153">
        <f t="shared" si="86"/>
        <v>0</v>
      </c>
      <c r="L133" s="153">
        <f t="shared" si="86"/>
        <v>0</v>
      </c>
      <c r="M133" s="153">
        <f t="shared" si="86"/>
        <v>0</v>
      </c>
      <c r="N133" s="153">
        <f t="shared" si="86"/>
        <v>0</v>
      </c>
      <c r="O133" s="153">
        <f t="shared" si="86"/>
        <v>0</v>
      </c>
      <c r="P133" s="153">
        <f t="shared" si="86"/>
        <v>0</v>
      </c>
      <c r="Q133" s="153">
        <f t="shared" si="86"/>
        <v>0</v>
      </c>
      <c r="R133" s="153">
        <f t="shared" si="86"/>
        <v>0</v>
      </c>
      <c r="S133" s="153">
        <f t="shared" si="86"/>
        <v>0</v>
      </c>
      <c r="T133" s="153">
        <f t="shared" si="86"/>
        <v>0</v>
      </c>
      <c r="U133" s="153">
        <f t="shared" si="86"/>
        <v>0</v>
      </c>
      <c r="V133" s="153">
        <f t="shared" si="86"/>
        <v>0</v>
      </c>
      <c r="W133" s="153">
        <f t="shared" si="86"/>
        <v>0</v>
      </c>
      <c r="X133" s="153">
        <f t="shared" si="86"/>
        <v>0</v>
      </c>
      <c r="Y133" s="153">
        <f t="shared" si="86"/>
        <v>0</v>
      </c>
      <c r="Z133" s="153">
        <f t="shared" si="86"/>
        <v>0</v>
      </c>
      <c r="AA133" s="153">
        <f t="shared" si="86"/>
        <v>0</v>
      </c>
      <c r="AB133" s="153">
        <f t="shared" si="86"/>
        <v>0</v>
      </c>
      <c r="AC133" s="153">
        <f t="shared" si="86"/>
        <v>0</v>
      </c>
      <c r="AD133" s="153">
        <f t="shared" si="86"/>
        <v>0</v>
      </c>
      <c r="AE133" s="153">
        <f t="shared" si="86"/>
        <v>0</v>
      </c>
      <c r="AF133" s="153"/>
      <c r="AG133" s="103">
        <f t="shared" si="47"/>
        <v>0</v>
      </c>
    </row>
    <row r="134" spans="1:33" x14ac:dyDescent="0.3">
      <c r="A134" s="152" t="s">
        <v>32</v>
      </c>
      <c r="B134" s="153">
        <f>B21+B57+B69+B95+B101+B109+B117+B75+B14+B123+B129</f>
        <v>9952.9000000000015</v>
      </c>
      <c r="C134" s="153">
        <f t="shared" si="85"/>
        <v>0</v>
      </c>
      <c r="D134" s="153">
        <f t="shared" si="85"/>
        <v>0</v>
      </c>
      <c r="E134" s="153">
        <f t="shared" si="85"/>
        <v>0</v>
      </c>
      <c r="F134" s="153">
        <f t="shared" si="82"/>
        <v>0</v>
      </c>
      <c r="G134" s="153">
        <f t="shared" si="83"/>
        <v>0</v>
      </c>
      <c r="H134" s="153">
        <f t="shared" si="86"/>
        <v>0</v>
      </c>
      <c r="I134" s="153">
        <f t="shared" si="86"/>
        <v>0</v>
      </c>
      <c r="J134" s="153">
        <f t="shared" si="86"/>
        <v>0</v>
      </c>
      <c r="K134" s="153">
        <f t="shared" si="86"/>
        <v>0</v>
      </c>
      <c r="L134" s="153">
        <f t="shared" si="86"/>
        <v>2058.0250000000001</v>
      </c>
      <c r="M134" s="153">
        <f t="shared" si="86"/>
        <v>0</v>
      </c>
      <c r="N134" s="153">
        <f t="shared" si="86"/>
        <v>83.82</v>
      </c>
      <c r="O134" s="153">
        <f t="shared" si="86"/>
        <v>0</v>
      </c>
      <c r="P134" s="153">
        <f t="shared" si="86"/>
        <v>0</v>
      </c>
      <c r="Q134" s="153">
        <f t="shared" si="86"/>
        <v>0</v>
      </c>
      <c r="R134" s="153">
        <f t="shared" si="86"/>
        <v>0</v>
      </c>
      <c r="S134" s="153">
        <f t="shared" si="86"/>
        <v>0</v>
      </c>
      <c r="T134" s="153">
        <f t="shared" si="86"/>
        <v>7084.4</v>
      </c>
      <c r="U134" s="153">
        <f t="shared" si="86"/>
        <v>0</v>
      </c>
      <c r="V134" s="153">
        <f t="shared" si="86"/>
        <v>326.04000000000002</v>
      </c>
      <c r="W134" s="153">
        <f t="shared" si="86"/>
        <v>0</v>
      </c>
      <c r="X134" s="153">
        <f t="shared" si="86"/>
        <v>0</v>
      </c>
      <c r="Y134" s="153">
        <f t="shared" si="86"/>
        <v>0</v>
      </c>
      <c r="Z134" s="153">
        <f t="shared" si="86"/>
        <v>246.95249999999999</v>
      </c>
      <c r="AA134" s="153">
        <f t="shared" si="86"/>
        <v>0</v>
      </c>
      <c r="AB134" s="153">
        <f t="shared" si="86"/>
        <v>153.66249999999999</v>
      </c>
      <c r="AC134" s="153">
        <f t="shared" si="86"/>
        <v>0</v>
      </c>
      <c r="AD134" s="153">
        <f t="shared" si="86"/>
        <v>0</v>
      </c>
      <c r="AE134" s="153">
        <f t="shared" si="86"/>
        <v>0</v>
      </c>
      <c r="AF134" s="153"/>
      <c r="AG134" s="103">
        <f t="shared" si="47"/>
        <v>2.4726887204451486E-12</v>
      </c>
    </row>
    <row r="135" spans="1:33" x14ac:dyDescent="0.3">
      <c r="A135" s="152" t="s">
        <v>33</v>
      </c>
      <c r="B135" s="153">
        <f>B22+B58+B70+B96+B102+B110+B118+B76+B15+B124+B130</f>
        <v>386472.36602000002</v>
      </c>
      <c r="C135" s="153">
        <f t="shared" si="85"/>
        <v>54540.017810000005</v>
      </c>
      <c r="D135" s="153">
        <f t="shared" si="85"/>
        <v>11802.862999999999</v>
      </c>
      <c r="E135" s="153">
        <f t="shared" si="85"/>
        <v>11802.862999999999</v>
      </c>
      <c r="F135" s="153">
        <f t="shared" si="82"/>
        <v>3.0539992086754268</v>
      </c>
      <c r="G135" s="153">
        <f t="shared" si="83"/>
        <v>21.640739174522096</v>
      </c>
      <c r="H135" s="153">
        <f t="shared" si="86"/>
        <v>48965.907810000004</v>
      </c>
      <c r="I135" s="153">
        <f t="shared" si="86"/>
        <v>11802.862999999999</v>
      </c>
      <c r="J135" s="153">
        <f t="shared" si="86"/>
        <v>39397.231310000003</v>
      </c>
      <c r="K135" s="153">
        <f t="shared" si="86"/>
        <v>0</v>
      </c>
      <c r="L135" s="153">
        <f t="shared" si="86"/>
        <v>36546.91992</v>
      </c>
      <c r="M135" s="153">
        <f t="shared" si="86"/>
        <v>0</v>
      </c>
      <c r="N135" s="153">
        <f t="shared" si="86"/>
        <v>38808.630839999998</v>
      </c>
      <c r="O135" s="153">
        <f t="shared" si="86"/>
        <v>0</v>
      </c>
      <c r="P135" s="153">
        <f t="shared" si="86"/>
        <v>34241.312080000003</v>
      </c>
      <c r="Q135" s="153">
        <f t="shared" si="86"/>
        <v>0</v>
      </c>
      <c r="R135" s="153">
        <f t="shared" si="86"/>
        <v>29886.016480000002</v>
      </c>
      <c r="S135" s="153">
        <f t="shared" si="86"/>
        <v>0</v>
      </c>
      <c r="T135" s="153">
        <f t="shared" si="86"/>
        <v>28958.621160000002</v>
      </c>
      <c r="U135" s="153">
        <f t="shared" si="86"/>
        <v>0</v>
      </c>
      <c r="V135" s="153">
        <f t="shared" si="86"/>
        <v>26248.455460000005</v>
      </c>
      <c r="W135" s="153">
        <f t="shared" si="86"/>
        <v>0</v>
      </c>
      <c r="X135" s="153">
        <f t="shared" si="86"/>
        <v>22766.080699999999</v>
      </c>
      <c r="Y135" s="153">
        <f t="shared" si="86"/>
        <v>0</v>
      </c>
      <c r="Z135" s="153">
        <f t="shared" si="86"/>
        <v>25922.709970000004</v>
      </c>
      <c r="AA135" s="153">
        <f t="shared" si="86"/>
        <v>0</v>
      </c>
      <c r="AB135" s="153">
        <f t="shared" si="86"/>
        <v>25013.80904</v>
      </c>
      <c r="AC135" s="153">
        <f t="shared" si="86"/>
        <v>0</v>
      </c>
      <c r="AD135" s="153">
        <f t="shared" si="86"/>
        <v>29716.671250000003</v>
      </c>
      <c r="AE135" s="153">
        <f t="shared" si="86"/>
        <v>0</v>
      </c>
      <c r="AF135" s="153"/>
      <c r="AG135" s="103">
        <f t="shared" si="47"/>
        <v>0</v>
      </c>
    </row>
    <row r="136" spans="1:33" x14ac:dyDescent="0.3">
      <c r="A136" s="154" t="s">
        <v>172</v>
      </c>
      <c r="B136" s="153">
        <f t="shared" ref="B136" si="87">B23+B59+B71+B97+B103+B111+B119+B77+B16+B125+B131</f>
        <v>0</v>
      </c>
      <c r="C136" s="153">
        <f t="shared" si="85"/>
        <v>0</v>
      </c>
      <c r="D136" s="153">
        <f t="shared" si="85"/>
        <v>0</v>
      </c>
      <c r="E136" s="153">
        <f t="shared" si="85"/>
        <v>0</v>
      </c>
      <c r="F136" s="153">
        <f t="shared" si="82"/>
        <v>0</v>
      </c>
      <c r="G136" s="153">
        <f t="shared" si="83"/>
        <v>0</v>
      </c>
      <c r="H136" s="153">
        <f t="shared" si="86"/>
        <v>0</v>
      </c>
      <c r="I136" s="153">
        <f t="shared" si="86"/>
        <v>0</v>
      </c>
      <c r="J136" s="153">
        <f t="shared" si="86"/>
        <v>0</v>
      </c>
      <c r="K136" s="153">
        <f t="shared" si="86"/>
        <v>0</v>
      </c>
      <c r="L136" s="153">
        <f t="shared" si="86"/>
        <v>0</v>
      </c>
      <c r="M136" s="153">
        <f t="shared" si="86"/>
        <v>0</v>
      </c>
      <c r="N136" s="153">
        <f t="shared" si="86"/>
        <v>0</v>
      </c>
      <c r="O136" s="153">
        <f t="shared" si="86"/>
        <v>0</v>
      </c>
      <c r="P136" s="153">
        <f t="shared" si="86"/>
        <v>0</v>
      </c>
      <c r="Q136" s="153">
        <f t="shared" si="86"/>
        <v>0</v>
      </c>
      <c r="R136" s="153">
        <f t="shared" si="86"/>
        <v>0</v>
      </c>
      <c r="S136" s="153">
        <f t="shared" si="86"/>
        <v>0</v>
      </c>
      <c r="T136" s="153">
        <f t="shared" si="86"/>
        <v>0</v>
      </c>
      <c r="U136" s="153">
        <f t="shared" si="86"/>
        <v>0</v>
      </c>
      <c r="V136" s="153">
        <f t="shared" si="86"/>
        <v>0</v>
      </c>
      <c r="W136" s="153">
        <f t="shared" si="86"/>
        <v>0</v>
      </c>
      <c r="X136" s="153">
        <f t="shared" si="86"/>
        <v>0</v>
      </c>
      <c r="Y136" s="153">
        <f t="shared" si="86"/>
        <v>0</v>
      </c>
      <c r="Z136" s="153">
        <f t="shared" si="86"/>
        <v>0</v>
      </c>
      <c r="AA136" s="153">
        <f t="shared" si="86"/>
        <v>0</v>
      </c>
      <c r="AB136" s="153">
        <f t="shared" si="86"/>
        <v>0</v>
      </c>
      <c r="AC136" s="153">
        <f t="shared" si="86"/>
        <v>0</v>
      </c>
      <c r="AD136" s="153">
        <f t="shared" si="86"/>
        <v>0</v>
      </c>
      <c r="AE136" s="153">
        <f t="shared" si="86"/>
        <v>0</v>
      </c>
      <c r="AF136" s="153"/>
      <c r="AG136" s="103">
        <f t="shared" si="47"/>
        <v>0</v>
      </c>
    </row>
    <row r="137" spans="1:33" ht="37.5" x14ac:dyDescent="0.3">
      <c r="A137" s="150" t="s">
        <v>220</v>
      </c>
      <c r="B137" s="151">
        <f>B138+B139+B140+B141</f>
        <v>0</v>
      </c>
      <c r="C137" s="151">
        <f>C138+C139+C140</f>
        <v>0</v>
      </c>
      <c r="D137" s="151">
        <f>D138+D139+D140</f>
        <v>0</v>
      </c>
      <c r="E137" s="151">
        <f>E138+E139+E140</f>
        <v>0</v>
      </c>
      <c r="F137" s="151">
        <f t="shared" si="82"/>
        <v>0</v>
      </c>
      <c r="G137" s="151">
        <f t="shared" si="83"/>
        <v>0</v>
      </c>
      <c r="H137" s="151">
        <f t="shared" ref="H137:AE137" si="88">H138+H139+H140+H141</f>
        <v>0</v>
      </c>
      <c r="I137" s="151">
        <f t="shared" si="88"/>
        <v>0</v>
      </c>
      <c r="J137" s="151">
        <f t="shared" si="88"/>
        <v>0</v>
      </c>
      <c r="K137" s="151">
        <f t="shared" si="88"/>
        <v>0</v>
      </c>
      <c r="L137" s="151">
        <f t="shared" si="88"/>
        <v>0</v>
      </c>
      <c r="M137" s="151">
        <f t="shared" si="88"/>
        <v>0</v>
      </c>
      <c r="N137" s="151">
        <f t="shared" si="88"/>
        <v>0</v>
      </c>
      <c r="O137" s="151">
        <f t="shared" si="88"/>
        <v>0</v>
      </c>
      <c r="P137" s="151">
        <f t="shared" si="88"/>
        <v>0</v>
      </c>
      <c r="Q137" s="151">
        <f t="shared" si="88"/>
        <v>0</v>
      </c>
      <c r="R137" s="151">
        <f t="shared" si="88"/>
        <v>0</v>
      </c>
      <c r="S137" s="151">
        <f t="shared" si="88"/>
        <v>0</v>
      </c>
      <c r="T137" s="151">
        <f t="shared" si="88"/>
        <v>0</v>
      </c>
      <c r="U137" s="151">
        <f t="shared" si="88"/>
        <v>0</v>
      </c>
      <c r="V137" s="151">
        <f t="shared" si="88"/>
        <v>0</v>
      </c>
      <c r="W137" s="151">
        <f t="shared" si="88"/>
        <v>0</v>
      </c>
      <c r="X137" s="151">
        <f t="shared" si="88"/>
        <v>0</v>
      </c>
      <c r="Y137" s="151">
        <f t="shared" si="88"/>
        <v>0</v>
      </c>
      <c r="Z137" s="151">
        <f t="shared" si="88"/>
        <v>0</v>
      </c>
      <c r="AA137" s="151">
        <f t="shared" si="88"/>
        <v>0</v>
      </c>
      <c r="AB137" s="151">
        <f t="shared" si="88"/>
        <v>0</v>
      </c>
      <c r="AC137" s="151">
        <f t="shared" si="88"/>
        <v>0</v>
      </c>
      <c r="AD137" s="151">
        <f t="shared" si="88"/>
        <v>0</v>
      </c>
      <c r="AE137" s="151">
        <f t="shared" si="88"/>
        <v>0</v>
      </c>
      <c r="AF137" s="151"/>
      <c r="AG137" s="103">
        <f t="shared" si="47"/>
        <v>0</v>
      </c>
    </row>
    <row r="138" spans="1:33" x14ac:dyDescent="0.3">
      <c r="A138" s="152" t="s">
        <v>171</v>
      </c>
      <c r="B138" s="153">
        <f>B13</f>
        <v>0</v>
      </c>
      <c r="C138" s="153">
        <f t="shared" ref="C138:E141" si="89">C13</f>
        <v>0</v>
      </c>
      <c r="D138" s="153">
        <f t="shared" si="89"/>
        <v>0</v>
      </c>
      <c r="E138" s="153">
        <f t="shared" si="89"/>
        <v>0</v>
      </c>
      <c r="F138" s="153">
        <f t="shared" si="82"/>
        <v>0</v>
      </c>
      <c r="G138" s="153">
        <f t="shared" si="83"/>
        <v>0</v>
      </c>
      <c r="H138" s="153">
        <f t="shared" ref="H138:AE141" si="90">H13</f>
        <v>0</v>
      </c>
      <c r="I138" s="153">
        <f t="shared" si="90"/>
        <v>0</v>
      </c>
      <c r="J138" s="153">
        <f t="shared" si="90"/>
        <v>0</v>
      </c>
      <c r="K138" s="153">
        <f t="shared" si="90"/>
        <v>0</v>
      </c>
      <c r="L138" s="153">
        <f t="shared" si="90"/>
        <v>0</v>
      </c>
      <c r="M138" s="153">
        <f t="shared" si="90"/>
        <v>0</v>
      </c>
      <c r="N138" s="153">
        <f t="shared" si="90"/>
        <v>0</v>
      </c>
      <c r="O138" s="153">
        <f t="shared" si="90"/>
        <v>0</v>
      </c>
      <c r="P138" s="153">
        <f t="shared" si="90"/>
        <v>0</v>
      </c>
      <c r="Q138" s="153">
        <f t="shared" si="90"/>
        <v>0</v>
      </c>
      <c r="R138" s="153">
        <f t="shared" si="90"/>
        <v>0</v>
      </c>
      <c r="S138" s="153">
        <f t="shared" si="90"/>
        <v>0</v>
      </c>
      <c r="T138" s="153">
        <f t="shared" si="90"/>
        <v>0</v>
      </c>
      <c r="U138" s="153">
        <f t="shared" si="90"/>
        <v>0</v>
      </c>
      <c r="V138" s="153">
        <f t="shared" si="90"/>
        <v>0</v>
      </c>
      <c r="W138" s="153">
        <f t="shared" si="90"/>
        <v>0</v>
      </c>
      <c r="X138" s="153">
        <f t="shared" si="90"/>
        <v>0</v>
      </c>
      <c r="Y138" s="153">
        <f t="shared" si="90"/>
        <v>0</v>
      </c>
      <c r="Z138" s="153">
        <f t="shared" si="90"/>
        <v>0</v>
      </c>
      <c r="AA138" s="153">
        <f t="shared" si="90"/>
        <v>0</v>
      </c>
      <c r="AB138" s="153">
        <f t="shared" si="90"/>
        <v>0</v>
      </c>
      <c r="AC138" s="153">
        <f t="shared" si="90"/>
        <v>0</v>
      </c>
      <c r="AD138" s="153">
        <f t="shared" si="90"/>
        <v>0</v>
      </c>
      <c r="AE138" s="153">
        <f t="shared" si="90"/>
        <v>0</v>
      </c>
      <c r="AF138" s="153"/>
      <c r="AG138" s="103">
        <f t="shared" si="47"/>
        <v>0</v>
      </c>
    </row>
    <row r="139" spans="1:33" x14ac:dyDescent="0.3">
      <c r="A139" s="152" t="s">
        <v>32</v>
      </c>
      <c r="B139" s="153">
        <f t="shared" ref="B139:D141" si="91">B14</f>
        <v>0</v>
      </c>
      <c r="C139" s="153">
        <f t="shared" si="91"/>
        <v>0</v>
      </c>
      <c r="D139" s="153">
        <f t="shared" si="91"/>
        <v>0</v>
      </c>
      <c r="E139" s="153">
        <f t="shared" si="89"/>
        <v>0</v>
      </c>
      <c r="F139" s="153">
        <f t="shared" si="82"/>
        <v>0</v>
      </c>
      <c r="G139" s="153">
        <f t="shared" si="83"/>
        <v>0</v>
      </c>
      <c r="H139" s="153">
        <f t="shared" si="90"/>
        <v>0</v>
      </c>
      <c r="I139" s="153">
        <f t="shared" si="90"/>
        <v>0</v>
      </c>
      <c r="J139" s="153">
        <f t="shared" si="90"/>
        <v>0</v>
      </c>
      <c r="K139" s="153">
        <f t="shared" si="90"/>
        <v>0</v>
      </c>
      <c r="L139" s="153">
        <f t="shared" si="90"/>
        <v>0</v>
      </c>
      <c r="M139" s="153">
        <f t="shared" si="90"/>
        <v>0</v>
      </c>
      <c r="N139" s="153">
        <f t="shared" si="90"/>
        <v>0</v>
      </c>
      <c r="O139" s="153">
        <f t="shared" si="90"/>
        <v>0</v>
      </c>
      <c r="P139" s="153">
        <f t="shared" si="90"/>
        <v>0</v>
      </c>
      <c r="Q139" s="153">
        <f t="shared" si="90"/>
        <v>0</v>
      </c>
      <c r="R139" s="153">
        <f t="shared" si="90"/>
        <v>0</v>
      </c>
      <c r="S139" s="153">
        <f t="shared" si="90"/>
        <v>0</v>
      </c>
      <c r="T139" s="153">
        <f t="shared" si="90"/>
        <v>0</v>
      </c>
      <c r="U139" s="153">
        <f t="shared" si="90"/>
        <v>0</v>
      </c>
      <c r="V139" s="153">
        <f t="shared" si="90"/>
        <v>0</v>
      </c>
      <c r="W139" s="153">
        <f t="shared" si="90"/>
        <v>0</v>
      </c>
      <c r="X139" s="153">
        <f t="shared" si="90"/>
        <v>0</v>
      </c>
      <c r="Y139" s="153">
        <f t="shared" si="90"/>
        <v>0</v>
      </c>
      <c r="Z139" s="153">
        <f t="shared" si="90"/>
        <v>0</v>
      </c>
      <c r="AA139" s="153">
        <f t="shared" si="90"/>
        <v>0</v>
      </c>
      <c r="AB139" s="153">
        <f t="shared" si="90"/>
        <v>0</v>
      </c>
      <c r="AC139" s="153">
        <f t="shared" si="90"/>
        <v>0</v>
      </c>
      <c r="AD139" s="153">
        <f t="shared" si="90"/>
        <v>0</v>
      </c>
      <c r="AE139" s="153">
        <f t="shared" si="90"/>
        <v>0</v>
      </c>
      <c r="AF139" s="153"/>
      <c r="AG139" s="103">
        <f t="shared" si="47"/>
        <v>0</v>
      </c>
    </row>
    <row r="140" spans="1:33" x14ac:dyDescent="0.3">
      <c r="A140" s="152" t="s">
        <v>33</v>
      </c>
      <c r="B140" s="153">
        <f t="shared" si="91"/>
        <v>0</v>
      </c>
      <c r="C140" s="153">
        <f t="shared" si="91"/>
        <v>0</v>
      </c>
      <c r="D140" s="153">
        <f t="shared" si="91"/>
        <v>0</v>
      </c>
      <c r="E140" s="153">
        <f t="shared" si="89"/>
        <v>0</v>
      </c>
      <c r="F140" s="153">
        <f t="shared" si="82"/>
        <v>0</v>
      </c>
      <c r="G140" s="153">
        <f t="shared" si="83"/>
        <v>0</v>
      </c>
      <c r="H140" s="153">
        <f t="shared" si="90"/>
        <v>0</v>
      </c>
      <c r="I140" s="153">
        <f t="shared" si="90"/>
        <v>0</v>
      </c>
      <c r="J140" s="153">
        <f t="shared" si="90"/>
        <v>0</v>
      </c>
      <c r="K140" s="153">
        <f t="shared" si="90"/>
        <v>0</v>
      </c>
      <c r="L140" s="153">
        <f t="shared" si="90"/>
        <v>0</v>
      </c>
      <c r="M140" s="153">
        <f t="shared" si="90"/>
        <v>0</v>
      </c>
      <c r="N140" s="153">
        <f t="shared" si="90"/>
        <v>0</v>
      </c>
      <c r="O140" s="153">
        <f t="shared" si="90"/>
        <v>0</v>
      </c>
      <c r="P140" s="153">
        <f t="shared" si="90"/>
        <v>0</v>
      </c>
      <c r="Q140" s="153">
        <f t="shared" si="90"/>
        <v>0</v>
      </c>
      <c r="R140" s="153">
        <f t="shared" si="90"/>
        <v>0</v>
      </c>
      <c r="S140" s="153">
        <f t="shared" si="90"/>
        <v>0</v>
      </c>
      <c r="T140" s="153">
        <f t="shared" si="90"/>
        <v>0</v>
      </c>
      <c r="U140" s="153">
        <f t="shared" si="90"/>
        <v>0</v>
      </c>
      <c r="V140" s="153">
        <f t="shared" si="90"/>
        <v>0</v>
      </c>
      <c r="W140" s="153">
        <f t="shared" si="90"/>
        <v>0</v>
      </c>
      <c r="X140" s="153">
        <f t="shared" si="90"/>
        <v>0</v>
      </c>
      <c r="Y140" s="153">
        <f t="shared" si="90"/>
        <v>0</v>
      </c>
      <c r="Z140" s="153">
        <f t="shared" si="90"/>
        <v>0</v>
      </c>
      <c r="AA140" s="153">
        <f t="shared" si="90"/>
        <v>0</v>
      </c>
      <c r="AB140" s="153">
        <f t="shared" si="90"/>
        <v>0</v>
      </c>
      <c r="AC140" s="153">
        <f t="shared" si="90"/>
        <v>0</v>
      </c>
      <c r="AD140" s="153">
        <f t="shared" si="90"/>
        <v>0</v>
      </c>
      <c r="AE140" s="153">
        <f t="shared" si="90"/>
        <v>0</v>
      </c>
      <c r="AF140" s="153"/>
      <c r="AG140" s="103">
        <f t="shared" ref="AG140:AG151" si="92">B140-H140-J140-L140-N140-P140-R140-T140-V140-X140-Z140-AB140-AD140</f>
        <v>0</v>
      </c>
    </row>
    <row r="141" spans="1:33" x14ac:dyDescent="0.3">
      <c r="A141" s="154" t="s">
        <v>172</v>
      </c>
      <c r="B141" s="153">
        <f t="shared" si="91"/>
        <v>0</v>
      </c>
      <c r="C141" s="153">
        <f t="shared" si="91"/>
        <v>0</v>
      </c>
      <c r="D141" s="153">
        <f t="shared" si="91"/>
        <v>0</v>
      </c>
      <c r="E141" s="153">
        <f t="shared" si="89"/>
        <v>0</v>
      </c>
      <c r="F141" s="153">
        <f t="shared" si="82"/>
        <v>0</v>
      </c>
      <c r="G141" s="153">
        <f t="shared" si="83"/>
        <v>0</v>
      </c>
      <c r="H141" s="153">
        <f t="shared" si="90"/>
        <v>0</v>
      </c>
      <c r="I141" s="153">
        <f t="shared" si="90"/>
        <v>0</v>
      </c>
      <c r="J141" s="153">
        <f t="shared" si="90"/>
        <v>0</v>
      </c>
      <c r="K141" s="153">
        <f t="shared" si="90"/>
        <v>0</v>
      </c>
      <c r="L141" s="153">
        <f t="shared" si="90"/>
        <v>0</v>
      </c>
      <c r="M141" s="153">
        <f t="shared" si="90"/>
        <v>0</v>
      </c>
      <c r="N141" s="153">
        <f t="shared" si="90"/>
        <v>0</v>
      </c>
      <c r="O141" s="153">
        <f t="shared" si="90"/>
        <v>0</v>
      </c>
      <c r="P141" s="153">
        <f t="shared" si="90"/>
        <v>0</v>
      </c>
      <c r="Q141" s="153">
        <f t="shared" si="90"/>
        <v>0</v>
      </c>
      <c r="R141" s="153">
        <f t="shared" si="90"/>
        <v>0</v>
      </c>
      <c r="S141" s="153">
        <f t="shared" si="90"/>
        <v>0</v>
      </c>
      <c r="T141" s="153">
        <f t="shared" si="90"/>
        <v>0</v>
      </c>
      <c r="U141" s="153">
        <f t="shared" si="90"/>
        <v>0</v>
      </c>
      <c r="V141" s="153">
        <f t="shared" si="90"/>
        <v>0</v>
      </c>
      <c r="W141" s="153">
        <f t="shared" si="90"/>
        <v>0</v>
      </c>
      <c r="X141" s="153">
        <f t="shared" si="90"/>
        <v>0</v>
      </c>
      <c r="Y141" s="153">
        <f t="shared" si="90"/>
        <v>0</v>
      </c>
      <c r="Z141" s="153">
        <f t="shared" si="90"/>
        <v>0</v>
      </c>
      <c r="AA141" s="153">
        <f t="shared" si="90"/>
        <v>0</v>
      </c>
      <c r="AB141" s="153">
        <f t="shared" si="90"/>
        <v>0</v>
      </c>
      <c r="AC141" s="153">
        <f t="shared" si="90"/>
        <v>0</v>
      </c>
      <c r="AD141" s="153">
        <f t="shared" si="90"/>
        <v>0</v>
      </c>
      <c r="AE141" s="153">
        <f t="shared" si="90"/>
        <v>0</v>
      </c>
      <c r="AF141" s="153"/>
      <c r="AG141" s="103">
        <f t="shared" si="92"/>
        <v>0</v>
      </c>
    </row>
    <row r="142" spans="1:33" ht="37.5" x14ac:dyDescent="0.3">
      <c r="A142" s="150" t="s">
        <v>221</v>
      </c>
      <c r="B142" s="151">
        <f>B143+B144+B145+B146</f>
        <v>396425.26602000004</v>
      </c>
      <c r="C142" s="151">
        <f>C143+C144+C145</f>
        <v>54540.017810000005</v>
      </c>
      <c r="D142" s="151">
        <f>D143+D144+D145</f>
        <v>11802.862999999999</v>
      </c>
      <c r="E142" s="151">
        <f>E143+E144+E145</f>
        <v>11802.862999999999</v>
      </c>
      <c r="F142" s="151">
        <f t="shared" si="82"/>
        <v>2.9773235996023861</v>
      </c>
      <c r="G142" s="151">
        <f t="shared" si="83"/>
        <v>21.640739174522096</v>
      </c>
      <c r="H142" s="151">
        <f t="shared" ref="H142:AE142" si="93">H143+H144+H145+H146</f>
        <v>48965.907810000004</v>
      </c>
      <c r="I142" s="151">
        <f t="shared" si="93"/>
        <v>11802.862999999999</v>
      </c>
      <c r="J142" s="151">
        <f t="shared" si="93"/>
        <v>39397.231310000003</v>
      </c>
      <c r="K142" s="151">
        <f t="shared" si="93"/>
        <v>0</v>
      </c>
      <c r="L142" s="151">
        <f t="shared" si="93"/>
        <v>38604.944920000002</v>
      </c>
      <c r="M142" s="151">
        <f t="shared" si="93"/>
        <v>0</v>
      </c>
      <c r="N142" s="151">
        <f t="shared" si="93"/>
        <v>38892.450839999998</v>
      </c>
      <c r="O142" s="151">
        <f t="shared" si="93"/>
        <v>0</v>
      </c>
      <c r="P142" s="151">
        <f t="shared" si="93"/>
        <v>34241.312080000003</v>
      </c>
      <c r="Q142" s="151">
        <f t="shared" si="93"/>
        <v>0</v>
      </c>
      <c r="R142" s="151">
        <f t="shared" si="93"/>
        <v>29886.016480000002</v>
      </c>
      <c r="S142" s="151">
        <f t="shared" si="93"/>
        <v>0</v>
      </c>
      <c r="T142" s="151">
        <f t="shared" si="93"/>
        <v>36043.021160000004</v>
      </c>
      <c r="U142" s="151">
        <f t="shared" si="93"/>
        <v>0</v>
      </c>
      <c r="V142" s="151">
        <f t="shared" si="93"/>
        <v>26574.495460000006</v>
      </c>
      <c r="W142" s="151">
        <f t="shared" si="93"/>
        <v>0</v>
      </c>
      <c r="X142" s="151">
        <f t="shared" si="93"/>
        <v>22766.080699999999</v>
      </c>
      <c r="Y142" s="151">
        <f t="shared" si="93"/>
        <v>0</v>
      </c>
      <c r="Z142" s="151">
        <f t="shared" si="93"/>
        <v>26169.662470000003</v>
      </c>
      <c r="AA142" s="151">
        <f t="shared" si="93"/>
        <v>0</v>
      </c>
      <c r="AB142" s="151">
        <f t="shared" si="93"/>
        <v>25167.471539999999</v>
      </c>
      <c r="AC142" s="151">
        <f t="shared" si="93"/>
        <v>0</v>
      </c>
      <c r="AD142" s="151">
        <f t="shared" si="93"/>
        <v>29716.671250000003</v>
      </c>
      <c r="AE142" s="151">
        <f t="shared" si="93"/>
        <v>0</v>
      </c>
      <c r="AF142" s="151"/>
      <c r="AG142" s="103">
        <f t="shared" si="92"/>
        <v>4.7293724492192268E-11</v>
      </c>
    </row>
    <row r="143" spans="1:33" x14ac:dyDescent="0.3">
      <c r="A143" s="152" t="s">
        <v>171</v>
      </c>
      <c r="B143" s="153">
        <f>B20+B56+B68+B74+B94+B100+B108+B116+B122+B128</f>
        <v>0</v>
      </c>
      <c r="C143" s="153">
        <f t="shared" ref="C143:E143" si="94">C20+C56+C68+C74+C94+C100+C108+C116+C122+C128</f>
        <v>0</v>
      </c>
      <c r="D143" s="153">
        <f t="shared" si="94"/>
        <v>0</v>
      </c>
      <c r="E143" s="153">
        <f t="shared" si="94"/>
        <v>0</v>
      </c>
      <c r="F143" s="153">
        <f t="shared" si="82"/>
        <v>0</v>
      </c>
      <c r="G143" s="153">
        <f t="shared" si="83"/>
        <v>0</v>
      </c>
      <c r="H143" s="153">
        <f t="shared" ref="H143:AE146" si="95">H20+H56+H68+H74+H94+H100+H108+H116+H122+H128</f>
        <v>0</v>
      </c>
      <c r="I143" s="153">
        <f t="shared" si="95"/>
        <v>0</v>
      </c>
      <c r="J143" s="153">
        <f t="shared" si="95"/>
        <v>0</v>
      </c>
      <c r="K143" s="153">
        <f t="shared" si="95"/>
        <v>0</v>
      </c>
      <c r="L143" s="153">
        <f t="shared" si="95"/>
        <v>0</v>
      </c>
      <c r="M143" s="153">
        <f t="shared" si="95"/>
        <v>0</v>
      </c>
      <c r="N143" s="153">
        <f t="shared" si="95"/>
        <v>0</v>
      </c>
      <c r="O143" s="153">
        <f t="shared" si="95"/>
        <v>0</v>
      </c>
      <c r="P143" s="153">
        <f t="shared" si="95"/>
        <v>0</v>
      </c>
      <c r="Q143" s="153">
        <f t="shared" si="95"/>
        <v>0</v>
      </c>
      <c r="R143" s="153">
        <f t="shared" si="95"/>
        <v>0</v>
      </c>
      <c r="S143" s="153">
        <f t="shared" si="95"/>
        <v>0</v>
      </c>
      <c r="T143" s="153">
        <f t="shared" si="95"/>
        <v>0</v>
      </c>
      <c r="U143" s="153">
        <f t="shared" si="95"/>
        <v>0</v>
      </c>
      <c r="V143" s="153">
        <f t="shared" si="95"/>
        <v>0</v>
      </c>
      <c r="W143" s="153">
        <f t="shared" si="95"/>
        <v>0</v>
      </c>
      <c r="X143" s="153">
        <f t="shared" si="95"/>
        <v>0</v>
      </c>
      <c r="Y143" s="153">
        <f t="shared" si="95"/>
        <v>0</v>
      </c>
      <c r="Z143" s="153">
        <f t="shared" si="95"/>
        <v>0</v>
      </c>
      <c r="AA143" s="153">
        <f t="shared" si="95"/>
        <v>0</v>
      </c>
      <c r="AB143" s="153">
        <f t="shared" si="95"/>
        <v>0</v>
      </c>
      <c r="AC143" s="153">
        <f t="shared" si="95"/>
        <v>0</v>
      </c>
      <c r="AD143" s="153">
        <f t="shared" si="95"/>
        <v>0</v>
      </c>
      <c r="AE143" s="153">
        <f t="shared" si="95"/>
        <v>0</v>
      </c>
      <c r="AF143" s="153"/>
      <c r="AG143" s="103">
        <f t="shared" si="92"/>
        <v>0</v>
      </c>
    </row>
    <row r="144" spans="1:33" x14ac:dyDescent="0.3">
      <c r="A144" s="152" t="s">
        <v>32</v>
      </c>
      <c r="B144" s="153">
        <f t="shared" ref="B144:E146" si="96">B21+B57+B69+B75+B95+B101+B109+B117+B123+B129</f>
        <v>9952.9000000000015</v>
      </c>
      <c r="C144" s="153">
        <f t="shared" si="96"/>
        <v>0</v>
      </c>
      <c r="D144" s="153">
        <f t="shared" si="96"/>
        <v>0</v>
      </c>
      <c r="E144" s="153">
        <f t="shared" si="96"/>
        <v>0</v>
      </c>
      <c r="F144" s="153">
        <f t="shared" si="82"/>
        <v>0</v>
      </c>
      <c r="G144" s="153">
        <f t="shared" si="83"/>
        <v>0</v>
      </c>
      <c r="H144" s="153">
        <f t="shared" si="95"/>
        <v>0</v>
      </c>
      <c r="I144" s="153">
        <f t="shared" si="95"/>
        <v>0</v>
      </c>
      <c r="J144" s="153">
        <f t="shared" si="95"/>
        <v>0</v>
      </c>
      <c r="K144" s="153">
        <f t="shared" si="95"/>
        <v>0</v>
      </c>
      <c r="L144" s="153">
        <f t="shared" si="95"/>
        <v>2058.0250000000001</v>
      </c>
      <c r="M144" s="153">
        <f t="shared" si="95"/>
        <v>0</v>
      </c>
      <c r="N144" s="153">
        <f t="shared" si="95"/>
        <v>83.82</v>
      </c>
      <c r="O144" s="153">
        <f t="shared" si="95"/>
        <v>0</v>
      </c>
      <c r="P144" s="153">
        <f t="shared" si="95"/>
        <v>0</v>
      </c>
      <c r="Q144" s="153">
        <f t="shared" si="95"/>
        <v>0</v>
      </c>
      <c r="R144" s="153">
        <f t="shared" si="95"/>
        <v>0</v>
      </c>
      <c r="S144" s="153">
        <f t="shared" si="95"/>
        <v>0</v>
      </c>
      <c r="T144" s="153">
        <f t="shared" si="95"/>
        <v>7084.4</v>
      </c>
      <c r="U144" s="153">
        <f t="shared" si="95"/>
        <v>0</v>
      </c>
      <c r="V144" s="153">
        <f t="shared" si="95"/>
        <v>326.04000000000002</v>
      </c>
      <c r="W144" s="153">
        <f t="shared" si="95"/>
        <v>0</v>
      </c>
      <c r="X144" s="153">
        <f t="shared" si="95"/>
        <v>0</v>
      </c>
      <c r="Y144" s="153">
        <f t="shared" si="95"/>
        <v>0</v>
      </c>
      <c r="Z144" s="153">
        <f t="shared" si="95"/>
        <v>246.95249999999999</v>
      </c>
      <c r="AA144" s="153">
        <f t="shared" si="95"/>
        <v>0</v>
      </c>
      <c r="AB144" s="153">
        <f t="shared" si="95"/>
        <v>153.66249999999999</v>
      </c>
      <c r="AC144" s="153">
        <f t="shared" si="95"/>
        <v>0</v>
      </c>
      <c r="AD144" s="153">
        <f t="shared" si="95"/>
        <v>0</v>
      </c>
      <c r="AE144" s="153">
        <f t="shared" si="95"/>
        <v>0</v>
      </c>
      <c r="AF144" s="153"/>
      <c r="AG144" s="103">
        <f t="shared" si="92"/>
        <v>2.4726887204451486E-12</v>
      </c>
    </row>
    <row r="145" spans="1:33" x14ac:dyDescent="0.3">
      <c r="A145" s="152" t="s">
        <v>33</v>
      </c>
      <c r="B145" s="153">
        <f t="shared" si="96"/>
        <v>386472.36602000002</v>
      </c>
      <c r="C145" s="153">
        <f t="shared" si="96"/>
        <v>54540.017810000005</v>
      </c>
      <c r="D145" s="153">
        <f t="shared" si="96"/>
        <v>11802.862999999999</v>
      </c>
      <c r="E145" s="153">
        <f t="shared" si="96"/>
        <v>11802.862999999999</v>
      </c>
      <c r="F145" s="153">
        <f t="shared" si="82"/>
        <v>3.0539992086754268</v>
      </c>
      <c r="G145" s="153">
        <f t="shared" si="83"/>
        <v>21.640739174522096</v>
      </c>
      <c r="H145" s="153">
        <f t="shared" si="95"/>
        <v>48965.907810000004</v>
      </c>
      <c r="I145" s="153">
        <f t="shared" si="95"/>
        <v>11802.862999999999</v>
      </c>
      <c r="J145" s="153">
        <f t="shared" si="95"/>
        <v>39397.231310000003</v>
      </c>
      <c r="K145" s="153">
        <f t="shared" si="95"/>
        <v>0</v>
      </c>
      <c r="L145" s="153">
        <f t="shared" si="95"/>
        <v>36546.91992</v>
      </c>
      <c r="M145" s="153">
        <f t="shared" si="95"/>
        <v>0</v>
      </c>
      <c r="N145" s="153">
        <f t="shared" si="95"/>
        <v>38808.630839999998</v>
      </c>
      <c r="O145" s="153">
        <f t="shared" si="95"/>
        <v>0</v>
      </c>
      <c r="P145" s="153">
        <f t="shared" si="95"/>
        <v>34241.312080000003</v>
      </c>
      <c r="Q145" s="153">
        <f t="shared" si="95"/>
        <v>0</v>
      </c>
      <c r="R145" s="153">
        <f t="shared" si="95"/>
        <v>29886.016480000002</v>
      </c>
      <c r="S145" s="153">
        <f t="shared" si="95"/>
        <v>0</v>
      </c>
      <c r="T145" s="153">
        <f t="shared" si="95"/>
        <v>28958.621160000002</v>
      </c>
      <c r="U145" s="153">
        <f t="shared" si="95"/>
        <v>0</v>
      </c>
      <c r="V145" s="153">
        <f t="shared" si="95"/>
        <v>26248.455460000005</v>
      </c>
      <c r="W145" s="153">
        <f t="shared" si="95"/>
        <v>0</v>
      </c>
      <c r="X145" s="153">
        <f t="shared" si="95"/>
        <v>22766.080699999999</v>
      </c>
      <c r="Y145" s="153">
        <f t="shared" si="95"/>
        <v>0</v>
      </c>
      <c r="Z145" s="153">
        <f t="shared" si="95"/>
        <v>25922.709970000004</v>
      </c>
      <c r="AA145" s="153">
        <f t="shared" si="95"/>
        <v>0</v>
      </c>
      <c r="AB145" s="153">
        <f t="shared" si="95"/>
        <v>25013.80904</v>
      </c>
      <c r="AC145" s="153">
        <f t="shared" si="95"/>
        <v>0</v>
      </c>
      <c r="AD145" s="153">
        <f t="shared" si="95"/>
        <v>29716.671250000003</v>
      </c>
      <c r="AE145" s="153">
        <f t="shared" si="95"/>
        <v>0</v>
      </c>
      <c r="AF145" s="153"/>
      <c r="AG145" s="103">
        <f t="shared" si="92"/>
        <v>0</v>
      </c>
    </row>
    <row r="146" spans="1:33" x14ac:dyDescent="0.3">
      <c r="A146" s="154" t="s">
        <v>172</v>
      </c>
      <c r="B146" s="153">
        <f t="shared" si="96"/>
        <v>0</v>
      </c>
      <c r="C146" s="153">
        <f t="shared" si="96"/>
        <v>0</v>
      </c>
      <c r="D146" s="153">
        <f t="shared" si="96"/>
        <v>0</v>
      </c>
      <c r="E146" s="153">
        <f t="shared" si="96"/>
        <v>0</v>
      </c>
      <c r="F146" s="153">
        <f t="shared" si="82"/>
        <v>0</v>
      </c>
      <c r="G146" s="153">
        <f t="shared" si="83"/>
        <v>0</v>
      </c>
      <c r="H146" s="153">
        <f t="shared" si="95"/>
        <v>0</v>
      </c>
      <c r="I146" s="153">
        <f t="shared" si="95"/>
        <v>0</v>
      </c>
      <c r="J146" s="153">
        <f t="shared" si="95"/>
        <v>0</v>
      </c>
      <c r="K146" s="153">
        <f t="shared" si="95"/>
        <v>0</v>
      </c>
      <c r="L146" s="153">
        <f t="shared" si="95"/>
        <v>0</v>
      </c>
      <c r="M146" s="153">
        <f t="shared" si="95"/>
        <v>0</v>
      </c>
      <c r="N146" s="153">
        <f t="shared" si="95"/>
        <v>0</v>
      </c>
      <c r="O146" s="153">
        <f t="shared" si="95"/>
        <v>0</v>
      </c>
      <c r="P146" s="153">
        <f t="shared" si="95"/>
        <v>0</v>
      </c>
      <c r="Q146" s="153">
        <f t="shared" si="95"/>
        <v>0</v>
      </c>
      <c r="R146" s="153">
        <f t="shared" si="95"/>
        <v>0</v>
      </c>
      <c r="S146" s="153">
        <f t="shared" si="95"/>
        <v>0</v>
      </c>
      <c r="T146" s="153">
        <f t="shared" si="95"/>
        <v>0</v>
      </c>
      <c r="U146" s="153">
        <f t="shared" si="95"/>
        <v>0</v>
      </c>
      <c r="V146" s="153">
        <f t="shared" si="95"/>
        <v>0</v>
      </c>
      <c r="W146" s="153">
        <f t="shared" si="95"/>
        <v>0</v>
      </c>
      <c r="X146" s="153">
        <f t="shared" si="95"/>
        <v>0</v>
      </c>
      <c r="Y146" s="153">
        <f t="shared" si="95"/>
        <v>0</v>
      </c>
      <c r="Z146" s="153">
        <f t="shared" si="95"/>
        <v>0</v>
      </c>
      <c r="AA146" s="153">
        <f t="shared" si="95"/>
        <v>0</v>
      </c>
      <c r="AB146" s="153">
        <f t="shared" si="95"/>
        <v>0</v>
      </c>
      <c r="AC146" s="153">
        <f t="shared" si="95"/>
        <v>0</v>
      </c>
      <c r="AD146" s="153">
        <f t="shared" si="95"/>
        <v>0</v>
      </c>
      <c r="AE146" s="153">
        <f t="shared" si="95"/>
        <v>0</v>
      </c>
      <c r="AF146" s="153"/>
      <c r="AG146" s="103">
        <f t="shared" si="92"/>
        <v>0</v>
      </c>
    </row>
    <row r="147" spans="1:33" x14ac:dyDescent="0.3">
      <c r="B147" s="157">
        <f t="shared" ref="B147:E151" si="97">B132-B137-B142</f>
        <v>0</v>
      </c>
      <c r="C147" s="157">
        <f t="shared" si="97"/>
        <v>0</v>
      </c>
      <c r="D147" s="157">
        <f t="shared" si="97"/>
        <v>0</v>
      </c>
      <c r="E147" s="157">
        <f t="shared" si="97"/>
        <v>0</v>
      </c>
      <c r="F147" s="157"/>
      <c r="G147" s="157"/>
      <c r="H147" s="157">
        <f t="shared" ref="H147:AE151" si="98">H132-H137-H142</f>
        <v>0</v>
      </c>
      <c r="I147" s="157">
        <f t="shared" si="98"/>
        <v>0</v>
      </c>
      <c r="J147" s="157">
        <f t="shared" si="98"/>
        <v>0</v>
      </c>
      <c r="K147" s="157">
        <f t="shared" si="98"/>
        <v>0</v>
      </c>
      <c r="L147" s="157">
        <f t="shared" si="98"/>
        <v>0</v>
      </c>
      <c r="M147" s="157">
        <f t="shared" si="98"/>
        <v>0</v>
      </c>
      <c r="N147" s="157">
        <f t="shared" si="98"/>
        <v>0</v>
      </c>
      <c r="O147" s="157">
        <f t="shared" si="98"/>
        <v>0</v>
      </c>
      <c r="P147" s="157">
        <f t="shared" si="98"/>
        <v>0</v>
      </c>
      <c r="Q147" s="157">
        <f t="shared" si="98"/>
        <v>0</v>
      </c>
      <c r="R147" s="157">
        <f t="shared" si="98"/>
        <v>0</v>
      </c>
      <c r="S147" s="157">
        <f t="shared" si="98"/>
        <v>0</v>
      </c>
      <c r="T147" s="157">
        <f t="shared" si="98"/>
        <v>0</v>
      </c>
      <c r="U147" s="157">
        <f t="shared" si="98"/>
        <v>0</v>
      </c>
      <c r="V147" s="157">
        <f t="shared" si="98"/>
        <v>0</v>
      </c>
      <c r="W147" s="157">
        <f t="shared" si="98"/>
        <v>0</v>
      </c>
      <c r="X147" s="157">
        <f t="shared" si="98"/>
        <v>0</v>
      </c>
      <c r="Y147" s="157">
        <f t="shared" si="98"/>
        <v>0</v>
      </c>
      <c r="Z147" s="157">
        <f t="shared" si="98"/>
        <v>0</v>
      </c>
      <c r="AA147" s="157">
        <f t="shared" si="98"/>
        <v>0</v>
      </c>
      <c r="AB147" s="157">
        <f t="shared" si="98"/>
        <v>0</v>
      </c>
      <c r="AC147" s="157">
        <f t="shared" si="98"/>
        <v>0</v>
      </c>
      <c r="AD147" s="157">
        <f t="shared" si="98"/>
        <v>0</v>
      </c>
      <c r="AE147" s="157">
        <f t="shared" si="98"/>
        <v>0</v>
      </c>
      <c r="AG147" s="103">
        <f t="shared" si="92"/>
        <v>0</v>
      </c>
    </row>
    <row r="148" spans="1:33" x14ac:dyDescent="0.3">
      <c r="A148" s="158" t="s">
        <v>171</v>
      </c>
      <c r="B148" s="157">
        <f t="shared" si="97"/>
        <v>0</v>
      </c>
      <c r="C148" s="157">
        <f t="shared" si="97"/>
        <v>0</v>
      </c>
      <c r="D148" s="157">
        <f t="shared" si="97"/>
        <v>0</v>
      </c>
      <c r="E148" s="157">
        <f t="shared" si="97"/>
        <v>0</v>
      </c>
      <c r="F148" s="157"/>
      <c r="G148" s="157"/>
      <c r="H148" s="157">
        <f t="shared" si="98"/>
        <v>0</v>
      </c>
      <c r="I148" s="157">
        <f t="shared" si="98"/>
        <v>0</v>
      </c>
      <c r="J148" s="157">
        <f t="shared" si="98"/>
        <v>0</v>
      </c>
      <c r="K148" s="157">
        <f t="shared" si="98"/>
        <v>0</v>
      </c>
      <c r="L148" s="157">
        <f t="shared" si="98"/>
        <v>0</v>
      </c>
      <c r="M148" s="157">
        <f t="shared" si="98"/>
        <v>0</v>
      </c>
      <c r="N148" s="157">
        <f t="shared" si="98"/>
        <v>0</v>
      </c>
      <c r="O148" s="157">
        <f t="shared" si="98"/>
        <v>0</v>
      </c>
      <c r="P148" s="157">
        <f t="shared" si="98"/>
        <v>0</v>
      </c>
      <c r="Q148" s="157">
        <f t="shared" si="98"/>
        <v>0</v>
      </c>
      <c r="R148" s="157">
        <f t="shared" si="98"/>
        <v>0</v>
      </c>
      <c r="S148" s="157">
        <f t="shared" si="98"/>
        <v>0</v>
      </c>
      <c r="T148" s="157">
        <f t="shared" si="98"/>
        <v>0</v>
      </c>
      <c r="U148" s="157">
        <f t="shared" si="98"/>
        <v>0</v>
      </c>
      <c r="V148" s="157">
        <f t="shared" si="98"/>
        <v>0</v>
      </c>
      <c r="W148" s="157">
        <f t="shared" si="98"/>
        <v>0</v>
      </c>
      <c r="X148" s="157">
        <f t="shared" si="98"/>
        <v>0</v>
      </c>
      <c r="Y148" s="157">
        <f t="shared" si="98"/>
        <v>0</v>
      </c>
      <c r="Z148" s="157">
        <f t="shared" si="98"/>
        <v>0</v>
      </c>
      <c r="AA148" s="157">
        <f t="shared" si="98"/>
        <v>0</v>
      </c>
      <c r="AB148" s="157">
        <f t="shared" si="98"/>
        <v>0</v>
      </c>
      <c r="AC148" s="157">
        <f t="shared" si="98"/>
        <v>0</v>
      </c>
      <c r="AD148" s="157">
        <f t="shared" si="98"/>
        <v>0</v>
      </c>
      <c r="AE148" s="157">
        <f t="shared" si="98"/>
        <v>0</v>
      </c>
      <c r="AG148" s="103">
        <f t="shared" si="92"/>
        <v>0</v>
      </c>
    </row>
    <row r="149" spans="1:33" x14ac:dyDescent="0.3">
      <c r="A149" s="158" t="s">
        <v>32</v>
      </c>
      <c r="B149" s="157">
        <f t="shared" si="97"/>
        <v>0</v>
      </c>
      <c r="C149" s="157">
        <f t="shared" si="97"/>
        <v>0</v>
      </c>
      <c r="D149" s="157">
        <f t="shared" si="97"/>
        <v>0</v>
      </c>
      <c r="E149" s="157">
        <f t="shared" si="97"/>
        <v>0</v>
      </c>
      <c r="F149" s="157"/>
      <c r="G149" s="157"/>
      <c r="H149" s="157">
        <f t="shared" si="98"/>
        <v>0</v>
      </c>
      <c r="I149" s="157">
        <f t="shared" si="98"/>
        <v>0</v>
      </c>
      <c r="J149" s="157">
        <f t="shared" si="98"/>
        <v>0</v>
      </c>
      <c r="K149" s="157">
        <f t="shared" si="98"/>
        <v>0</v>
      </c>
      <c r="L149" s="157">
        <f t="shared" si="98"/>
        <v>0</v>
      </c>
      <c r="M149" s="157">
        <f t="shared" si="98"/>
        <v>0</v>
      </c>
      <c r="N149" s="157">
        <f t="shared" si="98"/>
        <v>0</v>
      </c>
      <c r="O149" s="157">
        <f t="shared" si="98"/>
        <v>0</v>
      </c>
      <c r="P149" s="157">
        <f t="shared" si="98"/>
        <v>0</v>
      </c>
      <c r="Q149" s="157">
        <f t="shared" si="98"/>
        <v>0</v>
      </c>
      <c r="R149" s="157">
        <f t="shared" si="98"/>
        <v>0</v>
      </c>
      <c r="S149" s="157">
        <f t="shared" si="98"/>
        <v>0</v>
      </c>
      <c r="T149" s="157">
        <f t="shared" si="98"/>
        <v>0</v>
      </c>
      <c r="U149" s="157">
        <f t="shared" si="98"/>
        <v>0</v>
      </c>
      <c r="V149" s="157">
        <f t="shared" si="98"/>
        <v>0</v>
      </c>
      <c r="W149" s="157">
        <f t="shared" si="98"/>
        <v>0</v>
      </c>
      <c r="X149" s="157">
        <f t="shared" si="98"/>
        <v>0</v>
      </c>
      <c r="Y149" s="157">
        <f t="shared" si="98"/>
        <v>0</v>
      </c>
      <c r="Z149" s="157">
        <f t="shared" si="98"/>
        <v>0</v>
      </c>
      <c r="AA149" s="157">
        <f t="shared" si="98"/>
        <v>0</v>
      </c>
      <c r="AB149" s="157">
        <f t="shared" si="98"/>
        <v>0</v>
      </c>
      <c r="AC149" s="157">
        <f t="shared" si="98"/>
        <v>0</v>
      </c>
      <c r="AD149" s="157">
        <f t="shared" si="98"/>
        <v>0</v>
      </c>
      <c r="AE149" s="157">
        <f t="shared" si="98"/>
        <v>0</v>
      </c>
      <c r="AG149" s="103">
        <f t="shared" si="92"/>
        <v>0</v>
      </c>
    </row>
    <row r="150" spans="1:33" x14ac:dyDescent="0.3">
      <c r="A150" s="158" t="s">
        <v>33</v>
      </c>
      <c r="B150" s="157">
        <f t="shared" si="97"/>
        <v>0</v>
      </c>
      <c r="C150" s="157">
        <f t="shared" si="97"/>
        <v>0</v>
      </c>
      <c r="D150" s="157">
        <f t="shared" si="97"/>
        <v>0</v>
      </c>
      <c r="E150" s="157">
        <f t="shared" si="97"/>
        <v>0</v>
      </c>
      <c r="F150" s="157"/>
      <c r="G150" s="157"/>
      <c r="H150" s="157">
        <f t="shared" si="98"/>
        <v>0</v>
      </c>
      <c r="I150" s="157">
        <f t="shared" si="98"/>
        <v>0</v>
      </c>
      <c r="J150" s="157">
        <f t="shared" si="98"/>
        <v>0</v>
      </c>
      <c r="K150" s="157">
        <f t="shared" si="98"/>
        <v>0</v>
      </c>
      <c r="L150" s="157">
        <f t="shared" si="98"/>
        <v>0</v>
      </c>
      <c r="M150" s="157">
        <f t="shared" si="98"/>
        <v>0</v>
      </c>
      <c r="N150" s="157">
        <f t="shared" si="98"/>
        <v>0</v>
      </c>
      <c r="O150" s="157">
        <f t="shared" si="98"/>
        <v>0</v>
      </c>
      <c r="P150" s="157">
        <f t="shared" si="98"/>
        <v>0</v>
      </c>
      <c r="Q150" s="157">
        <f t="shared" si="98"/>
        <v>0</v>
      </c>
      <c r="R150" s="157">
        <f t="shared" si="98"/>
        <v>0</v>
      </c>
      <c r="S150" s="157">
        <f t="shared" si="98"/>
        <v>0</v>
      </c>
      <c r="T150" s="157">
        <f t="shared" si="98"/>
        <v>0</v>
      </c>
      <c r="U150" s="157">
        <f t="shared" si="98"/>
        <v>0</v>
      </c>
      <c r="V150" s="157">
        <f t="shared" si="98"/>
        <v>0</v>
      </c>
      <c r="W150" s="157">
        <f t="shared" si="98"/>
        <v>0</v>
      </c>
      <c r="X150" s="157">
        <f t="shared" si="98"/>
        <v>0</v>
      </c>
      <c r="Y150" s="157">
        <f t="shared" si="98"/>
        <v>0</v>
      </c>
      <c r="Z150" s="157">
        <f t="shared" si="98"/>
        <v>0</v>
      </c>
      <c r="AA150" s="157">
        <f t="shared" si="98"/>
        <v>0</v>
      </c>
      <c r="AB150" s="157">
        <f t="shared" si="98"/>
        <v>0</v>
      </c>
      <c r="AC150" s="157">
        <f t="shared" si="98"/>
        <v>0</v>
      </c>
      <c r="AD150" s="157">
        <f t="shared" si="98"/>
        <v>0</v>
      </c>
      <c r="AE150" s="157">
        <f t="shared" si="98"/>
        <v>0</v>
      </c>
      <c r="AG150" s="103">
        <f t="shared" si="92"/>
        <v>0</v>
      </c>
    </row>
    <row r="151" spans="1:33" x14ac:dyDescent="0.3">
      <c r="A151" s="158" t="s">
        <v>172</v>
      </c>
      <c r="B151" s="157">
        <f t="shared" si="97"/>
        <v>0</v>
      </c>
      <c r="C151" s="157">
        <f t="shared" si="97"/>
        <v>0</v>
      </c>
      <c r="D151" s="157">
        <f t="shared" si="97"/>
        <v>0</v>
      </c>
      <c r="E151" s="157">
        <f t="shared" si="97"/>
        <v>0</v>
      </c>
      <c r="F151" s="157"/>
      <c r="G151" s="157"/>
      <c r="H151" s="157">
        <f t="shared" si="98"/>
        <v>0</v>
      </c>
      <c r="I151" s="157">
        <f t="shared" si="98"/>
        <v>0</v>
      </c>
      <c r="J151" s="157">
        <f t="shared" si="98"/>
        <v>0</v>
      </c>
      <c r="K151" s="157">
        <f t="shared" si="98"/>
        <v>0</v>
      </c>
      <c r="L151" s="157">
        <f t="shared" si="98"/>
        <v>0</v>
      </c>
      <c r="M151" s="157">
        <f t="shared" si="98"/>
        <v>0</v>
      </c>
      <c r="N151" s="157">
        <f t="shared" si="98"/>
        <v>0</v>
      </c>
      <c r="O151" s="157">
        <f t="shared" si="98"/>
        <v>0</v>
      </c>
      <c r="P151" s="157">
        <f t="shared" si="98"/>
        <v>0</v>
      </c>
      <c r="Q151" s="157">
        <f t="shared" si="98"/>
        <v>0</v>
      </c>
      <c r="R151" s="157">
        <f t="shared" si="98"/>
        <v>0</v>
      </c>
      <c r="S151" s="157">
        <f t="shared" si="98"/>
        <v>0</v>
      </c>
      <c r="T151" s="157">
        <f t="shared" si="98"/>
        <v>0</v>
      </c>
      <c r="U151" s="157">
        <f t="shared" si="98"/>
        <v>0</v>
      </c>
      <c r="V151" s="157">
        <f t="shared" si="98"/>
        <v>0</v>
      </c>
      <c r="W151" s="157">
        <f t="shared" si="98"/>
        <v>0</v>
      </c>
      <c r="X151" s="157">
        <f t="shared" si="98"/>
        <v>0</v>
      </c>
      <c r="Y151" s="157">
        <f t="shared" si="98"/>
        <v>0</v>
      </c>
      <c r="Z151" s="157">
        <f t="shared" si="98"/>
        <v>0</v>
      </c>
      <c r="AA151" s="157">
        <f t="shared" si="98"/>
        <v>0</v>
      </c>
      <c r="AB151" s="157">
        <f t="shared" si="98"/>
        <v>0</v>
      </c>
      <c r="AC151" s="157">
        <f t="shared" si="98"/>
        <v>0</v>
      </c>
      <c r="AD151" s="157">
        <f t="shared" si="98"/>
        <v>0</v>
      </c>
      <c r="AE151" s="157">
        <f t="shared" si="98"/>
        <v>0</v>
      </c>
      <c r="AG151" s="103">
        <f t="shared" si="92"/>
        <v>0</v>
      </c>
    </row>
    <row r="153" spans="1:33" x14ac:dyDescent="0.3">
      <c r="B153" s="157">
        <f>B13+B26+B32+B38+B44+B50+B62+B68+B80+B86+B94+B100+B108+B116+B122+B128-B133</f>
        <v>0</v>
      </c>
      <c r="C153" s="157">
        <f t="shared" ref="C153:AE156" si="99">C13+C26+C32+C38+C44+C50+C62+C68+C80+C86+C94+C100+C108+C116+C122+C128-C133</f>
        <v>0</v>
      </c>
      <c r="D153" s="157">
        <f t="shared" si="99"/>
        <v>0</v>
      </c>
      <c r="E153" s="157">
        <f t="shared" si="99"/>
        <v>0</v>
      </c>
      <c r="F153" s="157">
        <f t="shared" si="99"/>
        <v>0</v>
      </c>
      <c r="G153" s="157">
        <f t="shared" si="99"/>
        <v>0</v>
      </c>
      <c r="H153" s="157">
        <f t="shared" si="99"/>
        <v>0</v>
      </c>
      <c r="I153" s="157">
        <f t="shared" si="99"/>
        <v>0</v>
      </c>
      <c r="J153" s="157">
        <f t="shared" si="99"/>
        <v>0</v>
      </c>
      <c r="K153" s="157">
        <f t="shared" si="99"/>
        <v>0</v>
      </c>
      <c r="L153" s="157">
        <f t="shared" si="99"/>
        <v>0</v>
      </c>
      <c r="M153" s="157">
        <f t="shared" si="99"/>
        <v>0</v>
      </c>
      <c r="N153" s="157">
        <f t="shared" si="99"/>
        <v>0</v>
      </c>
      <c r="O153" s="157">
        <f t="shared" si="99"/>
        <v>0</v>
      </c>
      <c r="P153" s="157">
        <f t="shared" si="99"/>
        <v>0</v>
      </c>
      <c r="Q153" s="157">
        <f t="shared" si="99"/>
        <v>0</v>
      </c>
      <c r="R153" s="157">
        <f t="shared" si="99"/>
        <v>0</v>
      </c>
      <c r="S153" s="157">
        <f t="shared" si="99"/>
        <v>0</v>
      </c>
      <c r="T153" s="157">
        <f t="shared" si="99"/>
        <v>0</v>
      </c>
      <c r="U153" s="157">
        <f t="shared" si="99"/>
        <v>0</v>
      </c>
      <c r="V153" s="157">
        <f t="shared" si="99"/>
        <v>0</v>
      </c>
      <c r="W153" s="157">
        <f t="shared" si="99"/>
        <v>0</v>
      </c>
      <c r="X153" s="157">
        <f t="shared" si="99"/>
        <v>0</v>
      </c>
      <c r="Y153" s="157">
        <f t="shared" si="99"/>
        <v>0</v>
      </c>
      <c r="Z153" s="157">
        <f t="shared" si="99"/>
        <v>0</v>
      </c>
      <c r="AA153" s="157">
        <f t="shared" si="99"/>
        <v>0</v>
      </c>
      <c r="AB153" s="157">
        <f t="shared" si="99"/>
        <v>0</v>
      </c>
      <c r="AC153" s="157">
        <f t="shared" si="99"/>
        <v>0</v>
      </c>
      <c r="AD153" s="157">
        <f t="shared" si="99"/>
        <v>0</v>
      </c>
      <c r="AE153" s="157">
        <f t="shared" si="99"/>
        <v>0</v>
      </c>
    </row>
    <row r="154" spans="1:33" x14ac:dyDescent="0.3">
      <c r="B154" s="157">
        <f t="shared" ref="B154:Q156" si="100">B14+B27+B33+B39+B45+B51+B63+B69+B81+B87+B95+B101+B109+B117+B123+B129-B134</f>
        <v>0</v>
      </c>
      <c r="C154" s="157">
        <f t="shared" si="100"/>
        <v>0</v>
      </c>
      <c r="D154" s="157">
        <f t="shared" si="100"/>
        <v>0</v>
      </c>
      <c r="E154" s="157">
        <f t="shared" si="100"/>
        <v>0</v>
      </c>
      <c r="F154" s="157">
        <f t="shared" si="100"/>
        <v>0</v>
      </c>
      <c r="G154" s="157">
        <f t="shared" si="100"/>
        <v>0</v>
      </c>
      <c r="H154" s="157">
        <f t="shared" si="100"/>
        <v>0</v>
      </c>
      <c r="I154" s="157">
        <f t="shared" si="100"/>
        <v>0</v>
      </c>
      <c r="J154" s="157">
        <f t="shared" si="100"/>
        <v>0</v>
      </c>
      <c r="K154" s="157">
        <f t="shared" si="100"/>
        <v>0</v>
      </c>
      <c r="L154" s="157">
        <f t="shared" si="100"/>
        <v>0</v>
      </c>
      <c r="M154" s="157">
        <f t="shared" si="100"/>
        <v>0</v>
      </c>
      <c r="N154" s="157">
        <f t="shared" si="100"/>
        <v>0</v>
      </c>
      <c r="O154" s="157">
        <f t="shared" si="100"/>
        <v>0</v>
      </c>
      <c r="P154" s="157">
        <f t="shared" si="100"/>
        <v>0</v>
      </c>
      <c r="Q154" s="157">
        <f t="shared" si="100"/>
        <v>0</v>
      </c>
      <c r="R154" s="157">
        <f t="shared" si="99"/>
        <v>0</v>
      </c>
      <c r="S154" s="157">
        <f t="shared" si="99"/>
        <v>0</v>
      </c>
      <c r="T154" s="157">
        <f t="shared" si="99"/>
        <v>0</v>
      </c>
      <c r="U154" s="157">
        <f t="shared" si="99"/>
        <v>0</v>
      </c>
      <c r="V154" s="157">
        <f t="shared" si="99"/>
        <v>0</v>
      </c>
      <c r="W154" s="157">
        <f t="shared" si="99"/>
        <v>0</v>
      </c>
      <c r="X154" s="157">
        <f t="shared" si="99"/>
        <v>0</v>
      </c>
      <c r="Y154" s="157">
        <f t="shared" si="99"/>
        <v>0</v>
      </c>
      <c r="Z154" s="157">
        <f t="shared" si="99"/>
        <v>0</v>
      </c>
      <c r="AA154" s="157">
        <f t="shared" si="99"/>
        <v>0</v>
      </c>
      <c r="AB154" s="157">
        <f t="shared" si="99"/>
        <v>0</v>
      </c>
      <c r="AC154" s="157">
        <f t="shared" si="99"/>
        <v>0</v>
      </c>
      <c r="AD154" s="157">
        <f t="shared" si="99"/>
        <v>0</v>
      </c>
      <c r="AE154" s="157">
        <f t="shared" si="99"/>
        <v>0</v>
      </c>
    </row>
    <row r="155" spans="1:33" x14ac:dyDescent="0.3">
      <c r="B155" s="157">
        <f t="shared" si="100"/>
        <v>0</v>
      </c>
      <c r="C155" s="157">
        <f t="shared" si="99"/>
        <v>0</v>
      </c>
      <c r="D155" s="157">
        <f t="shared" si="99"/>
        <v>0</v>
      </c>
      <c r="E155" s="157">
        <f t="shared" si="99"/>
        <v>0</v>
      </c>
      <c r="F155" s="157">
        <f t="shared" si="99"/>
        <v>29.630830371893957</v>
      </c>
      <c r="G155" s="157">
        <f t="shared" si="99"/>
        <v>260.77852524514861</v>
      </c>
      <c r="H155" s="157">
        <f t="shared" si="99"/>
        <v>0</v>
      </c>
      <c r="I155" s="157">
        <f t="shared" si="99"/>
        <v>0</v>
      </c>
      <c r="J155" s="157">
        <f t="shared" si="99"/>
        <v>0</v>
      </c>
      <c r="K155" s="157">
        <f t="shared" si="99"/>
        <v>0</v>
      </c>
      <c r="L155" s="157">
        <f t="shared" si="99"/>
        <v>0</v>
      </c>
      <c r="M155" s="157">
        <f t="shared" si="99"/>
        <v>0</v>
      </c>
      <c r="N155" s="157">
        <f t="shared" si="99"/>
        <v>0</v>
      </c>
      <c r="O155" s="157">
        <f t="shared" si="99"/>
        <v>0</v>
      </c>
      <c r="P155" s="157">
        <f t="shared" si="99"/>
        <v>0</v>
      </c>
      <c r="Q155" s="157">
        <f t="shared" si="99"/>
        <v>0</v>
      </c>
      <c r="R155" s="157">
        <f t="shared" si="99"/>
        <v>0</v>
      </c>
      <c r="S155" s="157">
        <f t="shared" si="99"/>
        <v>0</v>
      </c>
      <c r="T155" s="157">
        <f t="shared" si="99"/>
        <v>0</v>
      </c>
      <c r="U155" s="157">
        <f t="shared" si="99"/>
        <v>0</v>
      </c>
      <c r="V155" s="157">
        <f t="shared" si="99"/>
        <v>0</v>
      </c>
      <c r="W155" s="157">
        <f t="shared" si="99"/>
        <v>0</v>
      </c>
      <c r="X155" s="157">
        <f t="shared" si="99"/>
        <v>0</v>
      </c>
      <c r="Y155" s="157">
        <f t="shared" si="99"/>
        <v>0</v>
      </c>
      <c r="Z155" s="157">
        <f t="shared" si="99"/>
        <v>0</v>
      </c>
      <c r="AA155" s="157">
        <f t="shared" si="99"/>
        <v>0</v>
      </c>
      <c r="AB155" s="157">
        <f t="shared" si="99"/>
        <v>0</v>
      </c>
      <c r="AC155" s="157">
        <f t="shared" si="99"/>
        <v>0</v>
      </c>
      <c r="AD155" s="157">
        <f t="shared" si="99"/>
        <v>0</v>
      </c>
      <c r="AE155" s="157">
        <f t="shared" si="99"/>
        <v>0</v>
      </c>
    </row>
    <row r="156" spans="1:33" x14ac:dyDescent="0.3">
      <c r="B156" s="157">
        <f t="shared" si="100"/>
        <v>0</v>
      </c>
      <c r="C156" s="157">
        <f t="shared" si="99"/>
        <v>0</v>
      </c>
      <c r="D156" s="157">
        <f t="shared" si="99"/>
        <v>0</v>
      </c>
      <c r="E156" s="157">
        <f t="shared" si="99"/>
        <v>0</v>
      </c>
      <c r="F156" s="157">
        <f t="shared" si="99"/>
        <v>0</v>
      </c>
      <c r="G156" s="157">
        <f t="shared" si="99"/>
        <v>0</v>
      </c>
      <c r="H156" s="157">
        <f t="shared" si="99"/>
        <v>0</v>
      </c>
      <c r="I156" s="157">
        <f t="shared" si="99"/>
        <v>0</v>
      </c>
      <c r="J156" s="157">
        <f t="shared" si="99"/>
        <v>0</v>
      </c>
      <c r="K156" s="157">
        <f t="shared" si="99"/>
        <v>0</v>
      </c>
      <c r="L156" s="157">
        <f t="shared" si="99"/>
        <v>0</v>
      </c>
      <c r="M156" s="157">
        <f t="shared" si="99"/>
        <v>0</v>
      </c>
      <c r="N156" s="157">
        <f t="shared" si="99"/>
        <v>0</v>
      </c>
      <c r="O156" s="157">
        <f t="shared" si="99"/>
        <v>0</v>
      </c>
      <c r="P156" s="157">
        <f t="shared" si="99"/>
        <v>0</v>
      </c>
      <c r="Q156" s="157">
        <f t="shared" si="99"/>
        <v>0</v>
      </c>
      <c r="R156" s="157">
        <f t="shared" si="99"/>
        <v>0</v>
      </c>
      <c r="S156" s="157">
        <f t="shared" si="99"/>
        <v>0</v>
      </c>
      <c r="T156" s="157">
        <f t="shared" si="99"/>
        <v>0</v>
      </c>
      <c r="U156" s="157">
        <f t="shared" si="99"/>
        <v>0</v>
      </c>
      <c r="V156" s="157">
        <f t="shared" si="99"/>
        <v>0</v>
      </c>
      <c r="W156" s="157">
        <f t="shared" si="99"/>
        <v>0</v>
      </c>
      <c r="X156" s="157">
        <f t="shared" si="99"/>
        <v>0</v>
      </c>
      <c r="Y156" s="157">
        <f t="shared" si="99"/>
        <v>0</v>
      </c>
      <c r="Z156" s="157">
        <f t="shared" si="99"/>
        <v>0</v>
      </c>
      <c r="AA156" s="157">
        <f t="shared" si="99"/>
        <v>0</v>
      </c>
      <c r="AB156" s="157">
        <f t="shared" si="99"/>
        <v>0</v>
      </c>
      <c r="AC156" s="157">
        <f t="shared" si="99"/>
        <v>0</v>
      </c>
      <c r="AD156" s="157">
        <f t="shared" si="99"/>
        <v>0</v>
      </c>
      <c r="AE156" s="157">
        <f t="shared" si="99"/>
        <v>0</v>
      </c>
    </row>
    <row r="157" spans="1:33" x14ac:dyDescent="0.3">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row>
    <row r="158" spans="1:33" x14ac:dyDescent="0.3">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row>
    <row r="159" spans="1:33" x14ac:dyDescent="0.3">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row>
    <row r="160" spans="1:33" x14ac:dyDescent="0.3">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row>
  </sheetData>
  <customSheetViews>
    <customSheetView guid="{87218168-6C8E-4D5B-A5E5-DCCC26803AA3}" scale="70" state="hidden">
      <pane xSplit="2" ySplit="11" topLeftCell="E12"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1" topLeftCell="C87" activePane="bottomRight" state="frozen"/>
      <selection pane="bottomRight" activeCell="I107" sqref="I107"/>
      <pageMargins left="0.7" right="0.7" top="0.75" bottom="0.75" header="0.3" footer="0.3"/>
      <pageSetup paperSize="9" orientation="portrait" r:id="rId2"/>
    </customSheetView>
    <customSheetView guid="{B1BF08D1-D416-4B47-ADD0-4F59132DC9E8}" scale="70">
      <pane xSplit="2" ySplit="11" topLeftCell="C87" activePane="bottomRight" state="frozen"/>
      <selection pane="bottomRight" activeCell="I107" sqref="I107"/>
      <pageMargins left="0.7" right="0.7" top="0.75" bottom="0.75" header="0.3" footer="0.3"/>
      <pageSetup paperSize="9" orientation="portrait" r:id="rId3"/>
    </customSheetView>
    <customSheetView guid="{7C130984-112A-4861-AA43-E2940708E3DC}" scale="70">
      <pane xSplit="2" ySplit="11" topLeftCell="C132"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4F41B9CC-959D-442C-80B0-1F0DB2C76D27}" scale="70">
      <pane xSplit="2" ySplit="11" topLeftCell="C12" activePane="bottomRight" state="frozen"/>
      <selection pane="bottomRight" activeCell="A4" sqref="A4:AF4"/>
      <pageMargins left="0.7" right="0.7" top="0.75" bottom="0.75" header="0.3" footer="0.3"/>
    </customSheetView>
    <customSheetView guid="{602C8EDB-B9EF-4C85-B0D5-0558C3A0ABAB}" scale="70">
      <pane xSplit="2" ySplit="11" topLeftCell="C132" activePane="bottomRight" state="frozen"/>
      <selection pane="bottomRight" activeCell="A4" sqref="A4:AF4"/>
      <pageMargins left="0.7" right="0.7" top="0.75" bottom="0.75" header="0.3" footer="0.3"/>
    </customSheetView>
    <customSheetView guid="{0C2B9C2A-7B94-41EF-A2E6-F8AC9A67DE25}" scale="70">
      <pane xSplit="2" ySplit="11" topLeftCell="C138" activePane="bottomRight" state="frozen"/>
      <selection pane="bottomRight" activeCell="A4" sqref="A4:AF4"/>
      <pageMargins left="0.7" right="0.7" top="0.75" bottom="0.75" header="0.3" footer="0.3"/>
    </customSheetView>
    <customSheetView guid="{B82BA08A-1A30-4F4D-A478-74A6BD09EA97}" scale="70">
      <pane xSplit="2" ySplit="11" topLeftCell="C138" activePane="bottomRight" state="frozen"/>
      <selection pane="bottomRight" activeCell="A4" sqref="A4:AF4"/>
      <pageMargins left="0.7" right="0.7" top="0.75" bottom="0.75" header="0.3" footer="0.3"/>
    </customSheetView>
    <customSheetView guid="{84867370-1F3E-4368-AF79-FBCE46FFFE92}" scale="70">
      <pane xSplit="2" ySplit="11" topLeftCell="C138" activePane="bottomRight" state="frozen"/>
      <selection pane="bottomRight" activeCell="A4" sqref="A4:AF4"/>
      <pageMargins left="0.7" right="0.7" top="0.75" bottom="0.75" header="0.3" footer="0.3"/>
    </customSheetView>
    <customSheetView guid="{C236B307-BD63-48C4-A75F-B3F3717BF55C}" scale="70">
      <pane xSplit="2" ySplit="11" topLeftCell="C87" activePane="bottomRight" state="frozen"/>
      <selection pane="bottomRight" activeCell="I107" sqref="I107"/>
      <pageMargins left="0.7" right="0.7" top="0.75" bottom="0.75" header="0.3" footer="0.3"/>
      <pageSetup paperSize="9" orientation="portrait" r:id="rId4"/>
    </customSheetView>
    <customSheetView guid="{09C3E205-981E-4A4E-BE89-8B7044192060}" scale="70">
      <pane xSplit="2" ySplit="11" topLeftCell="C87" activePane="bottomRight" state="frozen"/>
      <selection pane="bottomRight" activeCell="I107" sqref="I107"/>
      <pageMargins left="0.7" right="0.7" top="0.75" bottom="0.75" header="0.3" footer="0.3"/>
      <pageSetup paperSize="9" orientation="portrait" r:id="rId5"/>
    </customSheetView>
    <customSheetView guid="{D01FA037-9AEC-4167-ADB8-2F327C01ECE6}" scale="70">
      <pane xSplit="2" ySplit="11" topLeftCell="C87" activePane="bottomRight" state="frozen"/>
      <selection pane="bottomRight" activeCell="I107" sqref="I107"/>
      <pageMargins left="0.7" right="0.7" top="0.75" bottom="0.75" header="0.3" footer="0.3"/>
      <pageSetup paperSize="9" orientation="portrait" r:id="rId6"/>
    </customSheetView>
    <customSheetView guid="{69DABE6F-6182-4403-A4A2-969F10F1C13A}" scale="70">
      <pane xSplit="2" ySplit="11" topLeftCell="C87" activePane="bottomRight" state="frozen"/>
      <selection pane="bottomRight" activeCell="I107" sqref="I107"/>
      <pageMargins left="0.7" right="0.7" top="0.75" bottom="0.75" header="0.3" footer="0.3"/>
      <pageSetup paperSize="9" orientation="portrait" r:id="rId7"/>
    </customSheetView>
    <customSheetView guid="{874882D1-E741-4CCA-BF0D-E72FA60B771D}" scale="70">
      <pane xSplit="2" ySplit="11" topLeftCell="E141" activePane="bottomRight" state="frozen"/>
      <selection pane="bottomRight" activeCell="H60" sqref="H60"/>
      <pageMargins left="0.7" right="0.7" top="0.75" bottom="0.75" header="0.3" footer="0.3"/>
      <pageSetup paperSize="9" orientation="portrait" r:id="rId8"/>
    </customSheetView>
  </customSheetViews>
  <mergeCells count="25">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105:AF105"/>
    <mergeCell ref="A112:AF112"/>
    <mergeCell ref="A113:AF113"/>
    <mergeCell ref="A9:AF9"/>
    <mergeCell ref="A10:AF10"/>
    <mergeCell ref="A17:AF17"/>
    <mergeCell ref="A90:AF90"/>
    <mergeCell ref="A91:AF91"/>
    <mergeCell ref="A104:AF104"/>
  </mergeCells>
  <hyperlinks>
    <hyperlink ref="A4:AF4" location="Оглавление!A1" display="Комплексный план (сетевой график) по реализации муниципальной программы  &quot;Развитие физической культуры и спорта в городе Когалыме&quot;"/>
  </hyperlinks>
  <pageMargins left="0.7" right="0.7" top="0.75" bottom="0.75" header="0.3" footer="0.3"/>
  <pageSetup paperSize="9" orientation="portrait" r:id="rId9"/>
  <legacyDrawing r:id="rId1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72"/>
  <sheetViews>
    <sheetView zoomScale="70" zoomScaleNormal="70" workbookViewId="0">
      <pane xSplit="2" ySplit="11" topLeftCell="H349"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7.85546875" style="33" customWidth="1"/>
    <col min="2" max="2" width="18.7109375" style="33" customWidth="1"/>
    <col min="3" max="5" width="16.7109375" style="33" customWidth="1"/>
    <col min="6" max="7" width="16.42578125" style="33" customWidth="1"/>
    <col min="8" max="8" width="15.28515625" style="33" customWidth="1"/>
    <col min="9" max="9" width="17.140625" style="33" customWidth="1"/>
    <col min="10" max="10" width="15" style="33" customWidth="1"/>
    <col min="11" max="11" width="13.42578125" style="33" customWidth="1"/>
    <col min="12" max="12" width="15.85546875" style="33" customWidth="1"/>
    <col min="13" max="13" width="13.42578125" style="33" customWidth="1"/>
    <col min="14" max="14" width="15.28515625" style="33" customWidth="1"/>
    <col min="15" max="15" width="13.42578125" style="33" customWidth="1"/>
    <col min="16" max="16" width="15.28515625" style="33" customWidth="1"/>
    <col min="17" max="17" width="13.42578125" style="33" customWidth="1"/>
    <col min="18" max="18" width="15" style="33" customWidth="1"/>
    <col min="19" max="19" width="13.42578125" style="33" customWidth="1"/>
    <col min="20" max="20" width="14.85546875" style="33" customWidth="1"/>
    <col min="21" max="21" width="13.42578125" style="33" customWidth="1"/>
    <col min="22" max="22" width="14.85546875" style="33" customWidth="1"/>
    <col min="23" max="23" width="13.42578125" style="33" customWidth="1"/>
    <col min="24" max="24" width="14.85546875" style="33" customWidth="1"/>
    <col min="25" max="25" width="13.42578125" style="33" customWidth="1"/>
    <col min="26" max="26" width="15.7109375" style="33" customWidth="1"/>
    <col min="27" max="27" width="13.42578125" style="33" customWidth="1"/>
    <col min="28" max="28" width="15.28515625" style="33" customWidth="1"/>
    <col min="29" max="29" width="13.42578125" style="33" customWidth="1"/>
    <col min="30" max="30" width="15.42578125" style="33" customWidth="1"/>
    <col min="31" max="31" width="13.42578125" style="33" customWidth="1"/>
    <col min="32" max="32" width="17.7109375" style="33" customWidth="1"/>
    <col min="33" max="33" width="10.7109375" style="33" customWidth="1"/>
    <col min="34" max="16384" width="9.140625" style="33"/>
  </cols>
  <sheetData>
    <row r="4" spans="1:33" x14ac:dyDescent="0.3">
      <c r="A4" s="667" t="s">
        <v>278</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row>
    <row r="6" spans="1:33" ht="50.25" customHeight="1" x14ac:dyDescent="0.3">
      <c r="A6" s="668" t="s">
        <v>165</v>
      </c>
      <c r="B6" s="96" t="s">
        <v>3</v>
      </c>
      <c r="C6" s="96" t="s">
        <v>3</v>
      </c>
      <c r="D6" s="96" t="s">
        <v>4</v>
      </c>
      <c r="E6" s="96" t="s">
        <v>5</v>
      </c>
      <c r="F6" s="669" t="s">
        <v>6</v>
      </c>
      <c r="G6" s="670"/>
      <c r="H6" s="669" t="s">
        <v>7</v>
      </c>
      <c r="I6" s="671"/>
      <c r="J6" s="669" t="s">
        <v>8</v>
      </c>
      <c r="K6" s="671"/>
      <c r="L6" s="669" t="s">
        <v>9</v>
      </c>
      <c r="M6" s="671"/>
      <c r="N6" s="669" t="s">
        <v>10</v>
      </c>
      <c r="O6" s="671"/>
      <c r="P6" s="669" t="s">
        <v>11</v>
      </c>
      <c r="Q6" s="671"/>
      <c r="R6" s="669" t="s">
        <v>12</v>
      </c>
      <c r="S6" s="671"/>
      <c r="T6" s="669" t="s">
        <v>13</v>
      </c>
      <c r="U6" s="671"/>
      <c r="V6" s="669" t="s">
        <v>14</v>
      </c>
      <c r="W6" s="671"/>
      <c r="X6" s="669" t="s">
        <v>15</v>
      </c>
      <c r="Y6" s="671"/>
      <c r="Z6" s="669" t="s">
        <v>16</v>
      </c>
      <c r="AA6" s="671"/>
      <c r="AB6" s="669" t="s">
        <v>17</v>
      </c>
      <c r="AC6" s="671"/>
      <c r="AD6" s="672" t="s">
        <v>18</v>
      </c>
      <c r="AE6" s="672"/>
      <c r="AF6" s="658" t="s">
        <v>19</v>
      </c>
    </row>
    <row r="7" spans="1:33" ht="56.25" x14ac:dyDescent="0.3">
      <c r="A7" s="668"/>
      <c r="B7" s="3">
        <v>2024</v>
      </c>
      <c r="C7" s="4">
        <v>45323</v>
      </c>
      <c r="D7" s="4">
        <v>45323</v>
      </c>
      <c r="E7" s="4">
        <v>45323</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59"/>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4" t="s">
        <v>279</v>
      </c>
      <c r="B9" s="665"/>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6"/>
    </row>
    <row r="10" spans="1:33" s="98" customFormat="1" x14ac:dyDescent="0.3">
      <c r="A10" s="664" t="s">
        <v>169</v>
      </c>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6"/>
    </row>
    <row r="11" spans="1:33" ht="56.25" customHeight="1" x14ac:dyDescent="0.3">
      <c r="A11" s="99" t="s">
        <v>280</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240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100</v>
      </c>
      <c r="W12" s="105">
        <f t="shared" si="2"/>
        <v>0</v>
      </c>
      <c r="X12" s="105">
        <f t="shared" si="2"/>
        <v>0</v>
      </c>
      <c r="Y12" s="105">
        <f t="shared" si="2"/>
        <v>0</v>
      </c>
      <c r="Z12" s="105">
        <f t="shared" si="2"/>
        <v>140</v>
      </c>
      <c r="AA12" s="105">
        <f t="shared" si="2"/>
        <v>0</v>
      </c>
      <c r="AB12" s="105">
        <f t="shared" si="2"/>
        <v>0</v>
      </c>
      <c r="AC12" s="105">
        <f t="shared" si="2"/>
        <v>0</v>
      </c>
      <c r="AD12" s="105">
        <f t="shared" si="2"/>
        <v>0</v>
      </c>
      <c r="AE12" s="105">
        <f t="shared" si="2"/>
        <v>0</v>
      </c>
      <c r="AF12" s="102"/>
      <c r="AG12" s="103">
        <f t="shared" ref="AG12:AG123" si="3">B12-H12-J12-L12-N12-P12-R12-T12-V12-X12-Z12-AB12-AD12</f>
        <v>0</v>
      </c>
    </row>
    <row r="13" spans="1:33" x14ac:dyDescent="0.3">
      <c r="A13" s="107" t="s">
        <v>171</v>
      </c>
      <c r="B13" s="108">
        <f>B19</f>
        <v>0</v>
      </c>
      <c r="C13" s="108">
        <f t="shared" ref="C13:E16" si="4">C19</f>
        <v>0</v>
      </c>
      <c r="D13" s="108">
        <f t="shared" si="4"/>
        <v>0</v>
      </c>
      <c r="E13" s="108">
        <f t="shared" si="4"/>
        <v>0</v>
      </c>
      <c r="F13" s="108">
        <f t="shared" si="0"/>
        <v>0</v>
      </c>
      <c r="G13" s="108">
        <f t="shared" si="1"/>
        <v>0</v>
      </c>
      <c r="H13" s="108">
        <f t="shared" ref="H13:AE16" si="5">H19</f>
        <v>0</v>
      </c>
      <c r="I13" s="108">
        <f t="shared" si="5"/>
        <v>0</v>
      </c>
      <c r="J13" s="108">
        <f t="shared" si="5"/>
        <v>0</v>
      </c>
      <c r="K13" s="108">
        <f t="shared" si="5"/>
        <v>0</v>
      </c>
      <c r="L13" s="108">
        <f t="shared" si="5"/>
        <v>0</v>
      </c>
      <c r="M13" s="108">
        <f t="shared" si="5"/>
        <v>0</v>
      </c>
      <c r="N13" s="108">
        <f t="shared" si="5"/>
        <v>0</v>
      </c>
      <c r="O13" s="108">
        <f t="shared" si="5"/>
        <v>0</v>
      </c>
      <c r="P13" s="108">
        <f t="shared" si="5"/>
        <v>0</v>
      </c>
      <c r="Q13" s="108">
        <f t="shared" si="5"/>
        <v>0</v>
      </c>
      <c r="R13" s="108">
        <f t="shared" si="5"/>
        <v>0</v>
      </c>
      <c r="S13" s="108">
        <f t="shared" si="5"/>
        <v>0</v>
      </c>
      <c r="T13" s="108">
        <f t="shared" si="5"/>
        <v>0</v>
      </c>
      <c r="U13" s="108">
        <f t="shared" si="5"/>
        <v>0</v>
      </c>
      <c r="V13" s="108">
        <f t="shared" si="5"/>
        <v>0</v>
      </c>
      <c r="W13" s="108">
        <f t="shared" si="5"/>
        <v>0</v>
      </c>
      <c r="X13" s="108">
        <f t="shared" si="5"/>
        <v>0</v>
      </c>
      <c r="Y13" s="108">
        <f t="shared" si="5"/>
        <v>0</v>
      </c>
      <c r="Z13" s="108">
        <f t="shared" si="5"/>
        <v>0</v>
      </c>
      <c r="AA13" s="108">
        <f t="shared" si="5"/>
        <v>0</v>
      </c>
      <c r="AB13" s="108">
        <f t="shared" si="5"/>
        <v>0</v>
      </c>
      <c r="AC13" s="108">
        <f t="shared" si="5"/>
        <v>0</v>
      </c>
      <c r="AD13" s="108">
        <f t="shared" si="5"/>
        <v>0</v>
      </c>
      <c r="AE13" s="108">
        <f t="shared" si="5"/>
        <v>0</v>
      </c>
      <c r="AF13" s="102"/>
      <c r="AG13" s="103">
        <f t="shared" si="3"/>
        <v>0</v>
      </c>
    </row>
    <row r="14" spans="1:33" x14ac:dyDescent="0.3">
      <c r="A14" s="107" t="s">
        <v>32</v>
      </c>
      <c r="B14" s="108">
        <f t="shared" ref="B14:B16" si="6">B20</f>
        <v>0</v>
      </c>
      <c r="C14" s="108">
        <f t="shared" si="4"/>
        <v>0</v>
      </c>
      <c r="D14" s="108">
        <f t="shared" si="4"/>
        <v>0</v>
      </c>
      <c r="E14" s="108">
        <f t="shared" si="4"/>
        <v>0</v>
      </c>
      <c r="F14" s="108">
        <f t="shared" si="0"/>
        <v>0</v>
      </c>
      <c r="G14" s="108">
        <f t="shared" si="1"/>
        <v>0</v>
      </c>
      <c r="H14" s="108">
        <f t="shared" si="5"/>
        <v>0</v>
      </c>
      <c r="I14" s="108">
        <f t="shared" si="5"/>
        <v>0</v>
      </c>
      <c r="J14" s="108">
        <f t="shared" si="5"/>
        <v>0</v>
      </c>
      <c r="K14" s="108">
        <f t="shared" si="5"/>
        <v>0</v>
      </c>
      <c r="L14" s="108">
        <f t="shared" si="5"/>
        <v>0</v>
      </c>
      <c r="M14" s="108">
        <f t="shared" si="5"/>
        <v>0</v>
      </c>
      <c r="N14" s="108">
        <f t="shared" si="5"/>
        <v>0</v>
      </c>
      <c r="O14" s="108">
        <f t="shared" si="5"/>
        <v>0</v>
      </c>
      <c r="P14" s="108">
        <f t="shared" si="5"/>
        <v>0</v>
      </c>
      <c r="Q14" s="108">
        <f t="shared" si="5"/>
        <v>0</v>
      </c>
      <c r="R14" s="108">
        <f t="shared" si="5"/>
        <v>0</v>
      </c>
      <c r="S14" s="108">
        <f t="shared" si="5"/>
        <v>0</v>
      </c>
      <c r="T14" s="108">
        <f t="shared" si="5"/>
        <v>0</v>
      </c>
      <c r="U14" s="108">
        <f t="shared" si="5"/>
        <v>0</v>
      </c>
      <c r="V14" s="108">
        <f t="shared" si="5"/>
        <v>0</v>
      </c>
      <c r="W14" s="108">
        <f t="shared" si="5"/>
        <v>0</v>
      </c>
      <c r="X14" s="108">
        <f t="shared" si="5"/>
        <v>0</v>
      </c>
      <c r="Y14" s="108">
        <f t="shared" si="5"/>
        <v>0</v>
      </c>
      <c r="Z14" s="108">
        <f t="shared" si="5"/>
        <v>0</v>
      </c>
      <c r="AA14" s="108">
        <f t="shared" si="5"/>
        <v>0</v>
      </c>
      <c r="AB14" s="108">
        <f t="shared" si="5"/>
        <v>0</v>
      </c>
      <c r="AC14" s="108">
        <f t="shared" si="5"/>
        <v>0</v>
      </c>
      <c r="AD14" s="108">
        <f t="shared" si="5"/>
        <v>0</v>
      </c>
      <c r="AE14" s="108">
        <f t="shared" si="5"/>
        <v>0</v>
      </c>
      <c r="AF14" s="102"/>
      <c r="AG14" s="103">
        <f t="shared" si="3"/>
        <v>0</v>
      </c>
    </row>
    <row r="15" spans="1:33" x14ac:dyDescent="0.3">
      <c r="A15" s="107" t="s">
        <v>33</v>
      </c>
      <c r="B15" s="108">
        <f t="shared" si="6"/>
        <v>240</v>
      </c>
      <c r="C15" s="108">
        <f t="shared" si="4"/>
        <v>0</v>
      </c>
      <c r="D15" s="108">
        <f t="shared" si="4"/>
        <v>0</v>
      </c>
      <c r="E15" s="108">
        <f t="shared" si="4"/>
        <v>0</v>
      </c>
      <c r="F15" s="108">
        <f t="shared" si="0"/>
        <v>0</v>
      </c>
      <c r="G15" s="108">
        <f t="shared" si="1"/>
        <v>0</v>
      </c>
      <c r="H15" s="108">
        <f t="shared" si="5"/>
        <v>0</v>
      </c>
      <c r="I15" s="108">
        <f t="shared" si="5"/>
        <v>0</v>
      </c>
      <c r="J15" s="108">
        <f t="shared" si="5"/>
        <v>0</v>
      </c>
      <c r="K15" s="108">
        <f t="shared" si="5"/>
        <v>0</v>
      </c>
      <c r="L15" s="108">
        <f t="shared" si="5"/>
        <v>0</v>
      </c>
      <c r="M15" s="108">
        <f t="shared" si="5"/>
        <v>0</v>
      </c>
      <c r="N15" s="108">
        <f t="shared" si="5"/>
        <v>0</v>
      </c>
      <c r="O15" s="108">
        <f t="shared" si="5"/>
        <v>0</v>
      </c>
      <c r="P15" s="108">
        <f t="shared" si="5"/>
        <v>0</v>
      </c>
      <c r="Q15" s="108">
        <f t="shared" si="5"/>
        <v>0</v>
      </c>
      <c r="R15" s="108">
        <f t="shared" si="5"/>
        <v>0</v>
      </c>
      <c r="S15" s="108">
        <f t="shared" si="5"/>
        <v>0</v>
      </c>
      <c r="T15" s="108">
        <f t="shared" si="5"/>
        <v>0</v>
      </c>
      <c r="U15" s="108">
        <f t="shared" si="5"/>
        <v>0</v>
      </c>
      <c r="V15" s="108">
        <f t="shared" si="5"/>
        <v>100</v>
      </c>
      <c r="W15" s="108">
        <f t="shared" si="5"/>
        <v>0</v>
      </c>
      <c r="X15" s="108">
        <f t="shared" si="5"/>
        <v>0</v>
      </c>
      <c r="Y15" s="108">
        <f t="shared" si="5"/>
        <v>0</v>
      </c>
      <c r="Z15" s="108">
        <f t="shared" si="5"/>
        <v>140</v>
      </c>
      <c r="AA15" s="108">
        <f t="shared" si="5"/>
        <v>0</v>
      </c>
      <c r="AB15" s="108">
        <f t="shared" si="5"/>
        <v>0</v>
      </c>
      <c r="AC15" s="108">
        <f t="shared" si="5"/>
        <v>0</v>
      </c>
      <c r="AD15" s="108">
        <f t="shared" si="5"/>
        <v>0</v>
      </c>
      <c r="AE15" s="108">
        <f t="shared" si="5"/>
        <v>0</v>
      </c>
      <c r="AF15" s="102"/>
      <c r="AG15" s="103">
        <f t="shared" si="3"/>
        <v>0</v>
      </c>
    </row>
    <row r="16" spans="1:33" x14ac:dyDescent="0.3">
      <c r="A16" s="107" t="s">
        <v>172</v>
      </c>
      <c r="B16" s="108">
        <f t="shared" si="6"/>
        <v>0</v>
      </c>
      <c r="C16" s="108">
        <f t="shared" si="4"/>
        <v>0</v>
      </c>
      <c r="D16" s="108">
        <f t="shared" si="4"/>
        <v>0</v>
      </c>
      <c r="E16" s="108">
        <f t="shared" si="4"/>
        <v>0</v>
      </c>
      <c r="F16" s="108">
        <f t="shared" si="0"/>
        <v>0</v>
      </c>
      <c r="G16" s="108">
        <f t="shared" si="1"/>
        <v>0</v>
      </c>
      <c r="H16" s="108">
        <f t="shared" si="5"/>
        <v>0</v>
      </c>
      <c r="I16" s="108">
        <f t="shared" si="5"/>
        <v>0</v>
      </c>
      <c r="J16" s="108">
        <f t="shared" si="5"/>
        <v>0</v>
      </c>
      <c r="K16" s="108">
        <f t="shared" si="5"/>
        <v>0</v>
      </c>
      <c r="L16" s="108">
        <f t="shared" si="5"/>
        <v>0</v>
      </c>
      <c r="M16" s="108">
        <f t="shared" si="5"/>
        <v>0</v>
      </c>
      <c r="N16" s="108">
        <f t="shared" si="5"/>
        <v>0</v>
      </c>
      <c r="O16" s="108">
        <f t="shared" si="5"/>
        <v>0</v>
      </c>
      <c r="P16" s="108">
        <f t="shared" si="5"/>
        <v>0</v>
      </c>
      <c r="Q16" s="108">
        <f t="shared" si="5"/>
        <v>0</v>
      </c>
      <c r="R16" s="108">
        <f t="shared" si="5"/>
        <v>0</v>
      </c>
      <c r="S16" s="108">
        <f t="shared" si="5"/>
        <v>0</v>
      </c>
      <c r="T16" s="108">
        <f t="shared" si="5"/>
        <v>0</v>
      </c>
      <c r="U16" s="108">
        <f t="shared" si="5"/>
        <v>0</v>
      </c>
      <c r="V16" s="108">
        <f t="shared" si="5"/>
        <v>0</v>
      </c>
      <c r="W16" s="108">
        <f t="shared" si="5"/>
        <v>0</v>
      </c>
      <c r="X16" s="108">
        <f t="shared" si="5"/>
        <v>0</v>
      </c>
      <c r="Y16" s="108">
        <f t="shared" si="5"/>
        <v>0</v>
      </c>
      <c r="Z16" s="108">
        <f t="shared" si="5"/>
        <v>0</v>
      </c>
      <c r="AA16" s="108">
        <f t="shared" si="5"/>
        <v>0</v>
      </c>
      <c r="AB16" s="108">
        <f t="shared" si="5"/>
        <v>0</v>
      </c>
      <c r="AC16" s="108">
        <f t="shared" si="5"/>
        <v>0</v>
      </c>
      <c r="AD16" s="108">
        <f t="shared" si="5"/>
        <v>0</v>
      </c>
      <c r="AE16" s="108">
        <f t="shared" si="5"/>
        <v>0</v>
      </c>
      <c r="AF16" s="102"/>
      <c r="AG16" s="103">
        <f t="shared" si="3"/>
        <v>0</v>
      </c>
    </row>
    <row r="17" spans="1:33" ht="84" customHeight="1" x14ac:dyDescent="0.3">
      <c r="A17" s="109" t="s">
        <v>281</v>
      </c>
      <c r="B17" s="110"/>
      <c r="C17" s="111"/>
      <c r="D17" s="111"/>
      <c r="E17" s="111"/>
      <c r="F17" s="111"/>
      <c r="G17" s="111"/>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29"/>
      <c r="AG17" s="103">
        <f t="shared" si="3"/>
        <v>0</v>
      </c>
    </row>
    <row r="18" spans="1:33" x14ac:dyDescent="0.3">
      <c r="A18" s="113" t="s">
        <v>31</v>
      </c>
      <c r="B18" s="114">
        <f>B20+B21+B19+B22</f>
        <v>240</v>
      </c>
      <c r="C18" s="114">
        <f>C20+C21+C19+C22</f>
        <v>0</v>
      </c>
      <c r="D18" s="115">
        <f>D20+D21+D19+D22</f>
        <v>0</v>
      </c>
      <c r="E18" s="114">
        <f>E20+E21+E19+E22</f>
        <v>0</v>
      </c>
      <c r="F18" s="114">
        <f>IFERROR(E18/B18*100,0)</f>
        <v>0</v>
      </c>
      <c r="G18" s="114">
        <f>IFERROR(E18/C18*100,0)</f>
        <v>0</v>
      </c>
      <c r="H18" s="114">
        <f t="shared" ref="H18:AE18" si="7">H20+H21+H19+H22</f>
        <v>0</v>
      </c>
      <c r="I18" s="114">
        <f t="shared" si="7"/>
        <v>0</v>
      </c>
      <c r="J18" s="114">
        <f t="shared" si="7"/>
        <v>0</v>
      </c>
      <c r="K18" s="114">
        <f t="shared" si="7"/>
        <v>0</v>
      </c>
      <c r="L18" s="114">
        <f t="shared" si="7"/>
        <v>0</v>
      </c>
      <c r="M18" s="114">
        <f t="shared" si="7"/>
        <v>0</v>
      </c>
      <c r="N18" s="114">
        <f t="shared" si="7"/>
        <v>0</v>
      </c>
      <c r="O18" s="114">
        <f t="shared" si="7"/>
        <v>0</v>
      </c>
      <c r="P18" s="114">
        <f t="shared" si="7"/>
        <v>0</v>
      </c>
      <c r="Q18" s="114">
        <f t="shared" si="7"/>
        <v>0</v>
      </c>
      <c r="R18" s="114">
        <f t="shared" si="7"/>
        <v>0</v>
      </c>
      <c r="S18" s="114">
        <f t="shared" si="7"/>
        <v>0</v>
      </c>
      <c r="T18" s="114">
        <f t="shared" si="7"/>
        <v>0</v>
      </c>
      <c r="U18" s="114">
        <f t="shared" si="7"/>
        <v>0</v>
      </c>
      <c r="V18" s="114">
        <f t="shared" si="7"/>
        <v>100</v>
      </c>
      <c r="W18" s="114">
        <f t="shared" si="7"/>
        <v>0</v>
      </c>
      <c r="X18" s="114">
        <f t="shared" si="7"/>
        <v>0</v>
      </c>
      <c r="Y18" s="114">
        <f t="shared" si="7"/>
        <v>0</v>
      </c>
      <c r="Z18" s="114">
        <f t="shared" si="7"/>
        <v>140</v>
      </c>
      <c r="AA18" s="114">
        <f t="shared" si="7"/>
        <v>0</v>
      </c>
      <c r="AB18" s="114">
        <f t="shared" si="7"/>
        <v>0</v>
      </c>
      <c r="AC18" s="114">
        <f t="shared" si="7"/>
        <v>0</v>
      </c>
      <c r="AD18" s="114">
        <f t="shared" si="7"/>
        <v>0</v>
      </c>
      <c r="AE18" s="114">
        <f t="shared" si="7"/>
        <v>0</v>
      </c>
      <c r="AF18" s="29"/>
      <c r="AG18" s="103">
        <f t="shared" si="3"/>
        <v>0</v>
      </c>
    </row>
    <row r="19" spans="1:33" x14ac:dyDescent="0.3">
      <c r="A19" s="116" t="s">
        <v>171</v>
      </c>
      <c r="B19" s="117">
        <f t="shared" ref="B19:B21" si="8">J19+L19+N19+P19+R19+T19+V19+X19+Z19+AB19+AD19+H19</f>
        <v>0</v>
      </c>
      <c r="C19" s="118">
        <f>SUM(H19)</f>
        <v>0</v>
      </c>
      <c r="D19" s="119">
        <f>E19</f>
        <v>0</v>
      </c>
      <c r="E19" s="118">
        <f>SUM(I19,K19,M19,O19,Q19,S19,U19,W19,Y19,AA19,AC19,AE19)</f>
        <v>0</v>
      </c>
      <c r="F19" s="117">
        <f>IFERROR(E19/B19*100,0)</f>
        <v>0</v>
      </c>
      <c r="G19" s="117">
        <f>IFERROR(E19/C19*100,0)</f>
        <v>0</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29"/>
      <c r="AG19" s="103">
        <f t="shared" si="3"/>
        <v>0</v>
      </c>
    </row>
    <row r="20" spans="1:33" x14ac:dyDescent="0.3">
      <c r="A20" s="116" t="s">
        <v>32</v>
      </c>
      <c r="B20" s="117">
        <f t="shared" si="8"/>
        <v>0</v>
      </c>
      <c r="C20" s="118">
        <f>SUM(H20)</f>
        <v>0</v>
      </c>
      <c r="D20" s="119">
        <f>E20</f>
        <v>0</v>
      </c>
      <c r="E20" s="118">
        <f>SUM(I20,K20,M20,O20,Q20,S20,U20,W20,Y20,AA20,AC20,AE20)</f>
        <v>0</v>
      </c>
      <c r="F20" s="117">
        <f>IFERROR(E20/B20*100,0)</f>
        <v>0</v>
      </c>
      <c r="G20" s="117">
        <f>IFERROR(E20/C20*100,0)</f>
        <v>0</v>
      </c>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29"/>
      <c r="AG20" s="103">
        <f t="shared" si="3"/>
        <v>0</v>
      </c>
    </row>
    <row r="21" spans="1:33" x14ac:dyDescent="0.3">
      <c r="A21" s="116" t="s">
        <v>33</v>
      </c>
      <c r="B21" s="117">
        <f t="shared" si="8"/>
        <v>240</v>
      </c>
      <c r="C21" s="118">
        <f>SUM(H21)</f>
        <v>0</v>
      </c>
      <c r="D21" s="119">
        <f>E21</f>
        <v>0</v>
      </c>
      <c r="E21" s="118">
        <f>SUM(I21,K21,M21,O21,Q21,S21,U21,W21,Y21,AA21,AC21,AE21)</f>
        <v>0</v>
      </c>
      <c r="F21" s="117">
        <f>IFERROR(E21/B21*100,0)</f>
        <v>0</v>
      </c>
      <c r="G21" s="117">
        <f>IFERROR(E21/C21*100,0)</f>
        <v>0</v>
      </c>
      <c r="H21" s="112"/>
      <c r="I21" s="112"/>
      <c r="J21" s="112"/>
      <c r="K21" s="112"/>
      <c r="L21" s="112"/>
      <c r="M21" s="112"/>
      <c r="N21" s="112"/>
      <c r="O21" s="112"/>
      <c r="P21" s="112"/>
      <c r="Q21" s="112"/>
      <c r="R21" s="112"/>
      <c r="S21" s="112"/>
      <c r="T21" s="112"/>
      <c r="U21" s="112"/>
      <c r="V21" s="112">
        <v>100</v>
      </c>
      <c r="W21" s="112"/>
      <c r="X21" s="112"/>
      <c r="Y21" s="112"/>
      <c r="Z21" s="112">
        <v>140</v>
      </c>
      <c r="AA21" s="112"/>
      <c r="AB21" s="112"/>
      <c r="AC21" s="112"/>
      <c r="AD21" s="112"/>
      <c r="AE21" s="112"/>
      <c r="AF21" s="29"/>
      <c r="AG21" s="103">
        <f t="shared" si="3"/>
        <v>0</v>
      </c>
    </row>
    <row r="22" spans="1:33" x14ac:dyDescent="0.3">
      <c r="A22" s="116" t="s">
        <v>172</v>
      </c>
      <c r="B22" s="117"/>
      <c r="C22" s="118"/>
      <c r="D22" s="119"/>
      <c r="E22" s="118"/>
      <c r="F22" s="117"/>
      <c r="G22" s="117"/>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29"/>
      <c r="AG22" s="103">
        <f t="shared" si="3"/>
        <v>0</v>
      </c>
    </row>
    <row r="23" spans="1:33" ht="56.25" customHeight="1" x14ac:dyDescent="0.3">
      <c r="A23" s="99" t="s">
        <v>282</v>
      </c>
      <c r="B23" s="100"/>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2"/>
      <c r="AG23" s="103">
        <f>B23-H23-J23-L23-N23-P23-R23-T23-V23-X23-Z23-AB23-AD23</f>
        <v>0</v>
      </c>
    </row>
    <row r="24" spans="1:33" x14ac:dyDescent="0.3">
      <c r="A24" s="104" t="s">
        <v>31</v>
      </c>
      <c r="B24" s="105">
        <f>B25+B26+B27+B28</f>
        <v>0</v>
      </c>
      <c r="C24" s="105">
        <f>C25+C26+C27+C28</f>
        <v>0</v>
      </c>
      <c r="D24" s="105">
        <f>D25+D26+D27+D28</f>
        <v>0</v>
      </c>
      <c r="E24" s="105">
        <f>E25+E26+E27+E28</f>
        <v>0</v>
      </c>
      <c r="F24" s="106">
        <f t="shared" ref="F24:F28" si="9">IFERROR(E24/B24*100,0)</f>
        <v>0</v>
      </c>
      <c r="G24" s="106">
        <f t="shared" ref="G24:G28" si="10">IFERROR(E24/C24*100,0)</f>
        <v>0</v>
      </c>
      <c r="H24" s="105">
        <f>H25+H26+H27+H28</f>
        <v>0</v>
      </c>
      <c r="I24" s="105">
        <f t="shared" ref="I24:AE24" si="11">I25+I26+I27+I28</f>
        <v>0</v>
      </c>
      <c r="J24" s="105">
        <f t="shared" si="11"/>
        <v>0</v>
      </c>
      <c r="K24" s="105">
        <f t="shared" si="11"/>
        <v>0</v>
      </c>
      <c r="L24" s="105">
        <f t="shared" si="11"/>
        <v>0</v>
      </c>
      <c r="M24" s="105">
        <f t="shared" si="11"/>
        <v>0</v>
      </c>
      <c r="N24" s="105">
        <f t="shared" si="11"/>
        <v>0</v>
      </c>
      <c r="O24" s="105">
        <f t="shared" si="11"/>
        <v>0</v>
      </c>
      <c r="P24" s="105">
        <f t="shared" si="11"/>
        <v>0</v>
      </c>
      <c r="Q24" s="105">
        <f t="shared" si="11"/>
        <v>0</v>
      </c>
      <c r="R24" s="105">
        <f t="shared" si="11"/>
        <v>0</v>
      </c>
      <c r="S24" s="105">
        <f t="shared" si="11"/>
        <v>0</v>
      </c>
      <c r="T24" s="105">
        <f t="shared" si="11"/>
        <v>0</v>
      </c>
      <c r="U24" s="105">
        <f t="shared" si="11"/>
        <v>0</v>
      </c>
      <c r="V24" s="105">
        <f t="shared" si="11"/>
        <v>0</v>
      </c>
      <c r="W24" s="105">
        <f t="shared" si="11"/>
        <v>0</v>
      </c>
      <c r="X24" s="105">
        <f t="shared" si="11"/>
        <v>0</v>
      </c>
      <c r="Y24" s="105">
        <f t="shared" si="11"/>
        <v>0</v>
      </c>
      <c r="Z24" s="105">
        <f t="shared" si="11"/>
        <v>0</v>
      </c>
      <c r="AA24" s="105">
        <f t="shared" si="11"/>
        <v>0</v>
      </c>
      <c r="AB24" s="105">
        <f t="shared" si="11"/>
        <v>0</v>
      </c>
      <c r="AC24" s="105">
        <f t="shared" si="11"/>
        <v>0</v>
      </c>
      <c r="AD24" s="105">
        <f t="shared" si="11"/>
        <v>0</v>
      </c>
      <c r="AE24" s="105">
        <f t="shared" si="11"/>
        <v>0</v>
      </c>
      <c r="AF24" s="102"/>
      <c r="AG24" s="103">
        <f t="shared" ref="AG24:AG28" si="12">B24-H24-J24-L24-N24-P24-R24-T24-V24-X24-Z24-AB24-AD24</f>
        <v>0</v>
      </c>
    </row>
    <row r="25" spans="1:33" x14ac:dyDescent="0.3">
      <c r="A25" s="107" t="s">
        <v>171</v>
      </c>
      <c r="B25" s="108">
        <f t="shared" ref="B25:B28" si="13">J25+L25+N25+P25+R25+T25+V25+X25+Z25+AB25+AD25+H25</f>
        <v>0</v>
      </c>
      <c r="C25" s="108">
        <f t="shared" ref="C25:C28" si="14">SUM(H25)</f>
        <v>0</v>
      </c>
      <c r="D25" s="108">
        <f t="shared" ref="D25:D28" si="15">E25</f>
        <v>0</v>
      </c>
      <c r="E25" s="108">
        <f t="shared" ref="E25:E28" si="16">SUM(I25,K25,M25,O25,Q25,S25,U25,W25,Y25,AA25,AC25,AE25)</f>
        <v>0</v>
      </c>
      <c r="F25" s="108">
        <f t="shared" si="9"/>
        <v>0</v>
      </c>
      <c r="G25" s="108">
        <f t="shared" si="10"/>
        <v>0</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2"/>
      <c r="AG25" s="103">
        <f t="shared" si="12"/>
        <v>0</v>
      </c>
    </row>
    <row r="26" spans="1:33" x14ac:dyDescent="0.3">
      <c r="A26" s="107" t="s">
        <v>32</v>
      </c>
      <c r="B26" s="108">
        <f t="shared" si="13"/>
        <v>0</v>
      </c>
      <c r="C26" s="108">
        <f t="shared" si="14"/>
        <v>0</v>
      </c>
      <c r="D26" s="108">
        <f t="shared" si="15"/>
        <v>0</v>
      </c>
      <c r="E26" s="108">
        <f t="shared" si="16"/>
        <v>0</v>
      </c>
      <c r="F26" s="108">
        <f t="shared" si="9"/>
        <v>0</v>
      </c>
      <c r="G26" s="108">
        <f t="shared" si="10"/>
        <v>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2"/>
      <c r="AG26" s="103">
        <f t="shared" si="12"/>
        <v>0</v>
      </c>
    </row>
    <row r="27" spans="1:33" x14ac:dyDescent="0.3">
      <c r="A27" s="107" t="s">
        <v>33</v>
      </c>
      <c r="B27" s="108">
        <f t="shared" si="13"/>
        <v>0</v>
      </c>
      <c r="C27" s="108">
        <f t="shared" si="14"/>
        <v>0</v>
      </c>
      <c r="D27" s="108">
        <f t="shared" si="15"/>
        <v>0</v>
      </c>
      <c r="E27" s="108">
        <f t="shared" si="16"/>
        <v>0</v>
      </c>
      <c r="F27" s="108">
        <f t="shared" si="9"/>
        <v>0</v>
      </c>
      <c r="G27" s="108">
        <f t="shared" si="10"/>
        <v>0</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2"/>
      <c r="AG27" s="103">
        <f t="shared" si="12"/>
        <v>0</v>
      </c>
    </row>
    <row r="28" spans="1:33" x14ac:dyDescent="0.3">
      <c r="A28" s="107" t="s">
        <v>172</v>
      </c>
      <c r="B28" s="108">
        <f t="shared" si="13"/>
        <v>0</v>
      </c>
      <c r="C28" s="108">
        <f t="shared" si="14"/>
        <v>0</v>
      </c>
      <c r="D28" s="108">
        <f t="shared" si="15"/>
        <v>0</v>
      </c>
      <c r="E28" s="108">
        <f t="shared" si="16"/>
        <v>0</v>
      </c>
      <c r="F28" s="108">
        <f t="shared" si="9"/>
        <v>0</v>
      </c>
      <c r="G28" s="108">
        <f t="shared" si="10"/>
        <v>0</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2"/>
      <c r="AG28" s="103">
        <f t="shared" si="12"/>
        <v>0</v>
      </c>
    </row>
    <row r="29" spans="1:33" s="98" customFormat="1" x14ac:dyDescent="0.3">
      <c r="A29" s="664" t="s">
        <v>54</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6"/>
      <c r="AG29" s="103">
        <f t="shared" si="3"/>
        <v>0</v>
      </c>
    </row>
    <row r="30" spans="1:33" ht="37.5" x14ac:dyDescent="0.3">
      <c r="A30" s="99" t="s">
        <v>283</v>
      </c>
      <c r="B30" s="100"/>
      <c r="C30" s="101"/>
      <c r="D30" s="101"/>
      <c r="E30" s="101"/>
      <c r="F30" s="101"/>
      <c r="G30" s="101"/>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2"/>
      <c r="AG30" s="103">
        <f t="shared" si="3"/>
        <v>0</v>
      </c>
    </row>
    <row r="31" spans="1:33" x14ac:dyDescent="0.3">
      <c r="A31" s="104" t="s">
        <v>31</v>
      </c>
      <c r="B31" s="105">
        <f>B32+B33+B34+B35</f>
        <v>1859.5</v>
      </c>
      <c r="C31" s="105">
        <f>C32+C33+C34+C35</f>
        <v>300</v>
      </c>
      <c r="D31" s="105">
        <f>D32+D33+D34+D35</f>
        <v>256.2</v>
      </c>
      <c r="E31" s="105">
        <f>E32+E33+E34+E35</f>
        <v>256.2</v>
      </c>
      <c r="F31" s="106">
        <f t="shared" ref="F31:F35" si="17">IFERROR(E31/B31*100,0)</f>
        <v>13.777897284216186</v>
      </c>
      <c r="G31" s="106">
        <f t="shared" ref="G31:G35" si="18">IFERROR(E31/C31*100,0)</f>
        <v>85.399999999999991</v>
      </c>
      <c r="H31" s="105">
        <f>H32+H33+H34+H35</f>
        <v>300</v>
      </c>
      <c r="I31" s="105">
        <f t="shared" ref="I31:AE31" si="19">I32+I33+I34+I35</f>
        <v>256.2</v>
      </c>
      <c r="J31" s="105">
        <f t="shared" si="19"/>
        <v>15</v>
      </c>
      <c r="K31" s="105">
        <f t="shared" si="19"/>
        <v>0</v>
      </c>
      <c r="L31" s="105">
        <f t="shared" si="19"/>
        <v>0</v>
      </c>
      <c r="M31" s="105">
        <f t="shared" si="19"/>
        <v>0</v>
      </c>
      <c r="N31" s="105">
        <f t="shared" si="19"/>
        <v>24.5</v>
      </c>
      <c r="O31" s="105">
        <f t="shared" si="19"/>
        <v>0</v>
      </c>
      <c r="P31" s="105">
        <f t="shared" si="19"/>
        <v>200</v>
      </c>
      <c r="Q31" s="105">
        <f t="shared" si="19"/>
        <v>0</v>
      </c>
      <c r="R31" s="105">
        <f t="shared" si="19"/>
        <v>45</v>
      </c>
      <c r="S31" s="105">
        <f t="shared" si="19"/>
        <v>0</v>
      </c>
      <c r="T31" s="105">
        <f t="shared" si="19"/>
        <v>0</v>
      </c>
      <c r="U31" s="105">
        <f t="shared" si="19"/>
        <v>0</v>
      </c>
      <c r="V31" s="105">
        <f t="shared" si="19"/>
        <v>0</v>
      </c>
      <c r="W31" s="105">
        <f t="shared" si="19"/>
        <v>0</v>
      </c>
      <c r="X31" s="105">
        <f t="shared" si="19"/>
        <v>0</v>
      </c>
      <c r="Y31" s="105">
        <f t="shared" si="19"/>
        <v>0</v>
      </c>
      <c r="Z31" s="105">
        <f t="shared" si="19"/>
        <v>0</v>
      </c>
      <c r="AA31" s="105">
        <f t="shared" si="19"/>
        <v>0</v>
      </c>
      <c r="AB31" s="105">
        <f t="shared" si="19"/>
        <v>0</v>
      </c>
      <c r="AC31" s="105">
        <f t="shared" si="19"/>
        <v>0</v>
      </c>
      <c r="AD31" s="105">
        <f t="shared" si="19"/>
        <v>1275</v>
      </c>
      <c r="AE31" s="105">
        <f t="shared" si="19"/>
        <v>0</v>
      </c>
      <c r="AF31" s="102"/>
      <c r="AG31" s="103">
        <f t="shared" si="3"/>
        <v>0</v>
      </c>
    </row>
    <row r="32" spans="1:33" x14ac:dyDescent="0.3">
      <c r="A32" s="107" t="s">
        <v>171</v>
      </c>
      <c r="B32" s="108">
        <f t="shared" ref="B32:B35" si="20">J32+L32+N32+P32+R32+T32+V32+X32+Z32+AB32+AD32+H32</f>
        <v>0</v>
      </c>
      <c r="C32" s="108">
        <f t="shared" ref="C32:C35" si="21">SUM(H32)</f>
        <v>0</v>
      </c>
      <c r="D32" s="108">
        <f t="shared" ref="D32:D35" si="22">E32</f>
        <v>0</v>
      </c>
      <c r="E32" s="108">
        <f t="shared" ref="E32:E35" si="23">SUM(I32,K32,M32,O32,Q32,S32,U32,W32,Y32,AA32,AC32,AE32)</f>
        <v>0</v>
      </c>
      <c r="F32" s="108">
        <f t="shared" si="17"/>
        <v>0</v>
      </c>
      <c r="G32" s="108">
        <f t="shared" si="18"/>
        <v>0</v>
      </c>
      <c r="H32" s="108">
        <f>H38+H44+H50</f>
        <v>0</v>
      </c>
      <c r="I32" s="108">
        <f t="shared" ref="I32:AE35" si="24">I38+I44+I50</f>
        <v>0</v>
      </c>
      <c r="J32" s="108">
        <f t="shared" si="24"/>
        <v>0</v>
      </c>
      <c r="K32" s="108">
        <f t="shared" si="24"/>
        <v>0</v>
      </c>
      <c r="L32" s="108">
        <f t="shared" si="24"/>
        <v>0</v>
      </c>
      <c r="M32" s="108">
        <f t="shared" si="24"/>
        <v>0</v>
      </c>
      <c r="N32" s="108">
        <f t="shared" si="24"/>
        <v>0</v>
      </c>
      <c r="O32" s="108">
        <f t="shared" si="24"/>
        <v>0</v>
      </c>
      <c r="P32" s="108">
        <f t="shared" si="24"/>
        <v>0</v>
      </c>
      <c r="Q32" s="108">
        <f t="shared" si="24"/>
        <v>0</v>
      </c>
      <c r="R32" s="108">
        <f t="shared" si="24"/>
        <v>0</v>
      </c>
      <c r="S32" s="108">
        <f t="shared" si="24"/>
        <v>0</v>
      </c>
      <c r="T32" s="108">
        <f t="shared" si="24"/>
        <v>0</v>
      </c>
      <c r="U32" s="108">
        <f t="shared" si="24"/>
        <v>0</v>
      </c>
      <c r="V32" s="108">
        <f t="shared" si="24"/>
        <v>0</v>
      </c>
      <c r="W32" s="108">
        <f t="shared" si="24"/>
        <v>0</v>
      </c>
      <c r="X32" s="108">
        <f t="shared" si="24"/>
        <v>0</v>
      </c>
      <c r="Y32" s="108">
        <f t="shared" si="24"/>
        <v>0</v>
      </c>
      <c r="Z32" s="108">
        <f t="shared" si="24"/>
        <v>0</v>
      </c>
      <c r="AA32" s="108">
        <f t="shared" si="24"/>
        <v>0</v>
      </c>
      <c r="AB32" s="108">
        <f t="shared" si="24"/>
        <v>0</v>
      </c>
      <c r="AC32" s="108">
        <f t="shared" si="24"/>
        <v>0</v>
      </c>
      <c r="AD32" s="108">
        <f t="shared" si="24"/>
        <v>0</v>
      </c>
      <c r="AE32" s="108">
        <f t="shared" si="24"/>
        <v>0</v>
      </c>
      <c r="AF32" s="102"/>
      <c r="AG32" s="103">
        <f t="shared" si="3"/>
        <v>0</v>
      </c>
    </row>
    <row r="33" spans="1:33" x14ac:dyDescent="0.3">
      <c r="A33" s="107" t="s">
        <v>32</v>
      </c>
      <c r="B33" s="108">
        <f t="shared" si="20"/>
        <v>0</v>
      </c>
      <c r="C33" s="108">
        <f t="shared" si="21"/>
        <v>0</v>
      </c>
      <c r="D33" s="108">
        <f t="shared" si="22"/>
        <v>0</v>
      </c>
      <c r="E33" s="108">
        <f t="shared" si="23"/>
        <v>0</v>
      </c>
      <c r="F33" s="108">
        <f t="shared" si="17"/>
        <v>0</v>
      </c>
      <c r="G33" s="108">
        <f t="shared" si="18"/>
        <v>0</v>
      </c>
      <c r="H33" s="108">
        <f t="shared" ref="H33:W35" si="25">H39+H45+H51</f>
        <v>0</v>
      </c>
      <c r="I33" s="108">
        <f t="shared" si="25"/>
        <v>0</v>
      </c>
      <c r="J33" s="108">
        <f t="shared" si="25"/>
        <v>0</v>
      </c>
      <c r="K33" s="108">
        <f t="shared" si="25"/>
        <v>0</v>
      </c>
      <c r="L33" s="108">
        <f t="shared" si="25"/>
        <v>0</v>
      </c>
      <c r="M33" s="108">
        <f t="shared" si="25"/>
        <v>0</v>
      </c>
      <c r="N33" s="108">
        <f t="shared" si="25"/>
        <v>0</v>
      </c>
      <c r="O33" s="108">
        <f t="shared" si="25"/>
        <v>0</v>
      </c>
      <c r="P33" s="108">
        <f t="shared" si="25"/>
        <v>0</v>
      </c>
      <c r="Q33" s="108">
        <f t="shared" si="25"/>
        <v>0</v>
      </c>
      <c r="R33" s="108">
        <f t="shared" si="25"/>
        <v>0</v>
      </c>
      <c r="S33" s="108">
        <f t="shared" si="25"/>
        <v>0</v>
      </c>
      <c r="T33" s="108">
        <f t="shared" si="25"/>
        <v>0</v>
      </c>
      <c r="U33" s="108">
        <f t="shared" si="25"/>
        <v>0</v>
      </c>
      <c r="V33" s="108">
        <f t="shared" si="25"/>
        <v>0</v>
      </c>
      <c r="W33" s="108">
        <f t="shared" si="25"/>
        <v>0</v>
      </c>
      <c r="X33" s="108">
        <f t="shared" si="24"/>
        <v>0</v>
      </c>
      <c r="Y33" s="108">
        <f t="shared" si="24"/>
        <v>0</v>
      </c>
      <c r="Z33" s="108">
        <f t="shared" si="24"/>
        <v>0</v>
      </c>
      <c r="AA33" s="108">
        <f t="shared" si="24"/>
        <v>0</v>
      </c>
      <c r="AB33" s="108">
        <f t="shared" si="24"/>
        <v>0</v>
      </c>
      <c r="AC33" s="108">
        <f t="shared" si="24"/>
        <v>0</v>
      </c>
      <c r="AD33" s="108">
        <f t="shared" si="24"/>
        <v>0</v>
      </c>
      <c r="AE33" s="108">
        <f t="shared" si="24"/>
        <v>0</v>
      </c>
      <c r="AF33" s="102"/>
      <c r="AG33" s="103">
        <f t="shared" si="3"/>
        <v>0</v>
      </c>
    </row>
    <row r="34" spans="1:33" x14ac:dyDescent="0.3">
      <c r="A34" s="107" t="s">
        <v>33</v>
      </c>
      <c r="B34" s="108">
        <f t="shared" si="20"/>
        <v>1859.5</v>
      </c>
      <c r="C34" s="108">
        <f t="shared" si="21"/>
        <v>300</v>
      </c>
      <c r="D34" s="108">
        <f t="shared" si="22"/>
        <v>256.2</v>
      </c>
      <c r="E34" s="108">
        <f t="shared" si="23"/>
        <v>256.2</v>
      </c>
      <c r="F34" s="108">
        <f t="shared" si="17"/>
        <v>13.777897284216186</v>
      </c>
      <c r="G34" s="108">
        <f t="shared" si="18"/>
        <v>85.399999999999991</v>
      </c>
      <c r="H34" s="108">
        <f t="shared" si="25"/>
        <v>300</v>
      </c>
      <c r="I34" s="108">
        <f t="shared" si="24"/>
        <v>256.2</v>
      </c>
      <c r="J34" s="108">
        <f t="shared" si="24"/>
        <v>15</v>
      </c>
      <c r="K34" s="108">
        <f t="shared" si="24"/>
        <v>0</v>
      </c>
      <c r="L34" s="108">
        <f t="shared" si="24"/>
        <v>0</v>
      </c>
      <c r="M34" s="108">
        <f t="shared" si="24"/>
        <v>0</v>
      </c>
      <c r="N34" s="108">
        <f t="shared" si="24"/>
        <v>24.5</v>
      </c>
      <c r="O34" s="108">
        <f t="shared" si="24"/>
        <v>0</v>
      </c>
      <c r="P34" s="108">
        <f t="shared" si="24"/>
        <v>200</v>
      </c>
      <c r="Q34" s="108">
        <f t="shared" si="24"/>
        <v>0</v>
      </c>
      <c r="R34" s="108">
        <f t="shared" si="24"/>
        <v>45</v>
      </c>
      <c r="S34" s="108">
        <f t="shared" si="24"/>
        <v>0</v>
      </c>
      <c r="T34" s="108">
        <f t="shared" si="24"/>
        <v>0</v>
      </c>
      <c r="U34" s="108">
        <f t="shared" si="24"/>
        <v>0</v>
      </c>
      <c r="V34" s="108">
        <f t="shared" si="24"/>
        <v>0</v>
      </c>
      <c r="W34" s="108">
        <f t="shared" si="24"/>
        <v>0</v>
      </c>
      <c r="X34" s="108">
        <f t="shared" si="24"/>
        <v>0</v>
      </c>
      <c r="Y34" s="108">
        <f t="shared" si="24"/>
        <v>0</v>
      </c>
      <c r="Z34" s="108">
        <f t="shared" si="24"/>
        <v>0</v>
      </c>
      <c r="AA34" s="108">
        <f t="shared" si="24"/>
        <v>0</v>
      </c>
      <c r="AB34" s="108">
        <f t="shared" si="24"/>
        <v>0</v>
      </c>
      <c r="AC34" s="108">
        <f t="shared" si="24"/>
        <v>0</v>
      </c>
      <c r="AD34" s="108">
        <f t="shared" si="24"/>
        <v>1275</v>
      </c>
      <c r="AE34" s="108">
        <f t="shared" si="24"/>
        <v>0</v>
      </c>
      <c r="AF34" s="102"/>
      <c r="AG34" s="103">
        <f t="shared" si="3"/>
        <v>0</v>
      </c>
    </row>
    <row r="35" spans="1:33" x14ac:dyDescent="0.3">
      <c r="A35" s="107" t="s">
        <v>172</v>
      </c>
      <c r="B35" s="108">
        <f t="shared" si="20"/>
        <v>0</v>
      </c>
      <c r="C35" s="108">
        <f t="shared" si="21"/>
        <v>0</v>
      </c>
      <c r="D35" s="108">
        <f t="shared" si="22"/>
        <v>0</v>
      </c>
      <c r="E35" s="108">
        <f t="shared" si="23"/>
        <v>0</v>
      </c>
      <c r="F35" s="108">
        <f t="shared" si="17"/>
        <v>0</v>
      </c>
      <c r="G35" s="108">
        <f t="shared" si="18"/>
        <v>0</v>
      </c>
      <c r="H35" s="108">
        <f t="shared" si="25"/>
        <v>0</v>
      </c>
      <c r="I35" s="108">
        <f t="shared" si="24"/>
        <v>0</v>
      </c>
      <c r="J35" s="108">
        <f t="shared" si="24"/>
        <v>0</v>
      </c>
      <c r="K35" s="108">
        <f t="shared" si="24"/>
        <v>0</v>
      </c>
      <c r="L35" s="108">
        <f t="shared" si="24"/>
        <v>0</v>
      </c>
      <c r="M35" s="108">
        <f t="shared" si="24"/>
        <v>0</v>
      </c>
      <c r="N35" s="108">
        <f t="shared" si="24"/>
        <v>0</v>
      </c>
      <c r="O35" s="108">
        <f t="shared" si="24"/>
        <v>0</v>
      </c>
      <c r="P35" s="108">
        <f t="shared" si="24"/>
        <v>0</v>
      </c>
      <c r="Q35" s="108">
        <f t="shared" si="24"/>
        <v>0</v>
      </c>
      <c r="R35" s="108">
        <f t="shared" si="24"/>
        <v>0</v>
      </c>
      <c r="S35" s="108">
        <f t="shared" si="24"/>
        <v>0</v>
      </c>
      <c r="T35" s="108">
        <f t="shared" si="24"/>
        <v>0</v>
      </c>
      <c r="U35" s="108">
        <f t="shared" si="24"/>
        <v>0</v>
      </c>
      <c r="V35" s="108">
        <f t="shared" si="24"/>
        <v>0</v>
      </c>
      <c r="W35" s="108">
        <f t="shared" si="24"/>
        <v>0</v>
      </c>
      <c r="X35" s="108">
        <f t="shared" si="24"/>
        <v>0</v>
      </c>
      <c r="Y35" s="108">
        <f t="shared" si="24"/>
        <v>0</v>
      </c>
      <c r="Z35" s="108">
        <f t="shared" si="24"/>
        <v>0</v>
      </c>
      <c r="AA35" s="108">
        <f t="shared" si="24"/>
        <v>0</v>
      </c>
      <c r="AB35" s="108">
        <f t="shared" si="24"/>
        <v>0</v>
      </c>
      <c r="AC35" s="108">
        <f t="shared" si="24"/>
        <v>0</v>
      </c>
      <c r="AD35" s="108">
        <f t="shared" si="24"/>
        <v>0</v>
      </c>
      <c r="AE35" s="108">
        <f t="shared" si="24"/>
        <v>0</v>
      </c>
      <c r="AF35" s="102"/>
      <c r="AG35" s="103">
        <f t="shared" si="3"/>
        <v>0</v>
      </c>
    </row>
    <row r="36" spans="1:33" ht="75" x14ac:dyDescent="0.3">
      <c r="A36" s="109" t="s">
        <v>284</v>
      </c>
      <c r="B36" s="110"/>
      <c r="C36" s="111"/>
      <c r="D36" s="111"/>
      <c r="E36" s="111"/>
      <c r="F36" s="111"/>
      <c r="G36" s="111"/>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x14ac:dyDescent="0.3">
      <c r="A37" s="113" t="s">
        <v>31</v>
      </c>
      <c r="B37" s="114">
        <f>B39+B40+B38+B41</f>
        <v>1144.5</v>
      </c>
      <c r="C37" s="114">
        <f>C39+C40+C38+C41</f>
        <v>300</v>
      </c>
      <c r="D37" s="115">
        <f>D39+D40+D38+D41</f>
        <v>256.2</v>
      </c>
      <c r="E37" s="114">
        <f>E39+E40+E38+E41</f>
        <v>256.2</v>
      </c>
      <c r="F37" s="114">
        <f>IFERROR(E37/B37*100,0)</f>
        <v>22.38532110091743</v>
      </c>
      <c r="G37" s="114">
        <f>IFERROR(E37/C37*100,0)</f>
        <v>85.399999999999991</v>
      </c>
      <c r="H37" s="114">
        <f t="shared" ref="H37:AE37" si="26">H39+H40+H38+H41</f>
        <v>300</v>
      </c>
      <c r="I37" s="114">
        <f t="shared" si="26"/>
        <v>256.2</v>
      </c>
      <c r="J37" s="114">
        <f t="shared" si="26"/>
        <v>15</v>
      </c>
      <c r="K37" s="114">
        <f t="shared" si="26"/>
        <v>0</v>
      </c>
      <c r="L37" s="114">
        <f t="shared" si="26"/>
        <v>0</v>
      </c>
      <c r="M37" s="114">
        <f t="shared" si="26"/>
        <v>0</v>
      </c>
      <c r="N37" s="114">
        <f t="shared" si="26"/>
        <v>24.5</v>
      </c>
      <c r="O37" s="114">
        <f t="shared" si="26"/>
        <v>0</v>
      </c>
      <c r="P37" s="114">
        <f t="shared" si="26"/>
        <v>200</v>
      </c>
      <c r="Q37" s="114">
        <f t="shared" si="26"/>
        <v>0</v>
      </c>
      <c r="R37" s="114">
        <f t="shared" si="26"/>
        <v>45</v>
      </c>
      <c r="S37" s="114">
        <f t="shared" si="26"/>
        <v>0</v>
      </c>
      <c r="T37" s="114">
        <f t="shared" si="26"/>
        <v>0</v>
      </c>
      <c r="U37" s="114">
        <f t="shared" si="26"/>
        <v>0</v>
      </c>
      <c r="V37" s="114">
        <f t="shared" si="26"/>
        <v>0</v>
      </c>
      <c r="W37" s="114">
        <f t="shared" si="26"/>
        <v>0</v>
      </c>
      <c r="X37" s="114">
        <f t="shared" si="26"/>
        <v>0</v>
      </c>
      <c r="Y37" s="114">
        <f t="shared" si="26"/>
        <v>0</v>
      </c>
      <c r="Z37" s="114">
        <f t="shared" si="26"/>
        <v>0</v>
      </c>
      <c r="AA37" s="114">
        <f t="shared" si="26"/>
        <v>0</v>
      </c>
      <c r="AB37" s="114">
        <f t="shared" si="26"/>
        <v>0</v>
      </c>
      <c r="AC37" s="114">
        <f t="shared" si="26"/>
        <v>0</v>
      </c>
      <c r="AD37" s="114">
        <f t="shared" si="26"/>
        <v>560</v>
      </c>
      <c r="AE37" s="114">
        <f t="shared" si="26"/>
        <v>0</v>
      </c>
      <c r="AF37" s="29"/>
      <c r="AG37" s="103">
        <f t="shared" si="3"/>
        <v>0</v>
      </c>
    </row>
    <row r="38" spans="1:33" x14ac:dyDescent="0.3">
      <c r="A38" s="116" t="s">
        <v>171</v>
      </c>
      <c r="B38" s="117">
        <f t="shared" ref="B38:B40" si="27">J38+L38+N38+P38+R38+T38+V38+X38+Z38+AB38+AD38+H38</f>
        <v>0</v>
      </c>
      <c r="C38" s="118">
        <f>SUM(H38)</f>
        <v>0</v>
      </c>
      <c r="D38" s="119">
        <f>E38</f>
        <v>0</v>
      </c>
      <c r="E38" s="118">
        <f>SUM(I38,K38,M38,O38,Q38,S38,U38,W38,Y38,AA38,AC38,AE38)</f>
        <v>0</v>
      </c>
      <c r="F38" s="117">
        <f>IFERROR(E38/B38*100,0)</f>
        <v>0</v>
      </c>
      <c r="G38" s="117">
        <f>IFERROR(E38/C38*100,0)</f>
        <v>0</v>
      </c>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29"/>
      <c r="AG38" s="103">
        <f t="shared" si="3"/>
        <v>0</v>
      </c>
    </row>
    <row r="39" spans="1:33" x14ac:dyDescent="0.3">
      <c r="A39" s="116" t="s">
        <v>32</v>
      </c>
      <c r="B39" s="117">
        <f t="shared" si="27"/>
        <v>0</v>
      </c>
      <c r="C39" s="118">
        <f>SUM(H39)</f>
        <v>0</v>
      </c>
      <c r="D39" s="119">
        <f>E39</f>
        <v>0</v>
      </c>
      <c r="E39" s="118">
        <f>SUM(I39,K39,M39,O39,Q39,S39,U39,W39,Y39,AA39,AC39,AE39)</f>
        <v>0</v>
      </c>
      <c r="F39" s="117">
        <f>IFERROR(E39/B39*100,0)</f>
        <v>0</v>
      </c>
      <c r="G39" s="117">
        <f>IFERROR(E39/C39*100,0)</f>
        <v>0</v>
      </c>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33</v>
      </c>
      <c r="B40" s="117">
        <f t="shared" si="27"/>
        <v>1144.5</v>
      </c>
      <c r="C40" s="118">
        <f>SUM(H40)</f>
        <v>300</v>
      </c>
      <c r="D40" s="119">
        <f>E40</f>
        <v>256.2</v>
      </c>
      <c r="E40" s="118">
        <f>SUM(I40,K40,M40,O40,Q40,S40,U40,W40,Y40,AA40,AC40,AE40)</f>
        <v>256.2</v>
      </c>
      <c r="F40" s="117">
        <f>IFERROR(E40/B40*100,0)</f>
        <v>22.38532110091743</v>
      </c>
      <c r="G40" s="117">
        <f>IFERROR(E40/C40*100,0)</f>
        <v>85.399999999999991</v>
      </c>
      <c r="H40" s="112">
        <v>300</v>
      </c>
      <c r="I40" s="112">
        <v>256.2</v>
      </c>
      <c r="J40" s="112">
        <v>15</v>
      </c>
      <c r="K40" s="112"/>
      <c r="L40" s="112">
        <v>0</v>
      </c>
      <c r="M40" s="112"/>
      <c r="N40" s="112">
        <v>24.5</v>
      </c>
      <c r="O40" s="112"/>
      <c r="P40" s="112">
        <v>200</v>
      </c>
      <c r="Q40" s="112"/>
      <c r="R40" s="112">
        <v>45</v>
      </c>
      <c r="S40" s="112"/>
      <c r="T40" s="112"/>
      <c r="U40" s="112"/>
      <c r="V40" s="112">
        <v>0</v>
      </c>
      <c r="W40" s="112"/>
      <c r="X40" s="112">
        <v>0</v>
      </c>
      <c r="Y40" s="112"/>
      <c r="Z40" s="112">
        <v>0</v>
      </c>
      <c r="AA40" s="112"/>
      <c r="AB40" s="112">
        <v>0</v>
      </c>
      <c r="AC40" s="112"/>
      <c r="AD40" s="112">
        <v>560</v>
      </c>
      <c r="AE40" s="112"/>
      <c r="AF40" s="29"/>
      <c r="AG40" s="103">
        <f t="shared" si="3"/>
        <v>0</v>
      </c>
    </row>
    <row r="41" spans="1:33" x14ac:dyDescent="0.3">
      <c r="A41" s="116" t="s">
        <v>172</v>
      </c>
      <c r="B41" s="117"/>
      <c r="C41" s="118"/>
      <c r="D41" s="119"/>
      <c r="E41" s="118"/>
      <c r="F41" s="117"/>
      <c r="G41" s="117"/>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29"/>
      <c r="AG41" s="103">
        <f t="shared" si="3"/>
        <v>0</v>
      </c>
    </row>
    <row r="42" spans="1:33" ht="146.25" customHeight="1" x14ac:dyDescent="0.3">
      <c r="A42" s="122" t="s">
        <v>285</v>
      </c>
      <c r="B42" s="114"/>
      <c r="C42" s="123"/>
      <c r="D42" s="123"/>
      <c r="E42" s="123"/>
      <c r="F42" s="123"/>
      <c r="G42" s="123"/>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x14ac:dyDescent="0.3">
      <c r="A43" s="113" t="s">
        <v>31</v>
      </c>
      <c r="B43" s="114">
        <f>B45+B46+B44+B47</f>
        <v>715</v>
      </c>
      <c r="C43" s="114">
        <f>C45+C46+C44+C47</f>
        <v>0</v>
      </c>
      <c r="D43" s="114">
        <f>D45+D46+D44+D47</f>
        <v>0</v>
      </c>
      <c r="E43" s="114">
        <f>E45+E46+E44+E47</f>
        <v>0</v>
      </c>
      <c r="F43" s="114">
        <f>IFERROR(E43/B43*100,0)</f>
        <v>0</v>
      </c>
      <c r="G43" s="114">
        <f>IFERROR(E43/C43*100,0)</f>
        <v>0</v>
      </c>
      <c r="H43" s="114">
        <f t="shared" ref="H43:AE43" si="28">H45+H46+H44+H47</f>
        <v>0</v>
      </c>
      <c r="I43" s="114">
        <f t="shared" si="28"/>
        <v>0</v>
      </c>
      <c r="J43" s="114">
        <f t="shared" si="28"/>
        <v>0</v>
      </c>
      <c r="K43" s="114">
        <f t="shared" si="28"/>
        <v>0</v>
      </c>
      <c r="L43" s="114">
        <f t="shared" si="28"/>
        <v>0</v>
      </c>
      <c r="M43" s="114">
        <f t="shared" si="28"/>
        <v>0</v>
      </c>
      <c r="N43" s="114">
        <f t="shared" si="28"/>
        <v>0</v>
      </c>
      <c r="O43" s="114">
        <f t="shared" si="28"/>
        <v>0</v>
      </c>
      <c r="P43" s="114">
        <f t="shared" si="28"/>
        <v>0</v>
      </c>
      <c r="Q43" s="114">
        <f t="shared" si="28"/>
        <v>0</v>
      </c>
      <c r="R43" s="114">
        <f t="shared" si="28"/>
        <v>0</v>
      </c>
      <c r="S43" s="114">
        <f t="shared" si="28"/>
        <v>0</v>
      </c>
      <c r="T43" s="114">
        <f t="shared" si="28"/>
        <v>0</v>
      </c>
      <c r="U43" s="114">
        <f t="shared" si="28"/>
        <v>0</v>
      </c>
      <c r="V43" s="114">
        <f t="shared" si="28"/>
        <v>0</v>
      </c>
      <c r="W43" s="114">
        <f t="shared" si="28"/>
        <v>0</v>
      </c>
      <c r="X43" s="114">
        <f t="shared" si="28"/>
        <v>0</v>
      </c>
      <c r="Y43" s="114">
        <f t="shared" si="28"/>
        <v>0</v>
      </c>
      <c r="Z43" s="114">
        <f t="shared" si="28"/>
        <v>0</v>
      </c>
      <c r="AA43" s="114">
        <f t="shared" si="28"/>
        <v>0</v>
      </c>
      <c r="AB43" s="114">
        <f t="shared" si="28"/>
        <v>0</v>
      </c>
      <c r="AC43" s="114">
        <f t="shared" si="28"/>
        <v>0</v>
      </c>
      <c r="AD43" s="114">
        <f t="shared" si="28"/>
        <v>715</v>
      </c>
      <c r="AE43" s="114">
        <f t="shared" si="28"/>
        <v>0</v>
      </c>
      <c r="AF43" s="29"/>
      <c r="AG43" s="103">
        <f t="shared" si="3"/>
        <v>0</v>
      </c>
    </row>
    <row r="44" spans="1:33" x14ac:dyDescent="0.3">
      <c r="A44" s="116" t="s">
        <v>171</v>
      </c>
      <c r="B44" s="117"/>
      <c r="C44" s="118"/>
      <c r="D44" s="119"/>
      <c r="E44" s="118"/>
      <c r="F44" s="117"/>
      <c r="G44" s="117"/>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29"/>
      <c r="AG44" s="103">
        <f t="shared" si="3"/>
        <v>0</v>
      </c>
    </row>
    <row r="45" spans="1:33" x14ac:dyDescent="0.3">
      <c r="A45" s="116" t="s">
        <v>32</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33</v>
      </c>
      <c r="B46" s="117">
        <f t="shared" ref="B46" si="29">J46+L46+N46+P46+R46+T46+V46+X46+Z46+AB46+AD46+H46</f>
        <v>715</v>
      </c>
      <c r="C46" s="118">
        <f>SUM(H46)</f>
        <v>0</v>
      </c>
      <c r="D46" s="119">
        <f>E46</f>
        <v>0</v>
      </c>
      <c r="E46" s="118">
        <f>SUM(I46,K46,M46,O46,Q46,S46,U46,W46,Y46,AA46,AC46,AE46)</f>
        <v>0</v>
      </c>
      <c r="F46" s="117">
        <f>IFERROR(E46/B46*100,0)</f>
        <v>0</v>
      </c>
      <c r="G46" s="117">
        <f>IFERROR(E46/C46*100,0)</f>
        <v>0</v>
      </c>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v>715</v>
      </c>
      <c r="AE46" s="112"/>
      <c r="AF46" s="29"/>
      <c r="AG46" s="103">
        <f t="shared" si="3"/>
        <v>0</v>
      </c>
    </row>
    <row r="47" spans="1:33" x14ac:dyDescent="0.3">
      <c r="A47" s="116" t="s">
        <v>172</v>
      </c>
      <c r="B47" s="117"/>
      <c r="C47" s="118"/>
      <c r="D47" s="119"/>
      <c r="E47" s="118"/>
      <c r="F47" s="117"/>
      <c r="G47" s="117"/>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29"/>
      <c r="AG47" s="103">
        <f t="shared" si="3"/>
        <v>0</v>
      </c>
    </row>
    <row r="48" spans="1:33" ht="93.75" x14ac:dyDescent="0.3">
      <c r="A48" s="124" t="s">
        <v>286</v>
      </c>
      <c r="B48" s="114"/>
      <c r="C48" s="123"/>
      <c r="D48" s="123"/>
      <c r="E48" s="123"/>
      <c r="F48" s="123"/>
      <c r="G48" s="123"/>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x14ac:dyDescent="0.3">
      <c r="A49" s="113" t="s">
        <v>31</v>
      </c>
      <c r="B49" s="114">
        <f>B51+B52+B50+B53</f>
        <v>0</v>
      </c>
      <c r="C49" s="114">
        <f>C51+C52+C50+C53</f>
        <v>0</v>
      </c>
      <c r="D49" s="114">
        <f>D51+D52+D50+D53</f>
        <v>0</v>
      </c>
      <c r="E49" s="114">
        <f>E51+E52+E50+E53</f>
        <v>0</v>
      </c>
      <c r="F49" s="114">
        <f>IFERROR(E49/B49*100,0)</f>
        <v>0</v>
      </c>
      <c r="G49" s="114">
        <f>IFERROR(E49/C49*100,0)</f>
        <v>0</v>
      </c>
      <c r="H49" s="114">
        <f t="shared" ref="H49:AE49" si="30">H51+H52+H50+H53</f>
        <v>0</v>
      </c>
      <c r="I49" s="114">
        <f t="shared" si="30"/>
        <v>0</v>
      </c>
      <c r="J49" s="114">
        <f t="shared" si="30"/>
        <v>0</v>
      </c>
      <c r="K49" s="114">
        <f t="shared" si="30"/>
        <v>0</v>
      </c>
      <c r="L49" s="114">
        <f t="shared" si="30"/>
        <v>0</v>
      </c>
      <c r="M49" s="114">
        <f t="shared" si="30"/>
        <v>0</v>
      </c>
      <c r="N49" s="114">
        <f t="shared" si="30"/>
        <v>0</v>
      </c>
      <c r="O49" s="114">
        <f t="shared" si="30"/>
        <v>0</v>
      </c>
      <c r="P49" s="114">
        <f t="shared" si="30"/>
        <v>0</v>
      </c>
      <c r="Q49" s="114">
        <f t="shared" si="30"/>
        <v>0</v>
      </c>
      <c r="R49" s="114">
        <f t="shared" si="30"/>
        <v>0</v>
      </c>
      <c r="S49" s="114">
        <f t="shared" si="30"/>
        <v>0</v>
      </c>
      <c r="T49" s="114">
        <f t="shared" si="30"/>
        <v>0</v>
      </c>
      <c r="U49" s="114">
        <f t="shared" si="30"/>
        <v>0</v>
      </c>
      <c r="V49" s="114">
        <f t="shared" si="30"/>
        <v>0</v>
      </c>
      <c r="W49" s="114">
        <f t="shared" si="30"/>
        <v>0</v>
      </c>
      <c r="X49" s="114">
        <f t="shared" si="30"/>
        <v>0</v>
      </c>
      <c r="Y49" s="114">
        <f t="shared" si="30"/>
        <v>0</v>
      </c>
      <c r="Z49" s="114">
        <f t="shared" si="30"/>
        <v>0</v>
      </c>
      <c r="AA49" s="114">
        <f t="shared" si="30"/>
        <v>0</v>
      </c>
      <c r="AB49" s="114">
        <f t="shared" si="30"/>
        <v>0</v>
      </c>
      <c r="AC49" s="114">
        <f t="shared" si="30"/>
        <v>0</v>
      </c>
      <c r="AD49" s="114">
        <f t="shared" si="30"/>
        <v>0</v>
      </c>
      <c r="AE49" s="114">
        <f t="shared" si="30"/>
        <v>0</v>
      </c>
      <c r="AF49" s="29"/>
      <c r="AG49" s="103">
        <f t="shared" si="3"/>
        <v>0</v>
      </c>
    </row>
    <row r="50" spans="1:33" x14ac:dyDescent="0.3">
      <c r="A50" s="116" t="s">
        <v>171</v>
      </c>
      <c r="B50" s="117"/>
      <c r="C50" s="118"/>
      <c r="D50" s="119"/>
      <c r="E50" s="118"/>
      <c r="F50" s="117"/>
      <c r="G50" s="117"/>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29"/>
      <c r="AG50" s="103">
        <f t="shared" si="3"/>
        <v>0</v>
      </c>
    </row>
    <row r="51" spans="1:33" x14ac:dyDescent="0.3">
      <c r="A51" s="116" t="s">
        <v>32</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116" t="s">
        <v>33</v>
      </c>
      <c r="B52" s="117">
        <f>J52+L52+N52+P52+R52+T52+V52+X52+Z52+AB52+AD52+H52</f>
        <v>0</v>
      </c>
      <c r="C52" s="118">
        <f>SUM(H52)</f>
        <v>0</v>
      </c>
      <c r="D52" s="119">
        <f>E52</f>
        <v>0</v>
      </c>
      <c r="E52" s="118">
        <f>SUM(I52,K52,M52,O52,Q52,S52,U52,W52,Y52,AA52,AC52,AE52)</f>
        <v>0</v>
      </c>
      <c r="F52" s="117">
        <f>IFERROR(E52/B52*100,0)</f>
        <v>0</v>
      </c>
      <c r="G52" s="117">
        <f>IFERROR(E52/C52*100,0)</f>
        <v>0</v>
      </c>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29"/>
      <c r="AG52" s="103">
        <f t="shared" si="3"/>
        <v>0</v>
      </c>
    </row>
    <row r="53" spans="1:33" x14ac:dyDescent="0.3">
      <c r="A53" s="116" t="s">
        <v>172</v>
      </c>
      <c r="B53" s="117"/>
      <c r="C53" s="118"/>
      <c r="D53" s="119"/>
      <c r="E53" s="118"/>
      <c r="F53" s="117"/>
      <c r="G53" s="117"/>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29"/>
      <c r="AG53" s="103">
        <f t="shared" si="3"/>
        <v>0</v>
      </c>
    </row>
    <row r="54" spans="1:33" ht="56.25" x14ac:dyDescent="0.3">
      <c r="A54" s="126" t="s">
        <v>287</v>
      </c>
      <c r="B54" s="105"/>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02"/>
      <c r="AG54" s="103">
        <f t="shared" si="3"/>
        <v>0</v>
      </c>
    </row>
    <row r="55" spans="1:33" x14ac:dyDescent="0.3">
      <c r="A55" s="104" t="s">
        <v>31</v>
      </c>
      <c r="B55" s="105">
        <f>B56+B57+B58</f>
        <v>69891.199989999994</v>
      </c>
      <c r="C55" s="105">
        <f>C56+C57+C58</f>
        <v>3972.4462899999999</v>
      </c>
      <c r="D55" s="105">
        <f>D56+D57+D58</f>
        <v>946.57</v>
      </c>
      <c r="E55" s="105">
        <f>E56+E57+E58</f>
        <v>946.57</v>
      </c>
      <c r="F55" s="106">
        <f t="shared" ref="F55:F59" si="31">IFERROR(E55/B55*100,0)</f>
        <v>1.3543479009309254</v>
      </c>
      <c r="G55" s="106">
        <f t="shared" ref="G55:G59" si="32">IFERROR(E55/C55*100,0)</f>
        <v>23.828390137906688</v>
      </c>
      <c r="H55" s="105">
        <f t="shared" ref="H55:AE55" si="33">H56+H57+H58</f>
        <v>3972.4462899999999</v>
      </c>
      <c r="I55" s="105">
        <f t="shared" si="33"/>
        <v>946.57</v>
      </c>
      <c r="J55" s="105">
        <f t="shared" si="33"/>
        <v>5017.8007200000002</v>
      </c>
      <c r="K55" s="105">
        <f t="shared" si="33"/>
        <v>0</v>
      </c>
      <c r="L55" s="105">
        <f t="shared" si="33"/>
        <v>4636.2831399999995</v>
      </c>
      <c r="M55" s="105">
        <f t="shared" si="33"/>
        <v>0</v>
      </c>
      <c r="N55" s="105">
        <f t="shared" si="33"/>
        <v>4162.2995900000005</v>
      </c>
      <c r="O55" s="105">
        <f t="shared" si="33"/>
        <v>0</v>
      </c>
      <c r="P55" s="105">
        <f t="shared" si="33"/>
        <v>7126.4871299999995</v>
      </c>
      <c r="Q55" s="105">
        <f t="shared" si="33"/>
        <v>0</v>
      </c>
      <c r="R55" s="105">
        <f t="shared" si="33"/>
        <v>1710.10878</v>
      </c>
      <c r="S55" s="105">
        <f t="shared" si="33"/>
        <v>0</v>
      </c>
      <c r="T55" s="105">
        <f t="shared" si="33"/>
        <v>724.66098</v>
      </c>
      <c r="U55" s="105">
        <f t="shared" si="33"/>
        <v>0</v>
      </c>
      <c r="V55" s="105">
        <f t="shared" si="33"/>
        <v>732.44828000000007</v>
      </c>
      <c r="W55" s="105">
        <f t="shared" si="33"/>
        <v>0</v>
      </c>
      <c r="X55" s="105">
        <f t="shared" si="33"/>
        <v>3753.5122000000001</v>
      </c>
      <c r="Y55" s="105">
        <f t="shared" si="33"/>
        <v>0</v>
      </c>
      <c r="Z55" s="105">
        <f t="shared" si="33"/>
        <v>3761.2329399999999</v>
      </c>
      <c r="AA55" s="105">
        <f t="shared" si="33"/>
        <v>0</v>
      </c>
      <c r="AB55" s="105">
        <f t="shared" si="33"/>
        <v>3827.36879</v>
      </c>
      <c r="AC55" s="105">
        <f t="shared" si="33"/>
        <v>0</v>
      </c>
      <c r="AD55" s="105">
        <f t="shared" si="33"/>
        <v>30466.551149999999</v>
      </c>
      <c r="AE55" s="105">
        <f t="shared" si="33"/>
        <v>0</v>
      </c>
      <c r="AF55" s="102"/>
      <c r="AG55" s="103">
        <f t="shared" si="3"/>
        <v>0</v>
      </c>
    </row>
    <row r="56" spans="1:33" x14ac:dyDescent="0.3">
      <c r="A56" s="107" t="s">
        <v>171</v>
      </c>
      <c r="B56" s="108">
        <f>B62+B68</f>
        <v>0</v>
      </c>
      <c r="C56" s="108">
        <f t="shared" ref="C56:E56" si="34">C62+C68</f>
        <v>0</v>
      </c>
      <c r="D56" s="108">
        <f t="shared" si="34"/>
        <v>0</v>
      </c>
      <c r="E56" s="108">
        <f t="shared" si="34"/>
        <v>0</v>
      </c>
      <c r="F56" s="108">
        <f t="shared" si="31"/>
        <v>0</v>
      </c>
      <c r="G56" s="108">
        <f t="shared" si="32"/>
        <v>0</v>
      </c>
      <c r="H56" s="108">
        <f t="shared" ref="H56:AE59" si="35">H62+H68</f>
        <v>0</v>
      </c>
      <c r="I56" s="108">
        <f t="shared" si="35"/>
        <v>0</v>
      </c>
      <c r="J56" s="108">
        <f t="shared" si="35"/>
        <v>0</v>
      </c>
      <c r="K56" s="108">
        <f t="shared" si="35"/>
        <v>0</v>
      </c>
      <c r="L56" s="108">
        <f t="shared" si="35"/>
        <v>0</v>
      </c>
      <c r="M56" s="108">
        <f t="shared" si="35"/>
        <v>0</v>
      </c>
      <c r="N56" s="108">
        <f t="shared" si="35"/>
        <v>0</v>
      </c>
      <c r="O56" s="108">
        <f t="shared" si="35"/>
        <v>0</v>
      </c>
      <c r="P56" s="108">
        <f t="shared" si="35"/>
        <v>0</v>
      </c>
      <c r="Q56" s="108">
        <f t="shared" si="35"/>
        <v>0</v>
      </c>
      <c r="R56" s="108">
        <f t="shared" si="35"/>
        <v>0</v>
      </c>
      <c r="S56" s="108">
        <f t="shared" si="35"/>
        <v>0</v>
      </c>
      <c r="T56" s="108">
        <f t="shared" si="35"/>
        <v>0</v>
      </c>
      <c r="U56" s="108">
        <f t="shared" si="35"/>
        <v>0</v>
      </c>
      <c r="V56" s="108">
        <f t="shared" si="35"/>
        <v>0</v>
      </c>
      <c r="W56" s="108">
        <f t="shared" si="35"/>
        <v>0</v>
      </c>
      <c r="X56" s="108">
        <f t="shared" si="35"/>
        <v>0</v>
      </c>
      <c r="Y56" s="108">
        <f t="shared" si="35"/>
        <v>0</v>
      </c>
      <c r="Z56" s="108">
        <f t="shared" si="35"/>
        <v>0</v>
      </c>
      <c r="AA56" s="108">
        <f t="shared" si="35"/>
        <v>0</v>
      </c>
      <c r="AB56" s="108">
        <f t="shared" si="35"/>
        <v>0</v>
      </c>
      <c r="AC56" s="108">
        <f t="shared" si="35"/>
        <v>0</v>
      </c>
      <c r="AD56" s="108">
        <f t="shared" si="35"/>
        <v>0</v>
      </c>
      <c r="AE56" s="108">
        <f t="shared" si="35"/>
        <v>0</v>
      </c>
      <c r="AF56" s="102"/>
      <c r="AG56" s="103">
        <f t="shared" si="3"/>
        <v>0</v>
      </c>
    </row>
    <row r="57" spans="1:33" x14ac:dyDescent="0.3">
      <c r="A57" s="107" t="s">
        <v>32</v>
      </c>
      <c r="B57" s="108">
        <f t="shared" ref="B57:E59" si="36">B63+B69</f>
        <v>0</v>
      </c>
      <c r="C57" s="108">
        <f t="shared" si="36"/>
        <v>0</v>
      </c>
      <c r="D57" s="108">
        <f t="shared" si="36"/>
        <v>0</v>
      </c>
      <c r="E57" s="108">
        <f t="shared" si="36"/>
        <v>0</v>
      </c>
      <c r="F57" s="108">
        <f t="shared" si="31"/>
        <v>0</v>
      </c>
      <c r="G57" s="108">
        <f t="shared" si="32"/>
        <v>0</v>
      </c>
      <c r="H57" s="108">
        <f t="shared" si="35"/>
        <v>0</v>
      </c>
      <c r="I57" s="108">
        <f t="shared" si="35"/>
        <v>0</v>
      </c>
      <c r="J57" s="108">
        <f t="shared" si="35"/>
        <v>0</v>
      </c>
      <c r="K57" s="108">
        <f t="shared" si="35"/>
        <v>0</v>
      </c>
      <c r="L57" s="108">
        <f t="shared" si="35"/>
        <v>0</v>
      </c>
      <c r="M57" s="108">
        <f t="shared" si="35"/>
        <v>0</v>
      </c>
      <c r="N57" s="108">
        <f t="shared" si="35"/>
        <v>0</v>
      </c>
      <c r="O57" s="108">
        <f t="shared" si="35"/>
        <v>0</v>
      </c>
      <c r="P57" s="108">
        <f t="shared" si="35"/>
        <v>0</v>
      </c>
      <c r="Q57" s="108">
        <f t="shared" si="35"/>
        <v>0</v>
      </c>
      <c r="R57" s="108">
        <f t="shared" si="35"/>
        <v>0</v>
      </c>
      <c r="S57" s="108">
        <f t="shared" si="35"/>
        <v>0</v>
      </c>
      <c r="T57" s="108">
        <f t="shared" si="35"/>
        <v>0</v>
      </c>
      <c r="U57" s="108">
        <f t="shared" si="35"/>
        <v>0</v>
      </c>
      <c r="V57" s="108">
        <f t="shared" si="35"/>
        <v>0</v>
      </c>
      <c r="W57" s="108">
        <f t="shared" si="35"/>
        <v>0</v>
      </c>
      <c r="X57" s="108">
        <f t="shared" si="35"/>
        <v>0</v>
      </c>
      <c r="Y57" s="108">
        <f t="shared" si="35"/>
        <v>0</v>
      </c>
      <c r="Z57" s="108">
        <f t="shared" si="35"/>
        <v>0</v>
      </c>
      <c r="AA57" s="108">
        <f t="shared" si="35"/>
        <v>0</v>
      </c>
      <c r="AB57" s="108">
        <f t="shared" si="35"/>
        <v>0</v>
      </c>
      <c r="AC57" s="108">
        <f t="shared" si="35"/>
        <v>0</v>
      </c>
      <c r="AD57" s="108">
        <f t="shared" si="35"/>
        <v>0</v>
      </c>
      <c r="AE57" s="108">
        <f t="shared" si="35"/>
        <v>0</v>
      </c>
      <c r="AF57" s="102"/>
      <c r="AG57" s="103">
        <f t="shared" si="3"/>
        <v>0</v>
      </c>
    </row>
    <row r="58" spans="1:33" x14ac:dyDescent="0.3">
      <c r="A58" s="107" t="s">
        <v>33</v>
      </c>
      <c r="B58" s="108">
        <f t="shared" si="36"/>
        <v>69891.199989999994</v>
      </c>
      <c r="C58" s="108">
        <f t="shared" si="36"/>
        <v>3972.4462899999999</v>
      </c>
      <c r="D58" s="108">
        <f t="shared" si="36"/>
        <v>946.57</v>
      </c>
      <c r="E58" s="108">
        <f t="shared" si="36"/>
        <v>946.57</v>
      </c>
      <c r="F58" s="108">
        <f t="shared" si="31"/>
        <v>1.3543479009309254</v>
      </c>
      <c r="G58" s="108">
        <f t="shared" si="32"/>
        <v>23.828390137906688</v>
      </c>
      <c r="H58" s="108">
        <f t="shared" si="35"/>
        <v>3972.4462899999999</v>
      </c>
      <c r="I58" s="108">
        <f t="shared" si="35"/>
        <v>946.57</v>
      </c>
      <c r="J58" s="108">
        <f t="shared" si="35"/>
        <v>5017.8007200000002</v>
      </c>
      <c r="K58" s="108">
        <f t="shared" si="35"/>
        <v>0</v>
      </c>
      <c r="L58" s="108">
        <f t="shared" si="35"/>
        <v>4636.2831399999995</v>
      </c>
      <c r="M58" s="108">
        <f t="shared" si="35"/>
        <v>0</v>
      </c>
      <c r="N58" s="108">
        <f t="shared" si="35"/>
        <v>4162.2995900000005</v>
      </c>
      <c r="O58" s="108">
        <f t="shared" si="35"/>
        <v>0</v>
      </c>
      <c r="P58" s="108">
        <f t="shared" si="35"/>
        <v>7126.4871299999995</v>
      </c>
      <c r="Q58" s="108">
        <f t="shared" si="35"/>
        <v>0</v>
      </c>
      <c r="R58" s="108">
        <f t="shared" si="35"/>
        <v>1710.10878</v>
      </c>
      <c r="S58" s="108">
        <f t="shared" si="35"/>
        <v>0</v>
      </c>
      <c r="T58" s="108">
        <f t="shared" si="35"/>
        <v>724.66098</v>
      </c>
      <c r="U58" s="108">
        <f t="shared" si="35"/>
        <v>0</v>
      </c>
      <c r="V58" s="108">
        <f t="shared" si="35"/>
        <v>732.44828000000007</v>
      </c>
      <c r="W58" s="108">
        <f t="shared" si="35"/>
        <v>0</v>
      </c>
      <c r="X58" s="108">
        <f t="shared" si="35"/>
        <v>3753.5122000000001</v>
      </c>
      <c r="Y58" s="108">
        <f t="shared" si="35"/>
        <v>0</v>
      </c>
      <c r="Z58" s="108">
        <f t="shared" si="35"/>
        <v>3761.2329399999999</v>
      </c>
      <c r="AA58" s="108">
        <f t="shared" si="35"/>
        <v>0</v>
      </c>
      <c r="AB58" s="108">
        <f t="shared" si="35"/>
        <v>3827.36879</v>
      </c>
      <c r="AC58" s="108">
        <f t="shared" si="35"/>
        <v>0</v>
      </c>
      <c r="AD58" s="108">
        <f t="shared" si="35"/>
        <v>30466.551149999999</v>
      </c>
      <c r="AE58" s="108">
        <f t="shared" si="35"/>
        <v>0</v>
      </c>
      <c r="AF58" s="102"/>
      <c r="AG58" s="103">
        <f t="shared" si="3"/>
        <v>0</v>
      </c>
    </row>
    <row r="59" spans="1:33" x14ac:dyDescent="0.3">
      <c r="A59" s="107" t="s">
        <v>172</v>
      </c>
      <c r="B59" s="108">
        <f t="shared" si="36"/>
        <v>0</v>
      </c>
      <c r="C59" s="108">
        <f t="shared" si="36"/>
        <v>0</v>
      </c>
      <c r="D59" s="108">
        <f t="shared" si="36"/>
        <v>0</v>
      </c>
      <c r="E59" s="108">
        <f t="shared" si="36"/>
        <v>0</v>
      </c>
      <c r="F59" s="108">
        <f t="shared" si="31"/>
        <v>0</v>
      </c>
      <c r="G59" s="108">
        <f t="shared" si="32"/>
        <v>0</v>
      </c>
      <c r="H59" s="108">
        <f t="shared" si="35"/>
        <v>0</v>
      </c>
      <c r="I59" s="108">
        <f t="shared" si="35"/>
        <v>0</v>
      </c>
      <c r="J59" s="108">
        <f t="shared" si="35"/>
        <v>0</v>
      </c>
      <c r="K59" s="108">
        <f t="shared" si="35"/>
        <v>0</v>
      </c>
      <c r="L59" s="108">
        <f t="shared" si="35"/>
        <v>0</v>
      </c>
      <c r="M59" s="108">
        <f t="shared" si="35"/>
        <v>0</v>
      </c>
      <c r="N59" s="108">
        <f t="shared" si="35"/>
        <v>0</v>
      </c>
      <c r="O59" s="108">
        <f t="shared" si="35"/>
        <v>0</v>
      </c>
      <c r="P59" s="108">
        <f t="shared" si="35"/>
        <v>0</v>
      </c>
      <c r="Q59" s="108">
        <f t="shared" si="35"/>
        <v>0</v>
      </c>
      <c r="R59" s="108">
        <f t="shared" si="35"/>
        <v>0</v>
      </c>
      <c r="S59" s="108">
        <f t="shared" si="35"/>
        <v>0</v>
      </c>
      <c r="T59" s="108">
        <f t="shared" si="35"/>
        <v>0</v>
      </c>
      <c r="U59" s="108">
        <f t="shared" si="35"/>
        <v>0</v>
      </c>
      <c r="V59" s="108">
        <f t="shared" si="35"/>
        <v>0</v>
      </c>
      <c r="W59" s="108">
        <f t="shared" si="35"/>
        <v>0</v>
      </c>
      <c r="X59" s="108">
        <f t="shared" si="35"/>
        <v>0</v>
      </c>
      <c r="Y59" s="108">
        <f t="shared" si="35"/>
        <v>0</v>
      </c>
      <c r="Z59" s="108">
        <f t="shared" si="35"/>
        <v>0</v>
      </c>
      <c r="AA59" s="108">
        <f t="shared" si="35"/>
        <v>0</v>
      </c>
      <c r="AB59" s="108">
        <f t="shared" si="35"/>
        <v>0</v>
      </c>
      <c r="AC59" s="108">
        <f t="shared" si="35"/>
        <v>0</v>
      </c>
      <c r="AD59" s="108">
        <f t="shared" si="35"/>
        <v>0</v>
      </c>
      <c r="AE59" s="108">
        <f t="shared" si="35"/>
        <v>0</v>
      </c>
      <c r="AF59" s="102"/>
      <c r="AG59" s="103">
        <f t="shared" si="3"/>
        <v>0</v>
      </c>
    </row>
    <row r="60" spans="1:33" ht="120" customHeight="1" x14ac:dyDescent="0.3">
      <c r="A60" s="109" t="s">
        <v>288</v>
      </c>
      <c r="B60" s="110"/>
      <c r="C60" s="111"/>
      <c r="D60" s="111"/>
      <c r="E60" s="111"/>
      <c r="F60" s="111"/>
      <c r="G60" s="111"/>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29"/>
      <c r="AG60" s="103">
        <f t="shared" si="3"/>
        <v>0</v>
      </c>
    </row>
    <row r="61" spans="1:33" x14ac:dyDescent="0.3">
      <c r="A61" s="128" t="s">
        <v>31</v>
      </c>
      <c r="B61" s="114">
        <f>B63+B64+B62+B65</f>
        <v>13803.89999</v>
      </c>
      <c r="C61" s="114">
        <f>C63+C64+C62+C65</f>
        <v>946.57493999999997</v>
      </c>
      <c r="D61" s="114">
        <f>D63+D64+D62+D65</f>
        <v>946.57</v>
      </c>
      <c r="E61" s="114">
        <f>E63+E64+E62+E65</f>
        <v>946.57</v>
      </c>
      <c r="F61" s="114">
        <f>IFERROR(E61/B61*100,0)</f>
        <v>6.8572649808077895</v>
      </c>
      <c r="G61" s="114">
        <f>IFERROR(E61/C61*100,0)</f>
        <v>99.999478118446703</v>
      </c>
      <c r="H61" s="114">
        <f t="shared" ref="H61:AE61" si="37">H63+H64+H62+H65</f>
        <v>946.57493999999997</v>
      </c>
      <c r="I61" s="114">
        <f t="shared" si="37"/>
        <v>946.57</v>
      </c>
      <c r="J61" s="114">
        <f t="shared" si="37"/>
        <v>1717.68993</v>
      </c>
      <c r="K61" s="114">
        <f t="shared" si="37"/>
        <v>0</v>
      </c>
      <c r="L61" s="114">
        <f t="shared" si="37"/>
        <v>1033.9486400000001</v>
      </c>
      <c r="M61" s="114">
        <f t="shared" si="37"/>
        <v>0</v>
      </c>
      <c r="N61" s="114">
        <f t="shared" si="37"/>
        <v>913.69605000000001</v>
      </c>
      <c r="O61" s="114">
        <f t="shared" si="37"/>
        <v>0</v>
      </c>
      <c r="P61" s="114">
        <f t="shared" si="37"/>
        <v>1939.30654</v>
      </c>
      <c r="Q61" s="114">
        <f t="shared" si="37"/>
        <v>0</v>
      </c>
      <c r="R61" s="114">
        <f t="shared" si="37"/>
        <v>1650.94589</v>
      </c>
      <c r="S61" s="114">
        <f t="shared" si="37"/>
        <v>0</v>
      </c>
      <c r="T61" s="114">
        <f t="shared" si="37"/>
        <v>668.36639000000002</v>
      </c>
      <c r="U61" s="114">
        <f t="shared" si="37"/>
        <v>0</v>
      </c>
      <c r="V61" s="114">
        <f t="shared" si="37"/>
        <v>680.05839000000003</v>
      </c>
      <c r="W61" s="114">
        <f t="shared" si="37"/>
        <v>0</v>
      </c>
      <c r="X61" s="114">
        <f t="shared" si="37"/>
        <v>747.69055000000003</v>
      </c>
      <c r="Y61" s="114">
        <f t="shared" si="37"/>
        <v>0</v>
      </c>
      <c r="Z61" s="114">
        <f t="shared" si="37"/>
        <v>880.38229999999999</v>
      </c>
      <c r="AA61" s="114">
        <f t="shared" si="37"/>
        <v>0</v>
      </c>
      <c r="AB61" s="114">
        <f t="shared" si="37"/>
        <v>906.12879999999996</v>
      </c>
      <c r="AC61" s="114">
        <f t="shared" si="37"/>
        <v>0</v>
      </c>
      <c r="AD61" s="114">
        <f t="shared" si="37"/>
        <v>1719.11157</v>
      </c>
      <c r="AE61" s="114">
        <f t="shared" si="37"/>
        <v>0</v>
      </c>
      <c r="AF61" s="29"/>
      <c r="AG61" s="103">
        <f t="shared" si="3"/>
        <v>-2.2737367544323206E-12</v>
      </c>
    </row>
    <row r="62" spans="1:33" x14ac:dyDescent="0.3">
      <c r="A62" s="129" t="s">
        <v>171</v>
      </c>
      <c r="B62" s="117"/>
      <c r="C62" s="118"/>
      <c r="D62" s="119"/>
      <c r="E62" s="118"/>
      <c r="F62" s="117"/>
      <c r="G62" s="117"/>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29"/>
      <c r="AG62" s="103">
        <f t="shared" si="3"/>
        <v>0</v>
      </c>
    </row>
    <row r="63" spans="1:33" x14ac:dyDescent="0.3">
      <c r="A63" s="129" t="s">
        <v>32</v>
      </c>
      <c r="B63" s="117"/>
      <c r="C63" s="118"/>
      <c r="D63" s="119"/>
      <c r="E63" s="118"/>
      <c r="F63" s="117"/>
      <c r="G63" s="117"/>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29"/>
      <c r="AG63" s="103">
        <f t="shared" si="3"/>
        <v>0</v>
      </c>
    </row>
    <row r="64" spans="1:33" x14ac:dyDescent="0.3">
      <c r="A64" s="116" t="s">
        <v>33</v>
      </c>
      <c r="B64" s="117">
        <f>J64+L64+N64+P64+R64+T64+V64+X64+Z64+AB64+AD64+H64</f>
        <v>13803.89999</v>
      </c>
      <c r="C64" s="118">
        <f>SUM(H64)</f>
        <v>946.57493999999997</v>
      </c>
      <c r="D64" s="119">
        <f>E64</f>
        <v>946.57</v>
      </c>
      <c r="E64" s="118">
        <f>SUM(I64,K64,M64,O64,Q64,S64,U64,W64,Y64,AA64,AC64,AE64)</f>
        <v>946.57</v>
      </c>
      <c r="F64" s="117">
        <f>IFERROR(E64/B64*100,0)</f>
        <v>6.8572649808077895</v>
      </c>
      <c r="G64" s="117">
        <f>IFERROR(E64/C64*100,0)</f>
        <v>99.999478118446703</v>
      </c>
      <c r="H64" s="112">
        <v>946.57493999999997</v>
      </c>
      <c r="I64" s="112">
        <v>946.57</v>
      </c>
      <c r="J64" s="112">
        <v>1717.68993</v>
      </c>
      <c r="K64" s="112"/>
      <c r="L64" s="112">
        <v>1033.9486400000001</v>
      </c>
      <c r="M64" s="112"/>
      <c r="N64" s="112">
        <v>913.69605000000001</v>
      </c>
      <c r="O64" s="112"/>
      <c r="P64" s="112">
        <v>1939.30654</v>
      </c>
      <c r="Q64" s="112"/>
      <c r="R64" s="112">
        <v>1650.94589</v>
      </c>
      <c r="S64" s="112"/>
      <c r="T64" s="112">
        <v>668.36639000000002</v>
      </c>
      <c r="U64" s="112"/>
      <c r="V64" s="112">
        <v>680.05839000000003</v>
      </c>
      <c r="W64" s="112"/>
      <c r="X64" s="112">
        <v>747.69055000000003</v>
      </c>
      <c r="Y64" s="112"/>
      <c r="Z64" s="112">
        <v>880.38229999999999</v>
      </c>
      <c r="AA64" s="112"/>
      <c r="AB64" s="112">
        <v>906.12879999999996</v>
      </c>
      <c r="AC64" s="112"/>
      <c r="AD64" s="112">
        <v>1719.11157</v>
      </c>
      <c r="AE64" s="112"/>
      <c r="AF64" s="29"/>
      <c r="AG64" s="103">
        <f t="shared" si="3"/>
        <v>-2.2737367544323206E-12</v>
      </c>
    </row>
    <row r="65" spans="1:33" x14ac:dyDescent="0.3">
      <c r="A65" s="116" t="s">
        <v>172</v>
      </c>
      <c r="B65" s="117"/>
      <c r="C65" s="118"/>
      <c r="D65" s="119"/>
      <c r="E65" s="118"/>
      <c r="F65" s="117"/>
      <c r="G65" s="117"/>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29"/>
      <c r="AG65" s="103">
        <f t="shared" si="3"/>
        <v>0</v>
      </c>
    </row>
    <row r="66" spans="1:33" ht="82.5" customHeight="1" x14ac:dyDescent="0.3">
      <c r="A66" s="109" t="s">
        <v>289</v>
      </c>
      <c r="B66" s="110"/>
      <c r="C66" s="111"/>
      <c r="D66" s="111"/>
      <c r="E66" s="111"/>
      <c r="F66" s="111"/>
      <c r="G66" s="111"/>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29"/>
      <c r="AG66" s="103">
        <f t="shared" si="3"/>
        <v>0</v>
      </c>
    </row>
    <row r="67" spans="1:33" x14ac:dyDescent="0.3">
      <c r="A67" s="128" t="s">
        <v>31</v>
      </c>
      <c r="B67" s="114">
        <f>B69+B70+B68+B71</f>
        <v>56087.299999999996</v>
      </c>
      <c r="C67" s="114">
        <f>C69+C70+C68+C71</f>
        <v>3025.8713499999999</v>
      </c>
      <c r="D67" s="114">
        <f>D69+D70+D68+D71</f>
        <v>0</v>
      </c>
      <c r="E67" s="114">
        <f>E69+E70+E68+E71</f>
        <v>0</v>
      </c>
      <c r="F67" s="114">
        <f>IFERROR(E67/B67*100,0)</f>
        <v>0</v>
      </c>
      <c r="G67" s="114">
        <f>IFERROR(E67/C67*100,0)</f>
        <v>0</v>
      </c>
      <c r="H67" s="114">
        <f t="shared" ref="H67:AE67" si="38">H69+H70+H68+H71</f>
        <v>3025.8713499999999</v>
      </c>
      <c r="I67" s="114">
        <f t="shared" si="38"/>
        <v>0</v>
      </c>
      <c r="J67" s="114">
        <f t="shared" si="38"/>
        <v>3300.1107900000002</v>
      </c>
      <c r="K67" s="114">
        <f t="shared" si="38"/>
        <v>0</v>
      </c>
      <c r="L67" s="114">
        <f t="shared" si="38"/>
        <v>3602.3344999999999</v>
      </c>
      <c r="M67" s="114">
        <f t="shared" si="38"/>
        <v>0</v>
      </c>
      <c r="N67" s="114">
        <f t="shared" si="38"/>
        <v>3248.6035400000001</v>
      </c>
      <c r="O67" s="114">
        <f t="shared" si="38"/>
        <v>0</v>
      </c>
      <c r="P67" s="114">
        <f t="shared" si="38"/>
        <v>5187.1805899999999</v>
      </c>
      <c r="Q67" s="114">
        <f t="shared" si="38"/>
        <v>0</v>
      </c>
      <c r="R67" s="114">
        <f t="shared" si="38"/>
        <v>59.162889999999997</v>
      </c>
      <c r="S67" s="114">
        <f t="shared" si="38"/>
        <v>0</v>
      </c>
      <c r="T67" s="114">
        <f t="shared" si="38"/>
        <v>56.294589999999999</v>
      </c>
      <c r="U67" s="114">
        <f t="shared" si="38"/>
        <v>0</v>
      </c>
      <c r="V67" s="114">
        <f t="shared" si="38"/>
        <v>52.389890000000001</v>
      </c>
      <c r="W67" s="114">
        <f t="shared" si="38"/>
        <v>0</v>
      </c>
      <c r="X67" s="114">
        <f t="shared" si="38"/>
        <v>3005.8216499999999</v>
      </c>
      <c r="Y67" s="114">
        <f t="shared" si="38"/>
        <v>0</v>
      </c>
      <c r="Z67" s="114">
        <f t="shared" si="38"/>
        <v>2880.8506400000001</v>
      </c>
      <c r="AA67" s="114">
        <f t="shared" si="38"/>
        <v>0</v>
      </c>
      <c r="AB67" s="114">
        <f t="shared" si="38"/>
        <v>2921.23999</v>
      </c>
      <c r="AC67" s="114">
        <f t="shared" si="38"/>
        <v>0</v>
      </c>
      <c r="AD67" s="114">
        <f t="shared" si="38"/>
        <v>28747.439579999998</v>
      </c>
      <c r="AE67" s="114">
        <f t="shared" si="38"/>
        <v>0</v>
      </c>
      <c r="AF67" s="29"/>
      <c r="AG67" s="103">
        <f t="shared" si="3"/>
        <v>0</v>
      </c>
    </row>
    <row r="68" spans="1:33" x14ac:dyDescent="0.3">
      <c r="A68" s="129" t="s">
        <v>171</v>
      </c>
      <c r="B68" s="117"/>
      <c r="C68" s="118"/>
      <c r="D68" s="119"/>
      <c r="E68" s="118"/>
      <c r="F68" s="117"/>
      <c r="G68" s="117"/>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9" t="s">
        <v>32</v>
      </c>
      <c r="B69" s="117"/>
      <c r="C69" s="118"/>
      <c r="D69" s="119"/>
      <c r="E69" s="118"/>
      <c r="F69" s="117"/>
      <c r="G69" s="117"/>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29"/>
      <c r="AG69" s="103">
        <f t="shared" si="3"/>
        <v>0</v>
      </c>
    </row>
    <row r="70" spans="1:33" x14ac:dyDescent="0.3">
      <c r="A70" s="116" t="s">
        <v>33</v>
      </c>
      <c r="B70" s="117">
        <f>J70+L70+N70+P70+R70+T70+V70+X70+Z70+AB70+AD70+H70</f>
        <v>56087.299999999996</v>
      </c>
      <c r="C70" s="118">
        <f>SUM(H70)</f>
        <v>3025.8713499999999</v>
      </c>
      <c r="D70" s="119">
        <f>E70</f>
        <v>0</v>
      </c>
      <c r="E70" s="118">
        <f>SUM(I70,K70,M70,O70,Q70,S70,U70,W70,Y70,AA70,AC70,AE70)</f>
        <v>0</v>
      </c>
      <c r="F70" s="117">
        <f>IFERROR(E70/B70*100,0)</f>
        <v>0</v>
      </c>
      <c r="G70" s="117">
        <f>IFERROR(E70/C70*100,0)</f>
        <v>0</v>
      </c>
      <c r="H70" s="626">
        <v>3025.8713499999999</v>
      </c>
      <c r="I70" s="112"/>
      <c r="J70" s="112">
        <v>3300.1107900000002</v>
      </c>
      <c r="K70" s="112"/>
      <c r="L70" s="112">
        <v>3602.3344999999999</v>
      </c>
      <c r="M70" s="112"/>
      <c r="N70" s="112">
        <v>3248.6035400000001</v>
      </c>
      <c r="O70" s="112"/>
      <c r="P70" s="112">
        <v>5187.1805899999999</v>
      </c>
      <c r="Q70" s="112"/>
      <c r="R70" s="112">
        <v>59.162889999999997</v>
      </c>
      <c r="S70" s="112"/>
      <c r="T70" s="112">
        <v>56.294589999999999</v>
      </c>
      <c r="U70" s="112"/>
      <c r="V70" s="112">
        <v>52.389890000000001</v>
      </c>
      <c r="W70" s="112"/>
      <c r="X70" s="112">
        <v>3005.8216499999999</v>
      </c>
      <c r="Y70" s="112"/>
      <c r="Z70" s="112">
        <v>2880.8506400000001</v>
      </c>
      <c r="AA70" s="112"/>
      <c r="AB70" s="112">
        <v>2921.23999</v>
      </c>
      <c r="AC70" s="112"/>
      <c r="AD70" s="112">
        <v>28747.439579999998</v>
      </c>
      <c r="AE70" s="112"/>
      <c r="AF70" s="29"/>
      <c r="AG70" s="103">
        <f t="shared" si="3"/>
        <v>0</v>
      </c>
    </row>
    <row r="71" spans="1:33" x14ac:dyDescent="0.3">
      <c r="A71" s="116" t="s">
        <v>172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ht="93.75" x14ac:dyDescent="0.3">
      <c r="A72" s="126" t="s">
        <v>290</v>
      </c>
      <c r="B72" s="105"/>
      <c r="C72" s="127"/>
      <c r="D72" s="127"/>
      <c r="E72" s="127"/>
      <c r="F72" s="127"/>
      <c r="G72" s="127"/>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2"/>
      <c r="AG72" s="103">
        <f t="shared" si="3"/>
        <v>0</v>
      </c>
    </row>
    <row r="73" spans="1:33" x14ac:dyDescent="0.3">
      <c r="A73" s="130" t="s">
        <v>31</v>
      </c>
      <c r="B73" s="105">
        <f>B74+B75+B76+B77</f>
        <v>2615767.7001999998</v>
      </c>
      <c r="C73" s="105">
        <f>C74+C75+C76</f>
        <v>215864.88748999999</v>
      </c>
      <c r="D73" s="105">
        <f>D74+D75+D76</f>
        <v>90194</v>
      </c>
      <c r="E73" s="105">
        <f>E74+E75+E76</f>
        <v>90194</v>
      </c>
      <c r="F73" s="106">
        <f t="shared" ref="F73:F77" si="39">IFERROR(E73/B73*100,0)</f>
        <v>3.4480890636085086</v>
      </c>
      <c r="G73" s="106">
        <f t="shared" ref="G73:G77" si="40">IFERROR(E73/C73*100,0)</f>
        <v>41.782617381058913</v>
      </c>
      <c r="H73" s="105">
        <f>H74+H75+H76+H77</f>
        <v>215864.88748999999</v>
      </c>
      <c r="I73" s="105">
        <f t="shared" ref="I73:AE73" si="41">I74+I75+I76+I77</f>
        <v>90194</v>
      </c>
      <c r="J73" s="105">
        <f t="shared" si="41"/>
        <v>290510.57384000003</v>
      </c>
      <c r="K73" s="105">
        <f t="shared" si="41"/>
        <v>0</v>
      </c>
      <c r="L73" s="105">
        <f t="shared" si="41"/>
        <v>239424.19224</v>
      </c>
      <c r="M73" s="105">
        <f t="shared" si="41"/>
        <v>0</v>
      </c>
      <c r="N73" s="105">
        <f t="shared" si="41"/>
        <v>272950.00684000005</v>
      </c>
      <c r="O73" s="105">
        <f t="shared" si="41"/>
        <v>0</v>
      </c>
      <c r="P73" s="105">
        <f t="shared" si="41"/>
        <v>434575.63784000004</v>
      </c>
      <c r="Q73" s="105">
        <f t="shared" si="41"/>
        <v>0</v>
      </c>
      <c r="R73" s="105">
        <f t="shared" si="41"/>
        <v>218734.22464</v>
      </c>
      <c r="S73" s="105">
        <f t="shared" si="41"/>
        <v>0</v>
      </c>
      <c r="T73" s="105">
        <f t="shared" si="41"/>
        <v>156919.25314000002</v>
      </c>
      <c r="U73" s="105">
        <f t="shared" si="41"/>
        <v>0</v>
      </c>
      <c r="V73" s="105">
        <f t="shared" si="41"/>
        <v>116486.31724</v>
      </c>
      <c r="W73" s="105">
        <f t="shared" si="41"/>
        <v>0</v>
      </c>
      <c r="X73" s="105">
        <f t="shared" si="41"/>
        <v>147266.61024000001</v>
      </c>
      <c r="Y73" s="105">
        <f t="shared" si="41"/>
        <v>0</v>
      </c>
      <c r="Z73" s="105">
        <f t="shared" si="41"/>
        <v>143854.07863999999</v>
      </c>
      <c r="AA73" s="105">
        <f t="shared" si="41"/>
        <v>0</v>
      </c>
      <c r="AB73" s="105">
        <f t="shared" si="41"/>
        <v>133906.30924</v>
      </c>
      <c r="AC73" s="105">
        <f t="shared" si="41"/>
        <v>0</v>
      </c>
      <c r="AD73" s="105">
        <f t="shared" si="41"/>
        <v>245275.60881000001</v>
      </c>
      <c r="AE73" s="105">
        <f t="shared" si="41"/>
        <v>0</v>
      </c>
      <c r="AF73" s="102"/>
      <c r="AG73" s="103">
        <f t="shared" si="3"/>
        <v>-7.2759576141834259E-10</v>
      </c>
    </row>
    <row r="74" spans="1:33" x14ac:dyDescent="0.3">
      <c r="A74" s="131" t="s">
        <v>171</v>
      </c>
      <c r="B74" s="108">
        <f t="shared" ref="B74:B77" si="42">J74+L74+N74+P74+R74+T74+V74+X74+Z74+AB74+AD74+H74</f>
        <v>49371.799999999996</v>
      </c>
      <c r="C74" s="108">
        <f t="shared" ref="C74:C77" si="43">SUM(H74)</f>
        <v>4175.62</v>
      </c>
      <c r="D74" s="108">
        <f t="shared" ref="D74:D77" si="44">E74</f>
        <v>4012.3</v>
      </c>
      <c r="E74" s="108">
        <f t="shared" ref="E74:E77" si="45">SUM(I74,K74,M74,O74,Q74,S74,U74,W74,Y74,AA74,AC74,AE74)</f>
        <v>4012.3</v>
      </c>
      <c r="F74" s="108">
        <f t="shared" si="39"/>
        <v>8.1267039078988432</v>
      </c>
      <c r="G74" s="108">
        <f t="shared" si="40"/>
        <v>96.088724548689783</v>
      </c>
      <c r="H74" s="108">
        <f>H80+H110+H116</f>
        <v>4175.62</v>
      </c>
      <c r="I74" s="108">
        <f t="shared" ref="I74:AE77" si="46">I80+I110+I116</f>
        <v>4012.3</v>
      </c>
      <c r="J74" s="108">
        <f t="shared" si="46"/>
        <v>4155.62</v>
      </c>
      <c r="K74" s="108">
        <f t="shared" si="46"/>
        <v>0</v>
      </c>
      <c r="L74" s="108">
        <f t="shared" si="46"/>
        <v>4155.42</v>
      </c>
      <c r="M74" s="108">
        <f t="shared" si="46"/>
        <v>0</v>
      </c>
      <c r="N74" s="108">
        <f t="shared" si="46"/>
        <v>4528.42</v>
      </c>
      <c r="O74" s="108">
        <f t="shared" si="46"/>
        <v>0</v>
      </c>
      <c r="P74" s="108">
        <f t="shared" si="46"/>
        <v>6685.5720000000001</v>
      </c>
      <c r="Q74" s="108">
        <f t="shared" si="46"/>
        <v>0</v>
      </c>
      <c r="R74" s="108">
        <f t="shared" si="46"/>
        <v>7786.2120000000004</v>
      </c>
      <c r="S74" s="108">
        <f t="shared" si="46"/>
        <v>0</v>
      </c>
      <c r="T74" s="108">
        <f t="shared" si="46"/>
        <v>212.8</v>
      </c>
      <c r="U74" s="108">
        <f t="shared" si="46"/>
        <v>0</v>
      </c>
      <c r="V74" s="108">
        <f t="shared" si="46"/>
        <v>1380.7159999999999</v>
      </c>
      <c r="W74" s="108">
        <f t="shared" si="46"/>
        <v>0</v>
      </c>
      <c r="X74" s="108">
        <f t="shared" si="46"/>
        <v>4106.3599999999997</v>
      </c>
      <c r="Y74" s="108">
        <f t="shared" si="46"/>
        <v>0</v>
      </c>
      <c r="Z74" s="108">
        <f t="shared" si="46"/>
        <v>4106.3599999999997</v>
      </c>
      <c r="AA74" s="108">
        <f t="shared" si="46"/>
        <v>0</v>
      </c>
      <c r="AB74" s="108">
        <f t="shared" si="46"/>
        <v>4098.3599999999997</v>
      </c>
      <c r="AC74" s="108">
        <f t="shared" si="46"/>
        <v>0</v>
      </c>
      <c r="AD74" s="108">
        <f t="shared" si="46"/>
        <v>3980.34</v>
      </c>
      <c r="AE74" s="108">
        <f t="shared" si="46"/>
        <v>0</v>
      </c>
      <c r="AF74" s="102"/>
      <c r="AG74" s="103">
        <f t="shared" si="3"/>
        <v>-5.4569682106375694E-12</v>
      </c>
    </row>
    <row r="75" spans="1:33" x14ac:dyDescent="0.3">
      <c r="A75" s="131" t="s">
        <v>32</v>
      </c>
      <c r="B75" s="108">
        <f t="shared" si="42"/>
        <v>2145100.2001999998</v>
      </c>
      <c r="C75" s="108">
        <f t="shared" si="43"/>
        <v>157747.37033999999</v>
      </c>
      <c r="D75" s="108">
        <f t="shared" si="44"/>
        <v>33974.400000000001</v>
      </c>
      <c r="E75" s="108">
        <f t="shared" si="45"/>
        <v>33974.400000000001</v>
      </c>
      <c r="F75" s="108">
        <f t="shared" si="39"/>
        <v>1.5838141265770416</v>
      </c>
      <c r="G75" s="108">
        <f t="shared" si="40"/>
        <v>21.537221144652648</v>
      </c>
      <c r="H75" s="108">
        <f t="shared" ref="H75:W77" si="47">H81+H111+H117</f>
        <v>157747.37033999999</v>
      </c>
      <c r="I75" s="108">
        <f t="shared" si="47"/>
        <v>33974.400000000001</v>
      </c>
      <c r="J75" s="108">
        <f t="shared" si="47"/>
        <v>215638.38979000002</v>
      </c>
      <c r="K75" s="108">
        <f t="shared" si="47"/>
        <v>0</v>
      </c>
      <c r="L75" s="108">
        <f t="shared" si="47"/>
        <v>191842.71578999999</v>
      </c>
      <c r="M75" s="108">
        <f t="shared" si="47"/>
        <v>0</v>
      </c>
      <c r="N75" s="108">
        <f t="shared" si="47"/>
        <v>231050.26579</v>
      </c>
      <c r="O75" s="108">
        <f t="shared" si="47"/>
        <v>0</v>
      </c>
      <c r="P75" s="108">
        <f t="shared" si="47"/>
        <v>385801.36379000003</v>
      </c>
      <c r="Q75" s="108">
        <f t="shared" si="47"/>
        <v>0</v>
      </c>
      <c r="R75" s="108">
        <f t="shared" si="47"/>
        <v>178626.71379000001</v>
      </c>
      <c r="S75" s="108">
        <f t="shared" si="47"/>
        <v>0</v>
      </c>
      <c r="T75" s="108">
        <f t="shared" si="47"/>
        <v>127819.16379000001</v>
      </c>
      <c r="U75" s="108">
        <f t="shared" si="47"/>
        <v>0</v>
      </c>
      <c r="V75" s="108">
        <f t="shared" si="47"/>
        <v>92210.165789999999</v>
      </c>
      <c r="W75" s="108">
        <f t="shared" si="47"/>
        <v>0</v>
      </c>
      <c r="X75" s="108">
        <f t="shared" si="46"/>
        <v>120484.50879000001</v>
      </c>
      <c r="Y75" s="108">
        <f t="shared" si="46"/>
        <v>0</v>
      </c>
      <c r="Z75" s="108">
        <f t="shared" si="46"/>
        <v>114695.96378999999</v>
      </c>
      <c r="AA75" s="108">
        <f t="shared" si="46"/>
        <v>0</v>
      </c>
      <c r="AB75" s="108">
        <f t="shared" si="46"/>
        <v>107459.51379</v>
      </c>
      <c r="AC75" s="108">
        <f t="shared" si="46"/>
        <v>0</v>
      </c>
      <c r="AD75" s="108">
        <f t="shared" si="46"/>
        <v>221724.06496000002</v>
      </c>
      <c r="AE75" s="108">
        <f t="shared" si="46"/>
        <v>0</v>
      </c>
      <c r="AF75" s="102"/>
      <c r="AG75" s="103">
        <f t="shared" si="3"/>
        <v>0</v>
      </c>
    </row>
    <row r="76" spans="1:33" x14ac:dyDescent="0.3">
      <c r="A76" s="131" t="s">
        <v>33</v>
      </c>
      <c r="B76" s="108">
        <f t="shared" si="42"/>
        <v>421295.70000000007</v>
      </c>
      <c r="C76" s="108">
        <f t="shared" si="43"/>
        <v>53941.897150000004</v>
      </c>
      <c r="D76" s="108">
        <f t="shared" si="44"/>
        <v>52207.3</v>
      </c>
      <c r="E76" s="108">
        <f t="shared" si="45"/>
        <v>52207.3</v>
      </c>
      <c r="F76" s="108">
        <f t="shared" si="39"/>
        <v>12.392079957141739</v>
      </c>
      <c r="G76" s="108">
        <f t="shared" si="40"/>
        <v>96.784323055645444</v>
      </c>
      <c r="H76" s="108">
        <f t="shared" si="47"/>
        <v>53941.897150000004</v>
      </c>
      <c r="I76" s="108">
        <f t="shared" si="46"/>
        <v>52207.3</v>
      </c>
      <c r="J76" s="108">
        <f t="shared" si="46"/>
        <v>70716.564050000001</v>
      </c>
      <c r="K76" s="108">
        <f t="shared" si="46"/>
        <v>0</v>
      </c>
      <c r="L76" s="108">
        <f t="shared" si="46"/>
        <v>43426.056449999996</v>
      </c>
      <c r="M76" s="108">
        <f t="shared" si="46"/>
        <v>0</v>
      </c>
      <c r="N76" s="108">
        <f t="shared" si="46"/>
        <v>37371.321049999999</v>
      </c>
      <c r="O76" s="108">
        <f t="shared" si="46"/>
        <v>0</v>
      </c>
      <c r="P76" s="108">
        <f t="shared" si="46"/>
        <v>42088.70205</v>
      </c>
      <c r="Q76" s="108">
        <f t="shared" si="46"/>
        <v>0</v>
      </c>
      <c r="R76" s="108">
        <f t="shared" si="46"/>
        <v>32321.298849999999</v>
      </c>
      <c r="S76" s="108">
        <f t="shared" si="46"/>
        <v>0</v>
      </c>
      <c r="T76" s="108">
        <f t="shared" si="46"/>
        <v>28887.289349999999</v>
      </c>
      <c r="U76" s="108">
        <f t="shared" si="46"/>
        <v>0</v>
      </c>
      <c r="V76" s="108">
        <f t="shared" si="46"/>
        <v>22895.435450000001</v>
      </c>
      <c r="W76" s="108">
        <f t="shared" si="46"/>
        <v>0</v>
      </c>
      <c r="X76" s="108">
        <f t="shared" si="46"/>
        <v>22675.741450000001</v>
      </c>
      <c r="Y76" s="108">
        <f t="shared" si="46"/>
        <v>0</v>
      </c>
      <c r="Z76" s="108">
        <f t="shared" si="46"/>
        <v>25051.754850000001</v>
      </c>
      <c r="AA76" s="108">
        <f t="shared" si="46"/>
        <v>0</v>
      </c>
      <c r="AB76" s="108">
        <f t="shared" si="46"/>
        <v>22348.435450000001</v>
      </c>
      <c r="AC76" s="108">
        <f t="shared" si="46"/>
        <v>0</v>
      </c>
      <c r="AD76" s="108">
        <f t="shared" si="46"/>
        <v>19571.203850000002</v>
      </c>
      <c r="AE76" s="108">
        <f t="shared" si="46"/>
        <v>0</v>
      </c>
      <c r="AF76" s="102"/>
      <c r="AG76" s="103">
        <f t="shared" si="3"/>
        <v>1.0913936421275139E-10</v>
      </c>
    </row>
    <row r="77" spans="1:33" x14ac:dyDescent="0.3">
      <c r="A77" s="131" t="s">
        <v>172</v>
      </c>
      <c r="B77" s="108">
        <f t="shared" si="42"/>
        <v>0</v>
      </c>
      <c r="C77" s="108">
        <f t="shared" si="43"/>
        <v>0</v>
      </c>
      <c r="D77" s="108">
        <f t="shared" si="44"/>
        <v>0</v>
      </c>
      <c r="E77" s="108">
        <f t="shared" si="45"/>
        <v>0</v>
      </c>
      <c r="F77" s="108">
        <f t="shared" si="39"/>
        <v>0</v>
      </c>
      <c r="G77" s="108">
        <f t="shared" si="40"/>
        <v>0</v>
      </c>
      <c r="H77" s="108">
        <f t="shared" si="47"/>
        <v>0</v>
      </c>
      <c r="I77" s="108">
        <f t="shared" si="46"/>
        <v>0</v>
      </c>
      <c r="J77" s="108">
        <f t="shared" si="46"/>
        <v>0</v>
      </c>
      <c r="K77" s="108">
        <f t="shared" si="46"/>
        <v>0</v>
      </c>
      <c r="L77" s="108">
        <f t="shared" si="46"/>
        <v>0</v>
      </c>
      <c r="M77" s="108">
        <f t="shared" si="46"/>
        <v>0</v>
      </c>
      <c r="N77" s="108">
        <f t="shared" si="46"/>
        <v>0</v>
      </c>
      <c r="O77" s="108">
        <f t="shared" si="46"/>
        <v>0</v>
      </c>
      <c r="P77" s="108">
        <f t="shared" si="46"/>
        <v>0</v>
      </c>
      <c r="Q77" s="108">
        <f t="shared" si="46"/>
        <v>0</v>
      </c>
      <c r="R77" s="108">
        <f t="shared" si="46"/>
        <v>0</v>
      </c>
      <c r="S77" s="108">
        <f t="shared" si="46"/>
        <v>0</v>
      </c>
      <c r="T77" s="108">
        <f t="shared" si="46"/>
        <v>0</v>
      </c>
      <c r="U77" s="108">
        <f t="shared" si="46"/>
        <v>0</v>
      </c>
      <c r="V77" s="108">
        <f t="shared" si="46"/>
        <v>0</v>
      </c>
      <c r="W77" s="108">
        <f t="shared" si="46"/>
        <v>0</v>
      </c>
      <c r="X77" s="108">
        <f t="shared" si="46"/>
        <v>0</v>
      </c>
      <c r="Y77" s="108">
        <f t="shared" si="46"/>
        <v>0</v>
      </c>
      <c r="Z77" s="108">
        <f t="shared" si="46"/>
        <v>0</v>
      </c>
      <c r="AA77" s="108">
        <f t="shared" si="46"/>
        <v>0</v>
      </c>
      <c r="AB77" s="108">
        <f t="shared" si="46"/>
        <v>0</v>
      </c>
      <c r="AC77" s="108">
        <f t="shared" si="46"/>
        <v>0</v>
      </c>
      <c r="AD77" s="108">
        <f t="shared" si="46"/>
        <v>0</v>
      </c>
      <c r="AE77" s="108">
        <f t="shared" si="46"/>
        <v>0</v>
      </c>
      <c r="AF77" s="102"/>
      <c r="AG77" s="103">
        <f t="shared" si="3"/>
        <v>0</v>
      </c>
    </row>
    <row r="78" spans="1:33" s="98" customFormat="1" ht="97.5" customHeight="1" x14ac:dyDescent="0.3">
      <c r="A78" s="214" t="s">
        <v>291</v>
      </c>
      <c r="B78" s="132"/>
      <c r="C78" s="133"/>
      <c r="D78" s="133"/>
      <c r="E78" s="133"/>
      <c r="F78" s="133"/>
      <c r="G78" s="133"/>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6"/>
      <c r="AG78" s="217">
        <f t="shared" si="3"/>
        <v>0</v>
      </c>
    </row>
    <row r="79" spans="1:33" s="98" customFormat="1" x14ac:dyDescent="0.3">
      <c r="A79" s="128" t="s">
        <v>31</v>
      </c>
      <c r="B79" s="114">
        <f>B81+B82+B80+B83</f>
        <v>2543113.1001999998</v>
      </c>
      <c r="C79" s="114">
        <f>C81+C82+C80+C83</f>
        <v>214884.88748999999</v>
      </c>
      <c r="D79" s="114">
        <f>D81+D82+D80+D83</f>
        <v>90194.000000000015</v>
      </c>
      <c r="E79" s="114">
        <f>E81+E82+E80+E83</f>
        <v>90194.000000000015</v>
      </c>
      <c r="F79" s="114">
        <f>IFERROR(E79/B79*100,0)</f>
        <v>3.5465980649034772</v>
      </c>
      <c r="G79" s="114">
        <f>IFERROR(E79/C79*100,0)</f>
        <v>41.973170404641571</v>
      </c>
      <c r="H79" s="114">
        <f t="shared" ref="H79:AE79" si="48">H81+H82+H80+H83</f>
        <v>214884.88748999999</v>
      </c>
      <c r="I79" s="114">
        <f t="shared" si="48"/>
        <v>90194.000000000015</v>
      </c>
      <c r="J79" s="114">
        <f t="shared" si="48"/>
        <v>289530.57384000003</v>
      </c>
      <c r="K79" s="114">
        <f t="shared" si="48"/>
        <v>0</v>
      </c>
      <c r="L79" s="114">
        <f t="shared" si="48"/>
        <v>238444.19224</v>
      </c>
      <c r="M79" s="114">
        <f t="shared" si="48"/>
        <v>0</v>
      </c>
      <c r="N79" s="114">
        <f t="shared" si="48"/>
        <v>271970.00683999999</v>
      </c>
      <c r="O79" s="114">
        <f t="shared" si="48"/>
        <v>0</v>
      </c>
      <c r="P79" s="114">
        <f t="shared" si="48"/>
        <v>433595.63784000004</v>
      </c>
      <c r="Q79" s="114">
        <f t="shared" si="48"/>
        <v>0</v>
      </c>
      <c r="R79" s="114">
        <f t="shared" si="48"/>
        <v>217754.22464</v>
      </c>
      <c r="S79" s="114">
        <f t="shared" si="48"/>
        <v>0</v>
      </c>
      <c r="T79" s="114">
        <f t="shared" si="48"/>
        <v>155939.25313999999</v>
      </c>
      <c r="U79" s="114">
        <f t="shared" si="48"/>
        <v>0</v>
      </c>
      <c r="V79" s="114">
        <f t="shared" si="48"/>
        <v>115506.31724</v>
      </c>
      <c r="W79" s="114">
        <f t="shared" si="48"/>
        <v>0</v>
      </c>
      <c r="X79" s="114">
        <f t="shared" si="48"/>
        <v>146286.61024000001</v>
      </c>
      <c r="Y79" s="114">
        <f t="shared" si="48"/>
        <v>0</v>
      </c>
      <c r="Z79" s="114">
        <f t="shared" si="48"/>
        <v>142874.07863999999</v>
      </c>
      <c r="AA79" s="114">
        <f t="shared" si="48"/>
        <v>0</v>
      </c>
      <c r="AB79" s="114">
        <f t="shared" si="48"/>
        <v>132926.30924</v>
      </c>
      <c r="AC79" s="114">
        <f t="shared" si="48"/>
        <v>0</v>
      </c>
      <c r="AD79" s="114">
        <f t="shared" si="48"/>
        <v>183401.00881</v>
      </c>
      <c r="AE79" s="114">
        <f t="shared" si="48"/>
        <v>0</v>
      </c>
      <c r="AF79" s="216"/>
      <c r="AG79" s="217">
        <f t="shared" si="3"/>
        <v>-3.4924596548080444E-10</v>
      </c>
    </row>
    <row r="80" spans="1:33" s="98" customFormat="1" x14ac:dyDescent="0.3">
      <c r="A80" s="128" t="s">
        <v>171</v>
      </c>
      <c r="B80" s="114">
        <f>B86+B92+B98+B104</f>
        <v>49371.799999999996</v>
      </c>
      <c r="C80" s="114">
        <f>C86+C92+C98+C104</f>
        <v>4175.62</v>
      </c>
      <c r="D80" s="114">
        <f t="shared" ref="D80:E80" si="49">D86+D92+D98+D104</f>
        <v>4012.3</v>
      </c>
      <c r="E80" s="114">
        <f t="shared" si="49"/>
        <v>4012.3</v>
      </c>
      <c r="F80" s="114">
        <f t="shared" ref="F80:F81" si="50">IFERROR(E80/B80*100,0)</f>
        <v>8.1267039078988432</v>
      </c>
      <c r="G80" s="114">
        <f t="shared" ref="G80:G81" si="51">IFERROR(E80/C80*100,0)</f>
        <v>96.088724548689783</v>
      </c>
      <c r="H80" s="114">
        <f t="shared" ref="H80:AE83" si="52">H86+H92+H98+H104</f>
        <v>4175.62</v>
      </c>
      <c r="I80" s="114">
        <f t="shared" si="52"/>
        <v>4012.3</v>
      </c>
      <c r="J80" s="114">
        <f t="shared" si="52"/>
        <v>4155.62</v>
      </c>
      <c r="K80" s="114">
        <f t="shared" si="52"/>
        <v>0</v>
      </c>
      <c r="L80" s="114">
        <f t="shared" si="52"/>
        <v>4155.42</v>
      </c>
      <c r="M80" s="114">
        <f t="shared" si="52"/>
        <v>0</v>
      </c>
      <c r="N80" s="114">
        <f t="shared" si="52"/>
        <v>4528.42</v>
      </c>
      <c r="O80" s="114">
        <f t="shared" si="52"/>
        <v>0</v>
      </c>
      <c r="P80" s="114">
        <f t="shared" si="52"/>
        <v>6685.5720000000001</v>
      </c>
      <c r="Q80" s="114">
        <f t="shared" si="52"/>
        <v>0</v>
      </c>
      <c r="R80" s="114">
        <f t="shared" si="52"/>
        <v>7786.2120000000004</v>
      </c>
      <c r="S80" s="114">
        <f t="shared" si="52"/>
        <v>0</v>
      </c>
      <c r="T80" s="114">
        <f t="shared" si="52"/>
        <v>212.8</v>
      </c>
      <c r="U80" s="114">
        <f t="shared" si="52"/>
        <v>0</v>
      </c>
      <c r="V80" s="114">
        <f t="shared" si="52"/>
        <v>1380.7159999999999</v>
      </c>
      <c r="W80" s="114">
        <f t="shared" si="52"/>
        <v>0</v>
      </c>
      <c r="X80" s="114">
        <f t="shared" si="52"/>
        <v>4106.3599999999997</v>
      </c>
      <c r="Y80" s="114">
        <f t="shared" si="52"/>
        <v>0</v>
      </c>
      <c r="Z80" s="114">
        <f t="shared" si="52"/>
        <v>4106.3599999999997</v>
      </c>
      <c r="AA80" s="114">
        <f t="shared" si="52"/>
        <v>0</v>
      </c>
      <c r="AB80" s="114">
        <f t="shared" si="52"/>
        <v>4098.3599999999997</v>
      </c>
      <c r="AC80" s="114">
        <f t="shared" si="52"/>
        <v>0</v>
      </c>
      <c r="AD80" s="114">
        <f t="shared" si="52"/>
        <v>3980.34</v>
      </c>
      <c r="AE80" s="114">
        <f t="shared" si="52"/>
        <v>0</v>
      </c>
      <c r="AF80" s="216"/>
      <c r="AG80" s="217">
        <f t="shared" si="3"/>
        <v>-5.4569682106375694E-12</v>
      </c>
    </row>
    <row r="81" spans="1:33" s="98" customFormat="1" x14ac:dyDescent="0.3">
      <c r="A81" s="128" t="s">
        <v>32</v>
      </c>
      <c r="B81" s="114">
        <f t="shared" ref="B81:E83" si="53">B87+B93+B99+B105</f>
        <v>2072445.6001999998</v>
      </c>
      <c r="C81" s="114">
        <f t="shared" si="53"/>
        <v>156767.37033999999</v>
      </c>
      <c r="D81" s="114">
        <f t="shared" si="53"/>
        <v>33974.400000000001</v>
      </c>
      <c r="E81" s="114">
        <f t="shared" si="53"/>
        <v>33974.400000000001</v>
      </c>
      <c r="F81" s="114">
        <f t="shared" si="50"/>
        <v>1.6393385667986329</v>
      </c>
      <c r="G81" s="114">
        <f t="shared" si="51"/>
        <v>21.671856794124754</v>
      </c>
      <c r="H81" s="114">
        <f t="shared" si="52"/>
        <v>156767.37033999999</v>
      </c>
      <c r="I81" s="114">
        <f t="shared" si="52"/>
        <v>33974.400000000001</v>
      </c>
      <c r="J81" s="114">
        <f t="shared" si="52"/>
        <v>214658.38979000002</v>
      </c>
      <c r="K81" s="114">
        <f t="shared" si="52"/>
        <v>0</v>
      </c>
      <c r="L81" s="114">
        <f t="shared" si="52"/>
        <v>190862.71578999999</v>
      </c>
      <c r="M81" s="114">
        <f t="shared" si="52"/>
        <v>0</v>
      </c>
      <c r="N81" s="114">
        <f t="shared" si="52"/>
        <v>230070.26579</v>
      </c>
      <c r="O81" s="114">
        <f t="shared" si="52"/>
        <v>0</v>
      </c>
      <c r="P81" s="114">
        <f t="shared" si="52"/>
        <v>384821.36379000003</v>
      </c>
      <c r="Q81" s="114">
        <f t="shared" si="52"/>
        <v>0</v>
      </c>
      <c r="R81" s="114">
        <f t="shared" si="52"/>
        <v>177646.71379000001</v>
      </c>
      <c r="S81" s="114">
        <f t="shared" si="52"/>
        <v>0</v>
      </c>
      <c r="T81" s="114">
        <f t="shared" si="52"/>
        <v>126839.16379000001</v>
      </c>
      <c r="U81" s="114">
        <f t="shared" si="52"/>
        <v>0</v>
      </c>
      <c r="V81" s="114">
        <f t="shared" si="52"/>
        <v>91230.165789999999</v>
      </c>
      <c r="W81" s="114">
        <f t="shared" si="52"/>
        <v>0</v>
      </c>
      <c r="X81" s="114">
        <f t="shared" si="52"/>
        <v>119504.50879000001</v>
      </c>
      <c r="Y81" s="114">
        <f t="shared" si="52"/>
        <v>0</v>
      </c>
      <c r="Z81" s="114">
        <f t="shared" si="52"/>
        <v>113715.96378999999</v>
      </c>
      <c r="AA81" s="114">
        <f t="shared" si="52"/>
        <v>0</v>
      </c>
      <c r="AB81" s="114">
        <f t="shared" si="52"/>
        <v>106479.51379</v>
      </c>
      <c r="AC81" s="114">
        <f t="shared" si="52"/>
        <v>0</v>
      </c>
      <c r="AD81" s="114">
        <f t="shared" si="52"/>
        <v>159849.46496000001</v>
      </c>
      <c r="AE81" s="114">
        <f t="shared" si="52"/>
        <v>0</v>
      </c>
      <c r="AF81" s="216"/>
      <c r="AG81" s="217">
        <f t="shared" si="3"/>
        <v>-2.9103830456733704E-10</v>
      </c>
    </row>
    <row r="82" spans="1:33" s="98" customFormat="1" x14ac:dyDescent="0.3">
      <c r="A82" s="113" t="s">
        <v>33</v>
      </c>
      <c r="B82" s="114">
        <f t="shared" si="53"/>
        <v>421295.70000000007</v>
      </c>
      <c r="C82" s="114">
        <f t="shared" si="53"/>
        <v>53941.897150000004</v>
      </c>
      <c r="D82" s="114">
        <f t="shared" si="53"/>
        <v>52207.3</v>
      </c>
      <c r="E82" s="114">
        <f t="shared" si="53"/>
        <v>52207.3</v>
      </c>
      <c r="F82" s="114">
        <f>IFERROR(E82/B82*100,0)</f>
        <v>12.392079957141739</v>
      </c>
      <c r="G82" s="114">
        <f>IFERROR(E82/C82*100,0)</f>
        <v>96.784323055645444</v>
      </c>
      <c r="H82" s="114">
        <f t="shared" si="52"/>
        <v>53941.897150000004</v>
      </c>
      <c r="I82" s="114">
        <f t="shared" si="52"/>
        <v>52207.3</v>
      </c>
      <c r="J82" s="114">
        <f t="shared" si="52"/>
        <v>70716.564050000001</v>
      </c>
      <c r="K82" s="114">
        <f t="shared" si="52"/>
        <v>0</v>
      </c>
      <c r="L82" s="114">
        <f t="shared" si="52"/>
        <v>43426.056449999996</v>
      </c>
      <c r="M82" s="114">
        <f t="shared" si="52"/>
        <v>0</v>
      </c>
      <c r="N82" s="114">
        <f t="shared" si="52"/>
        <v>37371.321049999999</v>
      </c>
      <c r="O82" s="114">
        <f t="shared" si="52"/>
        <v>0</v>
      </c>
      <c r="P82" s="114">
        <f t="shared" si="52"/>
        <v>42088.70205</v>
      </c>
      <c r="Q82" s="114">
        <f t="shared" si="52"/>
        <v>0</v>
      </c>
      <c r="R82" s="114">
        <f t="shared" si="52"/>
        <v>32321.298849999999</v>
      </c>
      <c r="S82" s="114">
        <f t="shared" si="52"/>
        <v>0</v>
      </c>
      <c r="T82" s="114">
        <f t="shared" si="52"/>
        <v>28887.289349999999</v>
      </c>
      <c r="U82" s="114">
        <f t="shared" si="52"/>
        <v>0</v>
      </c>
      <c r="V82" s="114">
        <f t="shared" si="52"/>
        <v>22895.435450000001</v>
      </c>
      <c r="W82" s="114">
        <f t="shared" si="52"/>
        <v>0</v>
      </c>
      <c r="X82" s="114">
        <f t="shared" si="52"/>
        <v>22675.741450000001</v>
      </c>
      <c r="Y82" s="114">
        <f t="shared" si="52"/>
        <v>0</v>
      </c>
      <c r="Z82" s="114">
        <f t="shared" si="52"/>
        <v>25051.754850000001</v>
      </c>
      <c r="AA82" s="114">
        <f t="shared" si="52"/>
        <v>0</v>
      </c>
      <c r="AB82" s="114">
        <f t="shared" si="52"/>
        <v>22348.435450000001</v>
      </c>
      <c r="AC82" s="114">
        <f t="shared" si="52"/>
        <v>0</v>
      </c>
      <c r="AD82" s="114">
        <f t="shared" si="52"/>
        <v>19571.203850000002</v>
      </c>
      <c r="AE82" s="114">
        <f t="shared" si="52"/>
        <v>0</v>
      </c>
      <c r="AF82" s="216"/>
      <c r="AG82" s="217">
        <f t="shared" si="3"/>
        <v>1.0913936421275139E-10</v>
      </c>
    </row>
    <row r="83" spans="1:33" s="98" customFormat="1" x14ac:dyDescent="0.3">
      <c r="A83" s="113" t="s">
        <v>172</v>
      </c>
      <c r="B83" s="114">
        <f t="shared" si="53"/>
        <v>0</v>
      </c>
      <c r="C83" s="114">
        <f t="shared" si="53"/>
        <v>0</v>
      </c>
      <c r="D83" s="114">
        <f t="shared" si="53"/>
        <v>0</v>
      </c>
      <c r="E83" s="114">
        <f t="shared" si="53"/>
        <v>0</v>
      </c>
      <c r="F83" s="114">
        <f t="shared" ref="F83" si="54">IFERROR(E83/B83*100,0)</f>
        <v>0</v>
      </c>
      <c r="G83" s="114">
        <f t="shared" ref="G83" si="55">IFERROR(E83/C83*100,0)</f>
        <v>0</v>
      </c>
      <c r="H83" s="114">
        <f t="shared" si="52"/>
        <v>0</v>
      </c>
      <c r="I83" s="114">
        <f t="shared" si="52"/>
        <v>0</v>
      </c>
      <c r="J83" s="114">
        <f t="shared" si="52"/>
        <v>0</v>
      </c>
      <c r="K83" s="114">
        <f t="shared" si="52"/>
        <v>0</v>
      </c>
      <c r="L83" s="114">
        <f t="shared" si="52"/>
        <v>0</v>
      </c>
      <c r="M83" s="114">
        <f t="shared" si="52"/>
        <v>0</v>
      </c>
      <c r="N83" s="114">
        <f t="shared" si="52"/>
        <v>0</v>
      </c>
      <c r="O83" s="114">
        <f t="shared" si="52"/>
        <v>0</v>
      </c>
      <c r="P83" s="114">
        <f t="shared" si="52"/>
        <v>0</v>
      </c>
      <c r="Q83" s="114">
        <f t="shared" si="52"/>
        <v>0</v>
      </c>
      <c r="R83" s="114">
        <f t="shared" si="52"/>
        <v>0</v>
      </c>
      <c r="S83" s="114">
        <f t="shared" si="52"/>
        <v>0</v>
      </c>
      <c r="T83" s="114">
        <f t="shared" si="52"/>
        <v>0</v>
      </c>
      <c r="U83" s="114">
        <f t="shared" si="52"/>
        <v>0</v>
      </c>
      <c r="V83" s="114">
        <f t="shared" si="52"/>
        <v>0</v>
      </c>
      <c r="W83" s="114">
        <f t="shared" si="52"/>
        <v>0</v>
      </c>
      <c r="X83" s="114">
        <f t="shared" si="52"/>
        <v>0</v>
      </c>
      <c r="Y83" s="114">
        <f t="shared" si="52"/>
        <v>0</v>
      </c>
      <c r="Z83" s="114">
        <f t="shared" si="52"/>
        <v>0</v>
      </c>
      <c r="AA83" s="114">
        <f t="shared" si="52"/>
        <v>0</v>
      </c>
      <c r="AB83" s="114">
        <f t="shared" si="52"/>
        <v>0</v>
      </c>
      <c r="AC83" s="114">
        <f t="shared" si="52"/>
        <v>0</v>
      </c>
      <c r="AD83" s="114">
        <f t="shared" si="52"/>
        <v>0</v>
      </c>
      <c r="AE83" s="114">
        <f t="shared" si="52"/>
        <v>0</v>
      </c>
      <c r="AF83" s="216"/>
      <c r="AG83" s="217">
        <f t="shared" si="3"/>
        <v>0</v>
      </c>
    </row>
    <row r="84" spans="1:33" ht="197.25" customHeight="1" x14ac:dyDescent="0.3">
      <c r="A84" s="109" t="s">
        <v>292</v>
      </c>
      <c r="B84" s="110"/>
      <c r="C84" s="111"/>
      <c r="D84" s="111"/>
      <c r="E84" s="111"/>
      <c r="F84" s="111"/>
      <c r="G84" s="111"/>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29"/>
      <c r="AG84" s="103">
        <f t="shared" si="3"/>
        <v>0</v>
      </c>
    </row>
    <row r="85" spans="1:33" x14ac:dyDescent="0.3">
      <c r="A85" s="128" t="s">
        <v>31</v>
      </c>
      <c r="B85" s="114">
        <f>B87+B88+B86+B89</f>
        <v>49371.799999999996</v>
      </c>
      <c r="C85" s="114">
        <f>C87+C88+C86+C89</f>
        <v>4175.62</v>
      </c>
      <c r="D85" s="114">
        <f>D87+D88+D86+D89</f>
        <v>4012.3</v>
      </c>
      <c r="E85" s="114">
        <f>E87+E88+E86+E89</f>
        <v>4012.3</v>
      </c>
      <c r="F85" s="114">
        <f>IFERROR(E85/B85*100,0)</f>
        <v>8.1267039078988432</v>
      </c>
      <c r="G85" s="114">
        <f>IFERROR(E85/C85*100,0)</f>
        <v>96.088724548689783</v>
      </c>
      <c r="H85" s="114">
        <f t="shared" ref="H85:AE85" si="56">H87+H88+H86+H89</f>
        <v>4175.62</v>
      </c>
      <c r="I85" s="114">
        <f t="shared" si="56"/>
        <v>4012.3</v>
      </c>
      <c r="J85" s="114">
        <f t="shared" si="56"/>
        <v>4155.62</v>
      </c>
      <c r="K85" s="114">
        <f t="shared" si="56"/>
        <v>0</v>
      </c>
      <c r="L85" s="114">
        <f t="shared" si="56"/>
        <v>4155.42</v>
      </c>
      <c r="M85" s="114">
        <f t="shared" si="56"/>
        <v>0</v>
      </c>
      <c r="N85" s="114">
        <f t="shared" si="56"/>
        <v>4528.42</v>
      </c>
      <c r="O85" s="114">
        <f t="shared" si="56"/>
        <v>0</v>
      </c>
      <c r="P85" s="114">
        <f t="shared" si="56"/>
        <v>6685.5720000000001</v>
      </c>
      <c r="Q85" s="114">
        <f t="shared" si="56"/>
        <v>0</v>
      </c>
      <c r="R85" s="114">
        <f t="shared" si="56"/>
        <v>7786.2120000000004</v>
      </c>
      <c r="S85" s="114">
        <f t="shared" si="56"/>
        <v>0</v>
      </c>
      <c r="T85" s="114">
        <f t="shared" si="56"/>
        <v>212.8</v>
      </c>
      <c r="U85" s="114">
        <f t="shared" si="56"/>
        <v>0</v>
      </c>
      <c r="V85" s="114">
        <f t="shared" si="56"/>
        <v>1380.7159999999999</v>
      </c>
      <c r="W85" s="114">
        <f t="shared" si="56"/>
        <v>0</v>
      </c>
      <c r="X85" s="114">
        <f t="shared" si="56"/>
        <v>4106.3599999999997</v>
      </c>
      <c r="Y85" s="114">
        <f t="shared" si="56"/>
        <v>0</v>
      </c>
      <c r="Z85" s="114">
        <f t="shared" si="56"/>
        <v>4106.3599999999997</v>
      </c>
      <c r="AA85" s="114">
        <f t="shared" si="56"/>
        <v>0</v>
      </c>
      <c r="AB85" s="114">
        <f t="shared" si="56"/>
        <v>4098.3599999999997</v>
      </c>
      <c r="AC85" s="114">
        <f t="shared" si="56"/>
        <v>0</v>
      </c>
      <c r="AD85" s="114">
        <f t="shared" si="56"/>
        <v>3980.34</v>
      </c>
      <c r="AE85" s="114">
        <f t="shared" si="56"/>
        <v>0</v>
      </c>
      <c r="AF85" s="29"/>
      <c r="AG85" s="103">
        <f t="shared" si="3"/>
        <v>-5.4569682106375694E-12</v>
      </c>
    </row>
    <row r="86" spans="1:33" x14ac:dyDescent="0.3">
      <c r="A86" s="129" t="s">
        <v>171</v>
      </c>
      <c r="B86" s="117">
        <f>J86+L86+N86+P86+R86+T86+V86+X86+Z86+AB86+AD86+H86</f>
        <v>49371.799999999996</v>
      </c>
      <c r="C86" s="118">
        <f>SUM(H86)</f>
        <v>4175.62</v>
      </c>
      <c r="D86" s="119">
        <f>E86</f>
        <v>4012.3</v>
      </c>
      <c r="E86" s="118">
        <f>SUM(I86,K86,M86,O86,Q86,S86,U86,W86,Y86,AA86,AC86,AE86)</f>
        <v>4012.3</v>
      </c>
      <c r="F86" s="117">
        <f>IFERROR(E86/B86*100,0)</f>
        <v>8.1267039078988432</v>
      </c>
      <c r="G86" s="117">
        <f>IFERROR(E86/C86*100,0)</f>
        <v>96.088724548689783</v>
      </c>
      <c r="H86" s="112">
        <v>4175.62</v>
      </c>
      <c r="I86" s="112">
        <v>4012.3</v>
      </c>
      <c r="J86" s="112">
        <v>4155.62</v>
      </c>
      <c r="K86" s="112"/>
      <c r="L86" s="112">
        <v>4155.42</v>
      </c>
      <c r="M86" s="112"/>
      <c r="N86" s="112">
        <v>4528.42</v>
      </c>
      <c r="O86" s="112"/>
      <c r="P86" s="112">
        <v>6685.5720000000001</v>
      </c>
      <c r="Q86" s="112"/>
      <c r="R86" s="112">
        <v>7786.2120000000004</v>
      </c>
      <c r="S86" s="112"/>
      <c r="T86" s="112">
        <v>212.8</v>
      </c>
      <c r="U86" s="112"/>
      <c r="V86" s="112">
        <v>1380.7159999999999</v>
      </c>
      <c r="W86" s="112"/>
      <c r="X86" s="112">
        <v>4106.3599999999997</v>
      </c>
      <c r="Y86" s="112"/>
      <c r="Z86" s="112">
        <v>4106.3599999999997</v>
      </c>
      <c r="AA86" s="112"/>
      <c r="AB86" s="112">
        <v>4098.3599999999997</v>
      </c>
      <c r="AC86" s="112"/>
      <c r="AD86" s="112">
        <v>3980.34</v>
      </c>
      <c r="AE86" s="112"/>
      <c r="AF86" s="29"/>
      <c r="AG86" s="103">
        <f t="shared" si="3"/>
        <v>-5.4569682106375694E-12</v>
      </c>
    </row>
    <row r="87" spans="1:33" x14ac:dyDescent="0.3">
      <c r="A87" s="129" t="s">
        <v>32</v>
      </c>
      <c r="B87" s="117"/>
      <c r="C87" s="118"/>
      <c r="D87" s="119"/>
      <c r="E87" s="118"/>
      <c r="F87" s="117"/>
      <c r="G87" s="117"/>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29"/>
      <c r="AG87" s="103">
        <f t="shared" si="3"/>
        <v>0</v>
      </c>
    </row>
    <row r="88" spans="1:33" x14ac:dyDescent="0.3">
      <c r="A88" s="116" t="s">
        <v>33</v>
      </c>
      <c r="B88" s="117">
        <f>J88+L88+N88+P88+R88+T88+V88+X88+Z88+AB88+AD88+H88</f>
        <v>0</v>
      </c>
      <c r="C88" s="118">
        <f>SUM(H88)</f>
        <v>0</v>
      </c>
      <c r="D88" s="119">
        <f>E88</f>
        <v>0</v>
      </c>
      <c r="E88" s="118">
        <f>SUM(I88,K88,M88,O88,Q88,S88,U88,W88,Y88,AA88,AC88,AE88)</f>
        <v>0</v>
      </c>
      <c r="F88" s="117">
        <f>IFERROR(E88/B88*100,0)</f>
        <v>0</v>
      </c>
      <c r="G88" s="117">
        <f>IFERROR(E88/C88*100,0)</f>
        <v>0</v>
      </c>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
        <v>0</v>
      </c>
    </row>
    <row r="89" spans="1:33" x14ac:dyDescent="0.3">
      <c r="A89" s="116" t="s">
        <v>172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
        <v>0</v>
      </c>
    </row>
    <row r="90" spans="1:33" ht="65.25" customHeight="1" x14ac:dyDescent="0.3">
      <c r="A90" s="109" t="s">
        <v>293</v>
      </c>
      <c r="B90" s="110"/>
      <c r="C90" s="111"/>
      <c r="D90" s="111"/>
      <c r="E90" s="111"/>
      <c r="F90" s="111"/>
      <c r="G90" s="111"/>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29"/>
      <c r="AG90" s="103">
        <f t="shared" si="3"/>
        <v>0</v>
      </c>
    </row>
    <row r="91" spans="1:33" x14ac:dyDescent="0.3">
      <c r="A91" s="128" t="s">
        <v>31</v>
      </c>
      <c r="B91" s="114">
        <f>B93+B94+B92+B95</f>
        <v>421295.70000000007</v>
      </c>
      <c r="C91" s="114">
        <f>C93+C94+C92+C95</f>
        <v>53941.897150000004</v>
      </c>
      <c r="D91" s="114">
        <f>D93+D94+D92+D95</f>
        <v>52207.3</v>
      </c>
      <c r="E91" s="114">
        <f>E93+E94+E92+E95</f>
        <v>52207.3</v>
      </c>
      <c r="F91" s="114">
        <f>IFERROR(E91/B91*100,0)</f>
        <v>12.392079957141739</v>
      </c>
      <c r="G91" s="114">
        <f>IFERROR(E91/C91*100,0)</f>
        <v>96.784323055645444</v>
      </c>
      <c r="H91" s="114">
        <f t="shared" ref="H91:AE91" si="57">H93+H94+H92+H95</f>
        <v>53941.897150000004</v>
      </c>
      <c r="I91" s="114">
        <f t="shared" si="57"/>
        <v>52207.3</v>
      </c>
      <c r="J91" s="114">
        <f t="shared" si="57"/>
        <v>70716.564050000001</v>
      </c>
      <c r="K91" s="114">
        <f t="shared" si="57"/>
        <v>0</v>
      </c>
      <c r="L91" s="114">
        <f t="shared" si="57"/>
        <v>43426.056449999996</v>
      </c>
      <c r="M91" s="114">
        <f t="shared" si="57"/>
        <v>0</v>
      </c>
      <c r="N91" s="114">
        <f t="shared" si="57"/>
        <v>37371.321049999999</v>
      </c>
      <c r="O91" s="114">
        <f t="shared" si="57"/>
        <v>0</v>
      </c>
      <c r="P91" s="114">
        <f t="shared" si="57"/>
        <v>42088.70205</v>
      </c>
      <c r="Q91" s="114">
        <f t="shared" si="57"/>
        <v>0</v>
      </c>
      <c r="R91" s="114">
        <f t="shared" si="57"/>
        <v>32321.298849999999</v>
      </c>
      <c r="S91" s="114">
        <f t="shared" si="57"/>
        <v>0</v>
      </c>
      <c r="T91" s="114">
        <f t="shared" si="57"/>
        <v>28887.289349999999</v>
      </c>
      <c r="U91" s="114">
        <f t="shared" si="57"/>
        <v>0</v>
      </c>
      <c r="V91" s="114">
        <f t="shared" si="57"/>
        <v>22895.435450000001</v>
      </c>
      <c r="W91" s="114">
        <f t="shared" si="57"/>
        <v>0</v>
      </c>
      <c r="X91" s="114">
        <f t="shared" si="57"/>
        <v>22675.741450000001</v>
      </c>
      <c r="Y91" s="114">
        <f t="shared" si="57"/>
        <v>0</v>
      </c>
      <c r="Z91" s="114">
        <f t="shared" si="57"/>
        <v>25051.754850000001</v>
      </c>
      <c r="AA91" s="114">
        <f t="shared" si="57"/>
        <v>0</v>
      </c>
      <c r="AB91" s="114">
        <f t="shared" si="57"/>
        <v>22348.435450000001</v>
      </c>
      <c r="AC91" s="114">
        <f t="shared" si="57"/>
        <v>0</v>
      </c>
      <c r="AD91" s="114">
        <f t="shared" si="57"/>
        <v>19571.203850000002</v>
      </c>
      <c r="AE91" s="114">
        <f t="shared" si="57"/>
        <v>0</v>
      </c>
      <c r="AF91" s="29"/>
      <c r="AG91" s="103">
        <f t="shared" si="3"/>
        <v>1.0913936421275139E-10</v>
      </c>
    </row>
    <row r="92" spans="1:33" x14ac:dyDescent="0.3">
      <c r="A92" s="129" t="s">
        <v>171</v>
      </c>
      <c r="B92" s="117"/>
      <c r="C92" s="118"/>
      <c r="D92" s="119"/>
      <c r="E92" s="118"/>
      <c r="F92" s="117"/>
      <c r="G92" s="117"/>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29"/>
      <c r="AG92" s="103">
        <f t="shared" si="3"/>
        <v>0</v>
      </c>
    </row>
    <row r="93" spans="1:33" x14ac:dyDescent="0.3">
      <c r="A93" s="129" t="s">
        <v>32</v>
      </c>
      <c r="B93" s="117"/>
      <c r="C93" s="118"/>
      <c r="D93" s="119"/>
      <c r="E93" s="118"/>
      <c r="F93" s="117"/>
      <c r="G93" s="117"/>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29"/>
      <c r="AG93" s="103">
        <f t="shared" si="3"/>
        <v>0</v>
      </c>
    </row>
    <row r="94" spans="1:33" x14ac:dyDescent="0.3">
      <c r="A94" s="116" t="s">
        <v>33</v>
      </c>
      <c r="B94" s="117">
        <f>J94+L94+N94+P94+R94+T94+V94+X94+Z94+AB94+AD94+H94</f>
        <v>421295.70000000007</v>
      </c>
      <c r="C94" s="118">
        <f>SUM(H94)</f>
        <v>53941.897150000004</v>
      </c>
      <c r="D94" s="119">
        <f>E94</f>
        <v>52207.3</v>
      </c>
      <c r="E94" s="118">
        <f>SUM(I94,K94,M94,O94,Q94,S94,U94,W94,Y94,AA94,AC94,AE94)</f>
        <v>52207.3</v>
      </c>
      <c r="F94" s="117">
        <f>IFERROR(E94/B94*100,0)</f>
        <v>12.392079957141739</v>
      </c>
      <c r="G94" s="117">
        <f>IFERROR(E94/C94*100,0)</f>
        <v>96.784323055645444</v>
      </c>
      <c r="H94" s="626">
        <f>52941.09715+1000.8</f>
        <v>53941.897150000004</v>
      </c>
      <c r="I94" s="112">
        <v>52207.3</v>
      </c>
      <c r="J94" s="112">
        <f>61716.56405+9000</f>
        <v>70716.564050000001</v>
      </c>
      <c r="K94" s="112"/>
      <c r="L94" s="112">
        <v>43426.056449999996</v>
      </c>
      <c r="M94" s="112"/>
      <c r="N94" s="112">
        <v>37371.321049999999</v>
      </c>
      <c r="O94" s="112"/>
      <c r="P94" s="112">
        <v>42088.70205</v>
      </c>
      <c r="Q94" s="112"/>
      <c r="R94" s="112">
        <v>32321.298849999999</v>
      </c>
      <c r="S94" s="112"/>
      <c r="T94" s="112">
        <v>28887.289349999999</v>
      </c>
      <c r="U94" s="112"/>
      <c r="V94" s="112">
        <v>22895.435450000001</v>
      </c>
      <c r="W94" s="112"/>
      <c r="X94" s="112">
        <v>22675.741450000001</v>
      </c>
      <c r="Y94" s="112"/>
      <c r="Z94" s="112">
        <v>25051.754850000001</v>
      </c>
      <c r="AA94" s="112"/>
      <c r="AB94" s="112">
        <v>22348.435450000001</v>
      </c>
      <c r="AC94" s="112"/>
      <c r="AD94" s="112">
        <v>19571.203850000002</v>
      </c>
      <c r="AE94" s="112"/>
      <c r="AF94" s="29"/>
      <c r="AG94" s="103">
        <f t="shared" si="3"/>
        <v>1.0913936421275139E-10</v>
      </c>
    </row>
    <row r="95" spans="1:33" x14ac:dyDescent="0.3">
      <c r="A95" s="116" t="s">
        <v>172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
        <v>0</v>
      </c>
    </row>
    <row r="96" spans="1:33" ht="175.5" customHeight="1" x14ac:dyDescent="0.3">
      <c r="A96" s="109" t="s">
        <v>294</v>
      </c>
      <c r="B96" s="110"/>
      <c r="C96" s="111"/>
      <c r="D96" s="111"/>
      <c r="E96" s="111"/>
      <c r="F96" s="111"/>
      <c r="G96" s="111"/>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29"/>
      <c r="AG96" s="103">
        <f t="shared" si="3"/>
        <v>0</v>
      </c>
    </row>
    <row r="97" spans="1:33" x14ac:dyDescent="0.3">
      <c r="A97" s="128" t="s">
        <v>31</v>
      </c>
      <c r="B97" s="114">
        <f>B99+B100+B98+B101</f>
        <v>2032809.6001999998</v>
      </c>
      <c r="C97" s="114">
        <f>C99+C100+C98+C101</f>
        <v>154921.35999999999</v>
      </c>
      <c r="D97" s="114">
        <f>D99+D100+D98+D101</f>
        <v>32727.599999999999</v>
      </c>
      <c r="E97" s="114">
        <f>E99+E100+E98+E101</f>
        <v>32727.599999999999</v>
      </c>
      <c r="F97" s="114">
        <f>IFERROR(E97/B97*100,0)</f>
        <v>1.6099687839323498</v>
      </c>
      <c r="G97" s="114">
        <f>IFERROR(E97/C97*100,0)</f>
        <v>21.125298667659514</v>
      </c>
      <c r="H97" s="114">
        <f t="shared" ref="H97:AE97" si="58">H99+H100+H98+H101</f>
        <v>154921.35999999999</v>
      </c>
      <c r="I97" s="114">
        <f t="shared" si="58"/>
        <v>32727.599999999999</v>
      </c>
      <c r="J97" s="114">
        <f t="shared" si="58"/>
        <v>209296.92600000001</v>
      </c>
      <c r="K97" s="114">
        <f t="shared" si="58"/>
        <v>0</v>
      </c>
      <c r="L97" s="114">
        <f t="shared" si="58"/>
        <v>185523.4</v>
      </c>
      <c r="M97" s="114">
        <f t="shared" si="58"/>
        <v>0</v>
      </c>
      <c r="N97" s="114">
        <f t="shared" si="58"/>
        <v>225242.7</v>
      </c>
      <c r="O97" s="114">
        <f t="shared" si="58"/>
        <v>0</v>
      </c>
      <c r="P97" s="114">
        <f t="shared" si="58"/>
        <v>380330.2</v>
      </c>
      <c r="Q97" s="114">
        <f t="shared" si="58"/>
        <v>0</v>
      </c>
      <c r="R97" s="114">
        <f t="shared" si="58"/>
        <v>174143.4</v>
      </c>
      <c r="S97" s="114">
        <f t="shared" si="58"/>
        <v>0</v>
      </c>
      <c r="T97" s="114">
        <f t="shared" si="58"/>
        <v>124068</v>
      </c>
      <c r="U97" s="114">
        <f t="shared" si="58"/>
        <v>0</v>
      </c>
      <c r="V97" s="114">
        <f t="shared" si="58"/>
        <v>88859</v>
      </c>
      <c r="W97" s="114">
        <f t="shared" si="58"/>
        <v>0</v>
      </c>
      <c r="X97" s="114">
        <f t="shared" si="58"/>
        <v>116638.19500000001</v>
      </c>
      <c r="Y97" s="114">
        <f t="shared" si="58"/>
        <v>0</v>
      </c>
      <c r="Z97" s="114">
        <f t="shared" si="58"/>
        <v>111314.9</v>
      </c>
      <c r="AA97" s="114">
        <f t="shared" si="58"/>
        <v>0</v>
      </c>
      <c r="AB97" s="114">
        <f t="shared" si="58"/>
        <v>104424.5</v>
      </c>
      <c r="AC97" s="114">
        <f t="shared" si="58"/>
        <v>0</v>
      </c>
      <c r="AD97" s="114">
        <f t="shared" si="58"/>
        <v>158047.01920000001</v>
      </c>
      <c r="AE97" s="114">
        <f t="shared" si="58"/>
        <v>0</v>
      </c>
      <c r="AF97" s="29"/>
      <c r="AG97" s="103">
        <f t="shared" si="3"/>
        <v>0</v>
      </c>
    </row>
    <row r="98" spans="1:33" x14ac:dyDescent="0.3">
      <c r="A98" s="129" t="s">
        <v>171</v>
      </c>
      <c r="B98" s="117"/>
      <c r="C98" s="118"/>
      <c r="D98" s="119"/>
      <c r="E98" s="118"/>
      <c r="F98" s="117"/>
      <c r="G98" s="117"/>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29"/>
      <c r="AG98" s="103">
        <f t="shared" si="3"/>
        <v>0</v>
      </c>
    </row>
    <row r="99" spans="1:33" x14ac:dyDescent="0.3">
      <c r="A99" s="129" t="s">
        <v>32</v>
      </c>
      <c r="B99" s="117">
        <f>J99+L99+N99+P99+R99+T99+V99+X99+Z99+AB99+AD99+H99</f>
        <v>2032809.6001999998</v>
      </c>
      <c r="C99" s="118">
        <f>SUM(H99)</f>
        <v>154921.35999999999</v>
      </c>
      <c r="D99" s="119">
        <f>E99</f>
        <v>32727.599999999999</v>
      </c>
      <c r="E99" s="118">
        <f>SUM(I99,K99,M99,O99,Q99,S99,U99,W99,Y99,AA99,AC99,AE99)</f>
        <v>32727.599999999999</v>
      </c>
      <c r="F99" s="117">
        <f>IFERROR(E99/B99*100,0)</f>
        <v>1.6099687839323498</v>
      </c>
      <c r="G99" s="117">
        <f>IFERROR(E99/C99*100,0)</f>
        <v>21.125298667659514</v>
      </c>
      <c r="H99" s="112">
        <v>154921.35999999999</v>
      </c>
      <c r="I99" s="626">
        <v>32727.599999999999</v>
      </c>
      <c r="J99" s="112">
        <v>209296.92600000001</v>
      </c>
      <c r="K99" s="112"/>
      <c r="L99" s="112">
        <v>185523.4</v>
      </c>
      <c r="M99" s="112"/>
      <c r="N99" s="112">
        <v>225242.7</v>
      </c>
      <c r="O99" s="112"/>
      <c r="P99" s="112">
        <v>380330.2</v>
      </c>
      <c r="Q99" s="112"/>
      <c r="R99" s="112">
        <v>174143.4</v>
      </c>
      <c r="S99" s="112"/>
      <c r="T99" s="112">
        <v>124068</v>
      </c>
      <c r="U99" s="112"/>
      <c r="V99" s="112">
        <v>88859</v>
      </c>
      <c r="W99" s="112"/>
      <c r="X99" s="112">
        <v>116638.19500000001</v>
      </c>
      <c r="Y99" s="112"/>
      <c r="Z99" s="112">
        <v>111314.9</v>
      </c>
      <c r="AA99" s="112"/>
      <c r="AB99" s="112">
        <v>104424.5</v>
      </c>
      <c r="AC99" s="112"/>
      <c r="AD99" s="112">
        <v>158047.01920000001</v>
      </c>
      <c r="AE99" s="112"/>
      <c r="AF99" s="29"/>
      <c r="AG99" s="103">
        <f t="shared" si="3"/>
        <v>0</v>
      </c>
    </row>
    <row r="100" spans="1:33" x14ac:dyDescent="0.3">
      <c r="A100" s="116" t="s">
        <v>33</v>
      </c>
      <c r="B100" s="117">
        <f>J100+L100+N100+P100+R100+T100+V100+X100+Z100+AB100+AD100+H100</f>
        <v>0</v>
      </c>
      <c r="C100" s="118">
        <f>SUM(H100)</f>
        <v>0</v>
      </c>
      <c r="D100" s="119">
        <f>E100</f>
        <v>0</v>
      </c>
      <c r="E100" s="118">
        <f>SUM(I100,K100,M100,O100,Q100,S100,U100,W100,Y100,AA100,AC100,AE100)</f>
        <v>0</v>
      </c>
      <c r="F100" s="117">
        <f>IFERROR(E100/B100*100,0)</f>
        <v>0</v>
      </c>
      <c r="G100" s="117">
        <f>IFERROR(E100/C100*100,0)</f>
        <v>0</v>
      </c>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29"/>
      <c r="AG100" s="103">
        <f t="shared" si="3"/>
        <v>0</v>
      </c>
    </row>
    <row r="101" spans="1:33" x14ac:dyDescent="0.3">
      <c r="A101" s="116" t="s">
        <v>172</v>
      </c>
      <c r="B101" s="117"/>
      <c r="C101" s="118"/>
      <c r="D101" s="119"/>
      <c r="E101" s="118"/>
      <c r="F101" s="117"/>
      <c r="G101" s="117"/>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29"/>
      <c r="AG101" s="103">
        <f t="shared" si="3"/>
        <v>0</v>
      </c>
    </row>
    <row r="102" spans="1:33" ht="175.5" customHeight="1" x14ac:dyDescent="0.3">
      <c r="A102" s="109" t="s">
        <v>295</v>
      </c>
      <c r="B102" s="110"/>
      <c r="C102" s="111"/>
      <c r="D102" s="111"/>
      <c r="E102" s="111"/>
      <c r="F102" s="111"/>
      <c r="G102" s="111"/>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29"/>
      <c r="AG102" s="103">
        <f t="shared" si="3"/>
        <v>0</v>
      </c>
    </row>
    <row r="103" spans="1:33" x14ac:dyDescent="0.3">
      <c r="A103" s="128" t="s">
        <v>31</v>
      </c>
      <c r="B103" s="114">
        <f>B105+B106+B104+B107</f>
        <v>39635.999999999993</v>
      </c>
      <c r="C103" s="114">
        <f>C105+C106+C104+C107</f>
        <v>1846.0103399999998</v>
      </c>
      <c r="D103" s="114">
        <f>D105+D106+D104+D107</f>
        <v>1246.8</v>
      </c>
      <c r="E103" s="114">
        <f>E105+E106+E104+E107</f>
        <v>1246.8</v>
      </c>
      <c r="F103" s="114">
        <f>IFERROR(E103/B103*100,0)</f>
        <v>3.1456251892219198</v>
      </c>
      <c r="G103" s="114">
        <f>IFERROR(E103/C103*100,0)</f>
        <v>67.54025007248876</v>
      </c>
      <c r="H103" s="114">
        <f t="shared" ref="H103:AE103" si="59">H105+H106+H104+H107</f>
        <v>1846.0103399999998</v>
      </c>
      <c r="I103" s="114">
        <f t="shared" si="59"/>
        <v>1246.8</v>
      </c>
      <c r="J103" s="114">
        <f t="shared" si="59"/>
        <v>5361.4637899999998</v>
      </c>
      <c r="K103" s="114">
        <f t="shared" si="59"/>
        <v>0</v>
      </c>
      <c r="L103" s="114">
        <f t="shared" si="59"/>
        <v>5339.3157899999997</v>
      </c>
      <c r="M103" s="114">
        <f t="shared" si="59"/>
        <v>0</v>
      </c>
      <c r="N103" s="114">
        <f t="shared" si="59"/>
        <v>4827.5657899999997</v>
      </c>
      <c r="O103" s="114">
        <f t="shared" si="59"/>
        <v>0</v>
      </c>
      <c r="P103" s="114">
        <f t="shared" si="59"/>
        <v>4491.1637899999996</v>
      </c>
      <c r="Q103" s="114">
        <f t="shared" si="59"/>
        <v>0</v>
      </c>
      <c r="R103" s="114">
        <f t="shared" si="59"/>
        <v>3503.3137900000002</v>
      </c>
      <c r="S103" s="114">
        <f t="shared" si="59"/>
        <v>0</v>
      </c>
      <c r="T103" s="114">
        <f t="shared" si="59"/>
        <v>2771.1637900000001</v>
      </c>
      <c r="U103" s="114">
        <f t="shared" si="59"/>
        <v>0</v>
      </c>
      <c r="V103" s="114">
        <f t="shared" si="59"/>
        <v>2371.16579</v>
      </c>
      <c r="W103" s="114">
        <f t="shared" si="59"/>
        <v>0</v>
      </c>
      <c r="X103" s="114">
        <f t="shared" si="59"/>
        <v>2866.3137900000002</v>
      </c>
      <c r="Y103" s="114">
        <f t="shared" si="59"/>
        <v>0</v>
      </c>
      <c r="Z103" s="114">
        <f t="shared" si="59"/>
        <v>2401.0637900000002</v>
      </c>
      <c r="AA103" s="114">
        <f t="shared" si="59"/>
        <v>0</v>
      </c>
      <c r="AB103" s="114">
        <f t="shared" si="59"/>
        <v>2055.01379</v>
      </c>
      <c r="AC103" s="114">
        <f t="shared" si="59"/>
        <v>0</v>
      </c>
      <c r="AD103" s="114">
        <f t="shared" si="59"/>
        <v>1802.4457600000001</v>
      </c>
      <c r="AE103" s="114">
        <f t="shared" si="59"/>
        <v>0</v>
      </c>
      <c r="AF103" s="29"/>
      <c r="AG103" s="103">
        <f t="shared" si="3"/>
        <v>-1.1368683772161603E-11</v>
      </c>
    </row>
    <row r="104" spans="1:33" x14ac:dyDescent="0.3">
      <c r="A104" s="129" t="s">
        <v>171</v>
      </c>
      <c r="B104" s="117"/>
      <c r="C104" s="118"/>
      <c r="D104" s="119"/>
      <c r="E104" s="118"/>
      <c r="F104" s="117"/>
      <c r="G104" s="117"/>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
        <v>0</v>
      </c>
    </row>
    <row r="105" spans="1:33" x14ac:dyDescent="0.3">
      <c r="A105" s="129" t="s">
        <v>32</v>
      </c>
      <c r="B105" s="117">
        <f>J105+L105+N105+P105+R105+T105+V105+X105+Z105+AB105+AD105+H105</f>
        <v>39635.999999999993</v>
      </c>
      <c r="C105" s="118">
        <f>SUM(H105)</f>
        <v>1846.0103399999998</v>
      </c>
      <c r="D105" s="119">
        <f>E105</f>
        <v>1246.8</v>
      </c>
      <c r="E105" s="118">
        <f>SUM(I105,K105,M105,O105,Q105,S105,U105,W105,Y105,AA105,AC105,AE105)</f>
        <v>1246.8</v>
      </c>
      <c r="F105" s="117">
        <f>IFERROR(E105/B105*100,0)</f>
        <v>3.1456251892219198</v>
      </c>
      <c r="G105" s="117">
        <f>IFERROR(E105/C105*100,0)</f>
        <v>67.54025007248876</v>
      </c>
      <c r="H105" s="626">
        <f>4196.01034-2350</f>
        <v>1846.0103399999998</v>
      </c>
      <c r="I105" s="626">
        <v>1246.8</v>
      </c>
      <c r="J105" s="112">
        <v>5361.4637899999998</v>
      </c>
      <c r="K105" s="112"/>
      <c r="L105" s="112">
        <v>5339.3157899999997</v>
      </c>
      <c r="M105" s="112"/>
      <c r="N105" s="112">
        <v>4827.5657899999997</v>
      </c>
      <c r="O105" s="112"/>
      <c r="P105" s="112">
        <v>4491.1637899999996</v>
      </c>
      <c r="Q105" s="112"/>
      <c r="R105" s="112">
        <v>3503.3137900000002</v>
      </c>
      <c r="S105" s="112"/>
      <c r="T105" s="112">
        <v>2771.1637900000001</v>
      </c>
      <c r="U105" s="112"/>
      <c r="V105" s="112">
        <v>2371.16579</v>
      </c>
      <c r="W105" s="112"/>
      <c r="X105" s="112">
        <v>2866.3137900000002</v>
      </c>
      <c r="Y105" s="112"/>
      <c r="Z105" s="112">
        <v>2401.0637900000002</v>
      </c>
      <c r="AA105" s="112"/>
      <c r="AB105" s="112">
        <v>2055.01379</v>
      </c>
      <c r="AC105" s="112"/>
      <c r="AD105" s="112">
        <v>1802.4457600000001</v>
      </c>
      <c r="AE105" s="112"/>
      <c r="AF105" s="29"/>
      <c r="AG105" s="103">
        <f t="shared" si="3"/>
        <v>-1.1368683772161603E-11</v>
      </c>
    </row>
    <row r="106" spans="1:33" x14ac:dyDescent="0.3">
      <c r="A106" s="116" t="s">
        <v>33</v>
      </c>
      <c r="B106" s="117">
        <f>J106+L106+N106+P106+R106+T106+V106+X106+Z106+AB106+AD106+H106</f>
        <v>0</v>
      </c>
      <c r="C106" s="118">
        <f>SUM(H106)</f>
        <v>0</v>
      </c>
      <c r="D106" s="119">
        <f>E106</f>
        <v>0</v>
      </c>
      <c r="E106" s="118">
        <f>SUM(I106,K106,M106,O106,Q106,S106,U106,W106,Y106,AA106,AC106,AE106)</f>
        <v>0</v>
      </c>
      <c r="F106" s="117">
        <f>IFERROR(E106/B106*100,0)</f>
        <v>0</v>
      </c>
      <c r="G106" s="117">
        <f>IFERROR(E106/C106*100,0)</f>
        <v>0</v>
      </c>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
        <v>0</v>
      </c>
    </row>
    <row r="107" spans="1:33" x14ac:dyDescent="0.3">
      <c r="A107" s="116" t="s">
        <v>172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
        <v>0</v>
      </c>
    </row>
    <row r="108" spans="1:33" ht="123" customHeight="1" x14ac:dyDescent="0.3">
      <c r="A108" s="109" t="s">
        <v>296</v>
      </c>
      <c r="B108" s="110"/>
      <c r="C108" s="111"/>
      <c r="D108" s="111"/>
      <c r="E108" s="111"/>
      <c r="F108" s="111"/>
      <c r="G108" s="111"/>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29"/>
      <c r="AG108" s="103">
        <f t="shared" si="3"/>
        <v>0</v>
      </c>
    </row>
    <row r="109" spans="1:33" x14ac:dyDescent="0.3">
      <c r="A109" s="128" t="s">
        <v>31</v>
      </c>
      <c r="B109" s="114">
        <f>B111+B112+B110+B113</f>
        <v>11760</v>
      </c>
      <c r="C109" s="114">
        <f>C111+C112+C110+C113</f>
        <v>980</v>
      </c>
      <c r="D109" s="114">
        <f>D111+D112+D110+D113</f>
        <v>0</v>
      </c>
      <c r="E109" s="114">
        <f>E111+E112+E110+E113</f>
        <v>0</v>
      </c>
      <c r="F109" s="114">
        <f>IFERROR(E109/B109*100,0)</f>
        <v>0</v>
      </c>
      <c r="G109" s="114">
        <f>IFERROR(E109/C109*100,0)</f>
        <v>0</v>
      </c>
      <c r="H109" s="114">
        <f t="shared" ref="H109:AE109" si="60">H111+H112+H110+H113</f>
        <v>980</v>
      </c>
      <c r="I109" s="114">
        <f t="shared" si="60"/>
        <v>0</v>
      </c>
      <c r="J109" s="114">
        <f t="shared" si="60"/>
        <v>980</v>
      </c>
      <c r="K109" s="114">
        <f t="shared" si="60"/>
        <v>0</v>
      </c>
      <c r="L109" s="114">
        <f t="shared" si="60"/>
        <v>980</v>
      </c>
      <c r="M109" s="114">
        <f t="shared" si="60"/>
        <v>0</v>
      </c>
      <c r="N109" s="114">
        <f t="shared" si="60"/>
        <v>980</v>
      </c>
      <c r="O109" s="114">
        <f t="shared" si="60"/>
        <v>0</v>
      </c>
      <c r="P109" s="114">
        <f t="shared" si="60"/>
        <v>980</v>
      </c>
      <c r="Q109" s="114">
        <f t="shared" si="60"/>
        <v>0</v>
      </c>
      <c r="R109" s="114">
        <f t="shared" si="60"/>
        <v>980</v>
      </c>
      <c r="S109" s="114">
        <f t="shared" si="60"/>
        <v>0</v>
      </c>
      <c r="T109" s="114">
        <f t="shared" si="60"/>
        <v>980</v>
      </c>
      <c r="U109" s="114">
        <f t="shared" si="60"/>
        <v>0</v>
      </c>
      <c r="V109" s="114">
        <f t="shared" si="60"/>
        <v>980</v>
      </c>
      <c r="W109" s="114">
        <f t="shared" si="60"/>
        <v>0</v>
      </c>
      <c r="X109" s="114">
        <f t="shared" si="60"/>
        <v>980</v>
      </c>
      <c r="Y109" s="114">
        <f t="shared" si="60"/>
        <v>0</v>
      </c>
      <c r="Z109" s="114">
        <f t="shared" si="60"/>
        <v>980</v>
      </c>
      <c r="AA109" s="114">
        <f t="shared" si="60"/>
        <v>0</v>
      </c>
      <c r="AB109" s="114">
        <f t="shared" si="60"/>
        <v>980</v>
      </c>
      <c r="AC109" s="114">
        <f t="shared" si="60"/>
        <v>0</v>
      </c>
      <c r="AD109" s="114">
        <f t="shared" si="60"/>
        <v>980</v>
      </c>
      <c r="AE109" s="114">
        <f t="shared" si="60"/>
        <v>0</v>
      </c>
      <c r="AF109" s="29"/>
      <c r="AG109" s="103">
        <f t="shared" si="3"/>
        <v>0</v>
      </c>
    </row>
    <row r="110" spans="1:33" x14ac:dyDescent="0.3">
      <c r="A110" s="129" t="s">
        <v>171</v>
      </c>
      <c r="B110" s="117"/>
      <c r="C110" s="118"/>
      <c r="D110" s="119"/>
      <c r="E110" s="118"/>
      <c r="F110" s="117"/>
      <c r="G110" s="117"/>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
        <v>0</v>
      </c>
    </row>
    <row r="111" spans="1:33" x14ac:dyDescent="0.3">
      <c r="A111" s="129" t="s">
        <v>32</v>
      </c>
      <c r="B111" s="117">
        <f>J111+L111+N111+P111+R111+T111+V111+X111+Z111+AB111+AD111+H111</f>
        <v>11760</v>
      </c>
      <c r="C111" s="118">
        <f>SUM(H111)</f>
        <v>980</v>
      </c>
      <c r="D111" s="119">
        <f>E111</f>
        <v>0</v>
      </c>
      <c r="E111" s="118">
        <f>SUM(I111,K111,M111,O111,Q111,S111,U111,W111,Y111,AA111,AC111,AE111)</f>
        <v>0</v>
      </c>
      <c r="F111" s="117">
        <f>IFERROR(E111/B111*100,0)</f>
        <v>0</v>
      </c>
      <c r="G111" s="117">
        <f>IFERROR(E111/C111*100,0)</f>
        <v>0</v>
      </c>
      <c r="H111" s="112">
        <v>980</v>
      </c>
      <c r="I111" s="112"/>
      <c r="J111" s="112">
        <v>980</v>
      </c>
      <c r="K111" s="112"/>
      <c r="L111" s="112">
        <v>980</v>
      </c>
      <c r="M111" s="112"/>
      <c r="N111" s="112">
        <v>980</v>
      </c>
      <c r="O111" s="112"/>
      <c r="P111" s="112">
        <v>980</v>
      </c>
      <c r="Q111" s="112"/>
      <c r="R111" s="112">
        <v>980</v>
      </c>
      <c r="S111" s="112"/>
      <c r="T111" s="112">
        <v>980</v>
      </c>
      <c r="U111" s="112"/>
      <c r="V111" s="112">
        <v>980</v>
      </c>
      <c r="W111" s="112"/>
      <c r="X111" s="112">
        <v>980</v>
      </c>
      <c r="Y111" s="112"/>
      <c r="Z111" s="112">
        <v>980</v>
      </c>
      <c r="AA111" s="112"/>
      <c r="AB111" s="112">
        <v>980</v>
      </c>
      <c r="AC111" s="112"/>
      <c r="AD111" s="112">
        <v>980</v>
      </c>
      <c r="AE111" s="112"/>
      <c r="AF111" s="29"/>
      <c r="AG111" s="103">
        <f t="shared" si="3"/>
        <v>0</v>
      </c>
    </row>
    <row r="112" spans="1:33" x14ac:dyDescent="0.3">
      <c r="A112" s="116" t="s">
        <v>33</v>
      </c>
      <c r="B112" s="117">
        <f>J112+L112+N112+P112+R112+T112+V112+X112+Z112+AB112+AD112+H112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
        <v>0</v>
      </c>
    </row>
    <row r="113" spans="1:33" x14ac:dyDescent="0.3">
      <c r="A113" s="116" t="s">
        <v>172</v>
      </c>
      <c r="B113" s="117"/>
      <c r="C113" s="118"/>
      <c r="D113" s="119"/>
      <c r="E113" s="118"/>
      <c r="F113" s="117"/>
      <c r="G113" s="117"/>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
        <v>0</v>
      </c>
    </row>
    <row r="114" spans="1:33" ht="123" customHeight="1" x14ac:dyDescent="0.3">
      <c r="A114" s="109" t="s">
        <v>297</v>
      </c>
      <c r="B114" s="110"/>
      <c r="C114" s="111"/>
      <c r="D114" s="111"/>
      <c r="E114" s="111"/>
      <c r="F114" s="111"/>
      <c r="G114" s="111"/>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
        <v>0</v>
      </c>
    </row>
    <row r="115" spans="1:33" x14ac:dyDescent="0.3">
      <c r="A115" s="128" t="s">
        <v>31</v>
      </c>
      <c r="B115" s="114">
        <f>B117+B118+B116+B119</f>
        <v>60894.6</v>
      </c>
      <c r="C115" s="114">
        <f>C117+C118+C116+C119</f>
        <v>0</v>
      </c>
      <c r="D115" s="114">
        <f>D117+D118+D116+D119</f>
        <v>0</v>
      </c>
      <c r="E115" s="114">
        <f>E117+E118+E116+E119</f>
        <v>0</v>
      </c>
      <c r="F115" s="114">
        <f>IFERROR(E115/B115*100,0)</f>
        <v>0</v>
      </c>
      <c r="G115" s="114">
        <f>IFERROR(E115/C115*100,0)</f>
        <v>0</v>
      </c>
      <c r="H115" s="114">
        <f t="shared" ref="H115:AE115" si="61">H117+H118+H116+H119</f>
        <v>0</v>
      </c>
      <c r="I115" s="114">
        <f t="shared" si="61"/>
        <v>0</v>
      </c>
      <c r="J115" s="114">
        <f t="shared" si="61"/>
        <v>0</v>
      </c>
      <c r="K115" s="114">
        <f t="shared" si="61"/>
        <v>0</v>
      </c>
      <c r="L115" s="114">
        <f t="shared" si="61"/>
        <v>0</v>
      </c>
      <c r="M115" s="114">
        <f t="shared" si="61"/>
        <v>0</v>
      </c>
      <c r="N115" s="114">
        <f t="shared" si="61"/>
        <v>0</v>
      </c>
      <c r="O115" s="114">
        <f t="shared" si="61"/>
        <v>0</v>
      </c>
      <c r="P115" s="114">
        <f t="shared" si="61"/>
        <v>0</v>
      </c>
      <c r="Q115" s="114">
        <f t="shared" si="61"/>
        <v>0</v>
      </c>
      <c r="R115" s="114">
        <f t="shared" si="61"/>
        <v>0</v>
      </c>
      <c r="S115" s="114">
        <f t="shared" si="61"/>
        <v>0</v>
      </c>
      <c r="T115" s="114">
        <f t="shared" si="61"/>
        <v>0</v>
      </c>
      <c r="U115" s="114">
        <f t="shared" si="61"/>
        <v>0</v>
      </c>
      <c r="V115" s="114">
        <f t="shared" si="61"/>
        <v>0</v>
      </c>
      <c r="W115" s="114">
        <f t="shared" si="61"/>
        <v>0</v>
      </c>
      <c r="X115" s="114">
        <f t="shared" si="61"/>
        <v>0</v>
      </c>
      <c r="Y115" s="114">
        <f t="shared" si="61"/>
        <v>0</v>
      </c>
      <c r="Z115" s="114">
        <f t="shared" si="61"/>
        <v>0</v>
      </c>
      <c r="AA115" s="114">
        <f t="shared" si="61"/>
        <v>0</v>
      </c>
      <c r="AB115" s="114">
        <f t="shared" si="61"/>
        <v>0</v>
      </c>
      <c r="AC115" s="114">
        <f t="shared" si="61"/>
        <v>0</v>
      </c>
      <c r="AD115" s="114">
        <f t="shared" si="61"/>
        <v>60894.6</v>
      </c>
      <c r="AE115" s="114">
        <f t="shared" si="61"/>
        <v>0</v>
      </c>
      <c r="AF115" s="29"/>
      <c r="AG115" s="103">
        <f t="shared" si="3"/>
        <v>0</v>
      </c>
    </row>
    <row r="116" spans="1:33" x14ac:dyDescent="0.3">
      <c r="A116" s="129" t="s">
        <v>171</v>
      </c>
      <c r="B116" s="117"/>
      <c r="C116" s="118"/>
      <c r="D116" s="119"/>
      <c r="E116" s="118"/>
      <c r="F116" s="117"/>
      <c r="G116" s="117"/>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
        <v>0</v>
      </c>
    </row>
    <row r="117" spans="1:33" x14ac:dyDescent="0.3">
      <c r="A117" s="129" t="s">
        <v>32</v>
      </c>
      <c r="B117" s="117">
        <f>J117+L117+N117+P117+R117+T117+V117+X117+Z117+AB117+AD117+H117</f>
        <v>60894.6</v>
      </c>
      <c r="C117" s="118">
        <f>SUM(H117)</f>
        <v>0</v>
      </c>
      <c r="D117" s="119">
        <f>E117</f>
        <v>0</v>
      </c>
      <c r="E117" s="118">
        <f>SUM(I117,K117,M117,O117,Q117,S117,U117,W117,Y117,AA117,AC117,AE117)</f>
        <v>0</v>
      </c>
      <c r="F117" s="117">
        <f>IFERROR(E117/B117*100,0)</f>
        <v>0</v>
      </c>
      <c r="G117" s="117">
        <f>IFERROR(E117/C117*100,0)</f>
        <v>0</v>
      </c>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v>60894.6</v>
      </c>
      <c r="AE117" s="112"/>
      <c r="AF117" s="29"/>
      <c r="AG117" s="103">
        <f t="shared" si="3"/>
        <v>0</v>
      </c>
    </row>
    <row r="118" spans="1:33" x14ac:dyDescent="0.3">
      <c r="A118" s="116" t="s">
        <v>33</v>
      </c>
      <c r="B118" s="117">
        <f>J118+L118+N118+P118+R118+T118+V118+X118+Z118+AB118+AD118+H118</f>
        <v>0</v>
      </c>
      <c r="C118" s="118">
        <f>SUM(H118)</f>
        <v>0</v>
      </c>
      <c r="D118" s="119">
        <f>E118</f>
        <v>0</v>
      </c>
      <c r="E118" s="118">
        <f>SUM(I118,K118,M118,O118,Q118,S118,U118,W118,Y118,AA118,AC118,AE118)</f>
        <v>0</v>
      </c>
      <c r="F118" s="117">
        <f>IFERROR(E118/B118*100,0)</f>
        <v>0</v>
      </c>
      <c r="G118" s="117">
        <f>IFERROR(E118/C118*100,0)</f>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
        <v>0</v>
      </c>
    </row>
    <row r="119" spans="1:33" x14ac:dyDescent="0.3">
      <c r="A119" s="116" t="s">
        <v>172</v>
      </c>
      <c r="B119" s="117"/>
      <c r="C119" s="118"/>
      <c r="D119" s="119"/>
      <c r="E119" s="118"/>
      <c r="F119" s="117"/>
      <c r="G119" s="117"/>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
        <v>0</v>
      </c>
    </row>
    <row r="120" spans="1:33" ht="43.5" customHeight="1" x14ac:dyDescent="0.3">
      <c r="A120" s="126" t="s">
        <v>298</v>
      </c>
      <c r="B120" s="105"/>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02"/>
      <c r="AG120" s="103">
        <f t="shared" si="3"/>
        <v>0</v>
      </c>
    </row>
    <row r="121" spans="1:33" x14ac:dyDescent="0.3">
      <c r="A121" s="130" t="s">
        <v>31</v>
      </c>
      <c r="B121" s="105">
        <f>B122+B123+B124+B125</f>
        <v>52524.997319999995</v>
      </c>
      <c r="C121" s="105">
        <f>C122+C123+C124</f>
        <v>9700</v>
      </c>
      <c r="D121" s="105">
        <f>D122+D123+D124</f>
        <v>0</v>
      </c>
      <c r="E121" s="105">
        <f>E122+E123+E124</f>
        <v>0</v>
      </c>
      <c r="F121" s="105">
        <f t="shared" ref="F121:F123" si="62">IFERROR(E121/B121*100,0)</f>
        <v>0</v>
      </c>
      <c r="G121" s="105">
        <f t="shared" ref="G121:G123" si="63">IFERROR(E121/C121*100,0)</f>
        <v>0</v>
      </c>
      <c r="H121" s="105">
        <f>H122+H123+H124</f>
        <v>9700</v>
      </c>
      <c r="I121" s="105">
        <f t="shared" ref="I121:AE121" si="64">I122+I123+I124</f>
        <v>0</v>
      </c>
      <c r="J121" s="105">
        <f t="shared" si="64"/>
        <v>0</v>
      </c>
      <c r="K121" s="105">
        <f t="shared" si="64"/>
        <v>0</v>
      </c>
      <c r="L121" s="105">
        <f t="shared" si="64"/>
        <v>1500</v>
      </c>
      <c r="M121" s="105">
        <f t="shared" si="64"/>
        <v>0</v>
      </c>
      <c r="N121" s="105">
        <f t="shared" si="64"/>
        <v>7.79732</v>
      </c>
      <c r="O121" s="105">
        <f t="shared" si="64"/>
        <v>0</v>
      </c>
      <c r="P121" s="105">
        <f t="shared" si="64"/>
        <v>1589.5</v>
      </c>
      <c r="Q121" s="105">
        <f t="shared" si="64"/>
        <v>0</v>
      </c>
      <c r="R121" s="105">
        <f t="shared" si="64"/>
        <v>8045.3</v>
      </c>
      <c r="S121" s="105">
        <f t="shared" si="64"/>
        <v>0</v>
      </c>
      <c r="T121" s="105">
        <f t="shared" si="64"/>
        <v>4244.8999999999996</v>
      </c>
      <c r="U121" s="105">
        <f t="shared" si="64"/>
        <v>0</v>
      </c>
      <c r="V121" s="105">
        <f t="shared" si="64"/>
        <v>845.6</v>
      </c>
      <c r="W121" s="105">
        <f t="shared" si="64"/>
        <v>0</v>
      </c>
      <c r="X121" s="105">
        <f t="shared" si="64"/>
        <v>0</v>
      </c>
      <c r="Y121" s="105">
        <f t="shared" si="64"/>
        <v>0</v>
      </c>
      <c r="Z121" s="105">
        <f t="shared" si="64"/>
        <v>0</v>
      </c>
      <c r="AA121" s="105">
        <f t="shared" si="64"/>
        <v>0</v>
      </c>
      <c r="AB121" s="105">
        <f t="shared" si="64"/>
        <v>0</v>
      </c>
      <c r="AC121" s="105">
        <f t="shared" si="64"/>
        <v>0</v>
      </c>
      <c r="AD121" s="105">
        <f t="shared" si="64"/>
        <v>26591.9</v>
      </c>
      <c r="AE121" s="105">
        <f t="shared" si="64"/>
        <v>0</v>
      </c>
      <c r="AF121" s="102"/>
      <c r="AG121" s="103">
        <f t="shared" si="3"/>
        <v>0</v>
      </c>
    </row>
    <row r="122" spans="1:33" x14ac:dyDescent="0.3">
      <c r="A122" s="131" t="s">
        <v>171</v>
      </c>
      <c r="B122" s="108">
        <f>B128+B134</f>
        <v>0</v>
      </c>
      <c r="C122" s="108">
        <f t="shared" ref="C122:E122" si="65">C128+C134</f>
        <v>0</v>
      </c>
      <c r="D122" s="108">
        <f t="shared" si="65"/>
        <v>0</v>
      </c>
      <c r="E122" s="108">
        <f t="shared" si="65"/>
        <v>0</v>
      </c>
      <c r="F122" s="108">
        <f t="shared" si="62"/>
        <v>0</v>
      </c>
      <c r="G122" s="108">
        <f t="shared" si="63"/>
        <v>0</v>
      </c>
      <c r="H122" s="108">
        <f t="shared" ref="H122:AE125" si="66">H128+H134</f>
        <v>0</v>
      </c>
      <c r="I122" s="108">
        <f t="shared" si="66"/>
        <v>0</v>
      </c>
      <c r="J122" s="108">
        <f t="shared" si="66"/>
        <v>0</v>
      </c>
      <c r="K122" s="108">
        <f t="shared" si="66"/>
        <v>0</v>
      </c>
      <c r="L122" s="108">
        <f t="shared" si="66"/>
        <v>0</v>
      </c>
      <c r="M122" s="108">
        <f t="shared" si="66"/>
        <v>0</v>
      </c>
      <c r="N122" s="108">
        <f t="shared" si="66"/>
        <v>0</v>
      </c>
      <c r="O122" s="108">
        <f t="shared" si="66"/>
        <v>0</v>
      </c>
      <c r="P122" s="108">
        <f t="shared" si="66"/>
        <v>0</v>
      </c>
      <c r="Q122" s="108">
        <f t="shared" si="66"/>
        <v>0</v>
      </c>
      <c r="R122" s="108">
        <f t="shared" si="66"/>
        <v>0</v>
      </c>
      <c r="S122" s="108">
        <f t="shared" si="66"/>
        <v>0</v>
      </c>
      <c r="T122" s="108">
        <f t="shared" si="66"/>
        <v>0</v>
      </c>
      <c r="U122" s="108">
        <f t="shared" si="66"/>
        <v>0</v>
      </c>
      <c r="V122" s="108">
        <f t="shared" si="66"/>
        <v>0</v>
      </c>
      <c r="W122" s="108">
        <f t="shared" si="66"/>
        <v>0</v>
      </c>
      <c r="X122" s="108">
        <f t="shared" si="66"/>
        <v>0</v>
      </c>
      <c r="Y122" s="108">
        <f t="shared" si="66"/>
        <v>0</v>
      </c>
      <c r="Z122" s="108">
        <f t="shared" si="66"/>
        <v>0</v>
      </c>
      <c r="AA122" s="108">
        <f t="shared" si="66"/>
        <v>0</v>
      </c>
      <c r="AB122" s="108">
        <f t="shared" si="66"/>
        <v>0</v>
      </c>
      <c r="AC122" s="108">
        <f t="shared" si="66"/>
        <v>0</v>
      </c>
      <c r="AD122" s="108">
        <f t="shared" si="66"/>
        <v>0</v>
      </c>
      <c r="AE122" s="108">
        <f t="shared" si="66"/>
        <v>0</v>
      </c>
      <c r="AF122" s="102"/>
      <c r="AG122" s="103">
        <f t="shared" si="3"/>
        <v>0</v>
      </c>
    </row>
    <row r="123" spans="1:33" x14ac:dyDescent="0.3">
      <c r="A123" s="131" t="s">
        <v>32</v>
      </c>
      <c r="B123" s="108">
        <f t="shared" ref="B123:E125" si="67">B129+B135</f>
        <v>30404.199999999997</v>
      </c>
      <c r="C123" s="108">
        <f t="shared" si="67"/>
        <v>9700</v>
      </c>
      <c r="D123" s="108">
        <f t="shared" si="67"/>
        <v>0</v>
      </c>
      <c r="E123" s="108">
        <f t="shared" si="67"/>
        <v>0</v>
      </c>
      <c r="F123" s="108">
        <f t="shared" si="62"/>
        <v>0</v>
      </c>
      <c r="G123" s="108">
        <f t="shared" si="63"/>
        <v>0</v>
      </c>
      <c r="H123" s="108">
        <f t="shared" si="66"/>
        <v>9700</v>
      </c>
      <c r="I123" s="108">
        <f t="shared" si="66"/>
        <v>0</v>
      </c>
      <c r="J123" s="108">
        <f t="shared" si="66"/>
        <v>0</v>
      </c>
      <c r="K123" s="108">
        <f t="shared" si="66"/>
        <v>0</v>
      </c>
      <c r="L123" s="108">
        <f t="shared" si="66"/>
        <v>0</v>
      </c>
      <c r="M123" s="108">
        <f t="shared" si="66"/>
        <v>0</v>
      </c>
      <c r="N123" s="108">
        <f t="shared" si="66"/>
        <v>0</v>
      </c>
      <c r="O123" s="108">
        <f t="shared" si="66"/>
        <v>0</v>
      </c>
      <c r="P123" s="108">
        <f t="shared" si="66"/>
        <v>0</v>
      </c>
      <c r="Q123" s="108">
        <f t="shared" si="66"/>
        <v>0</v>
      </c>
      <c r="R123" s="108">
        <f t="shared" si="66"/>
        <v>4450</v>
      </c>
      <c r="S123" s="108">
        <f t="shared" si="66"/>
        <v>0</v>
      </c>
      <c r="T123" s="108">
        <f t="shared" si="66"/>
        <v>3281.9</v>
      </c>
      <c r="U123" s="108">
        <f t="shared" si="66"/>
        <v>0</v>
      </c>
      <c r="V123" s="108">
        <f t="shared" si="66"/>
        <v>0</v>
      </c>
      <c r="W123" s="108">
        <f t="shared" si="66"/>
        <v>0</v>
      </c>
      <c r="X123" s="108">
        <f t="shared" si="66"/>
        <v>0</v>
      </c>
      <c r="Y123" s="108">
        <f t="shared" si="66"/>
        <v>0</v>
      </c>
      <c r="Z123" s="108">
        <f t="shared" si="66"/>
        <v>0</v>
      </c>
      <c r="AA123" s="108">
        <f t="shared" si="66"/>
        <v>0</v>
      </c>
      <c r="AB123" s="108">
        <f t="shared" si="66"/>
        <v>0</v>
      </c>
      <c r="AC123" s="108">
        <f t="shared" si="66"/>
        <v>0</v>
      </c>
      <c r="AD123" s="108">
        <f t="shared" si="66"/>
        <v>12972.3</v>
      </c>
      <c r="AE123" s="108">
        <f t="shared" si="66"/>
        <v>0</v>
      </c>
      <c r="AF123" s="102"/>
      <c r="AG123" s="103">
        <f t="shared" si="3"/>
        <v>0</v>
      </c>
    </row>
    <row r="124" spans="1:33" x14ac:dyDescent="0.3">
      <c r="A124" s="131" t="s">
        <v>33</v>
      </c>
      <c r="B124" s="108">
        <f t="shared" si="67"/>
        <v>22120.797319999998</v>
      </c>
      <c r="C124" s="108">
        <f t="shared" si="67"/>
        <v>0</v>
      </c>
      <c r="D124" s="108">
        <f t="shared" si="67"/>
        <v>0</v>
      </c>
      <c r="E124" s="108">
        <f t="shared" si="67"/>
        <v>0</v>
      </c>
      <c r="F124" s="108">
        <f>IFERROR(E124/B124*100,0)</f>
        <v>0</v>
      </c>
      <c r="G124" s="108">
        <f>IFERROR(E124/C124*100,0)</f>
        <v>0</v>
      </c>
      <c r="H124" s="108">
        <f t="shared" si="66"/>
        <v>0</v>
      </c>
      <c r="I124" s="108">
        <f t="shared" si="66"/>
        <v>0</v>
      </c>
      <c r="J124" s="108">
        <f t="shared" si="66"/>
        <v>0</v>
      </c>
      <c r="K124" s="108">
        <f t="shared" si="66"/>
        <v>0</v>
      </c>
      <c r="L124" s="108">
        <f t="shared" si="66"/>
        <v>1500</v>
      </c>
      <c r="M124" s="108">
        <f t="shared" si="66"/>
        <v>0</v>
      </c>
      <c r="N124" s="108">
        <f t="shared" si="66"/>
        <v>7.79732</v>
      </c>
      <c r="O124" s="108">
        <f t="shared" si="66"/>
        <v>0</v>
      </c>
      <c r="P124" s="108">
        <f t="shared" si="66"/>
        <v>1589.5</v>
      </c>
      <c r="Q124" s="108">
        <f t="shared" si="66"/>
        <v>0</v>
      </c>
      <c r="R124" s="108">
        <f t="shared" si="66"/>
        <v>3595.3</v>
      </c>
      <c r="S124" s="108">
        <f t="shared" si="66"/>
        <v>0</v>
      </c>
      <c r="T124" s="108">
        <f t="shared" si="66"/>
        <v>963</v>
      </c>
      <c r="U124" s="108">
        <f t="shared" si="66"/>
        <v>0</v>
      </c>
      <c r="V124" s="108">
        <f t="shared" si="66"/>
        <v>845.6</v>
      </c>
      <c r="W124" s="108">
        <f t="shared" si="66"/>
        <v>0</v>
      </c>
      <c r="X124" s="108">
        <f t="shared" si="66"/>
        <v>0</v>
      </c>
      <c r="Y124" s="108">
        <f t="shared" si="66"/>
        <v>0</v>
      </c>
      <c r="Z124" s="108">
        <f t="shared" si="66"/>
        <v>0</v>
      </c>
      <c r="AA124" s="108">
        <f t="shared" si="66"/>
        <v>0</v>
      </c>
      <c r="AB124" s="108">
        <f t="shared" si="66"/>
        <v>0</v>
      </c>
      <c r="AC124" s="108">
        <f t="shared" si="66"/>
        <v>0</v>
      </c>
      <c r="AD124" s="108">
        <f t="shared" si="66"/>
        <v>13619.6</v>
      </c>
      <c r="AE124" s="108">
        <f t="shared" si="66"/>
        <v>0</v>
      </c>
      <c r="AF124" s="102"/>
      <c r="AG124" s="103">
        <f t="shared" ref="AG124:AG351" si="68">B124-H124-J124-L124-N124-P124-R124-T124-V124-X124-Z124-AB124-AD124</f>
        <v>0</v>
      </c>
    </row>
    <row r="125" spans="1:33" x14ac:dyDescent="0.3">
      <c r="A125" s="131" t="s">
        <v>172</v>
      </c>
      <c r="B125" s="108">
        <f t="shared" si="67"/>
        <v>0</v>
      </c>
      <c r="C125" s="108">
        <f t="shared" si="67"/>
        <v>0</v>
      </c>
      <c r="D125" s="108">
        <f t="shared" si="67"/>
        <v>0</v>
      </c>
      <c r="E125" s="108">
        <f t="shared" si="67"/>
        <v>0</v>
      </c>
      <c r="F125" s="108">
        <f t="shared" ref="F125" si="69">IFERROR(E125/B125*100,0)</f>
        <v>0</v>
      </c>
      <c r="G125" s="108">
        <f t="shared" ref="G125" si="70">IFERROR(E125/C125*100,0)</f>
        <v>0</v>
      </c>
      <c r="H125" s="108">
        <f t="shared" si="66"/>
        <v>0</v>
      </c>
      <c r="I125" s="108">
        <f t="shared" si="66"/>
        <v>0</v>
      </c>
      <c r="J125" s="108">
        <f t="shared" si="66"/>
        <v>0</v>
      </c>
      <c r="K125" s="108">
        <f t="shared" si="66"/>
        <v>0</v>
      </c>
      <c r="L125" s="108">
        <f t="shared" si="66"/>
        <v>0</v>
      </c>
      <c r="M125" s="108">
        <f t="shared" si="66"/>
        <v>0</v>
      </c>
      <c r="N125" s="108">
        <f t="shared" si="66"/>
        <v>0</v>
      </c>
      <c r="O125" s="108">
        <f t="shared" si="66"/>
        <v>0</v>
      </c>
      <c r="P125" s="108">
        <f t="shared" si="66"/>
        <v>0</v>
      </c>
      <c r="Q125" s="108">
        <f t="shared" si="66"/>
        <v>0</v>
      </c>
      <c r="R125" s="108">
        <f t="shared" si="66"/>
        <v>0</v>
      </c>
      <c r="S125" s="108">
        <f t="shared" si="66"/>
        <v>0</v>
      </c>
      <c r="T125" s="108">
        <f t="shared" si="66"/>
        <v>0</v>
      </c>
      <c r="U125" s="108">
        <f t="shared" si="66"/>
        <v>0</v>
      </c>
      <c r="V125" s="108">
        <f t="shared" si="66"/>
        <v>0</v>
      </c>
      <c r="W125" s="108">
        <f t="shared" si="66"/>
        <v>0</v>
      </c>
      <c r="X125" s="108">
        <f t="shared" si="66"/>
        <v>0</v>
      </c>
      <c r="Y125" s="108">
        <f t="shared" si="66"/>
        <v>0</v>
      </c>
      <c r="Z125" s="108">
        <f t="shared" si="66"/>
        <v>0</v>
      </c>
      <c r="AA125" s="108">
        <f t="shared" si="66"/>
        <v>0</v>
      </c>
      <c r="AB125" s="108">
        <f t="shared" si="66"/>
        <v>0</v>
      </c>
      <c r="AC125" s="108">
        <f t="shared" si="66"/>
        <v>0</v>
      </c>
      <c r="AD125" s="108">
        <f t="shared" si="66"/>
        <v>0</v>
      </c>
      <c r="AE125" s="108">
        <f t="shared" si="66"/>
        <v>0</v>
      </c>
      <c r="AF125" s="102"/>
      <c r="AG125" s="103">
        <f t="shared" si="68"/>
        <v>0</v>
      </c>
    </row>
    <row r="126" spans="1:33" ht="243.75" x14ac:dyDescent="0.3">
      <c r="A126" s="109" t="s">
        <v>299</v>
      </c>
      <c r="B126" s="132"/>
      <c r="C126" s="133"/>
      <c r="D126" s="133"/>
      <c r="E126" s="133"/>
      <c r="F126" s="133"/>
      <c r="G126" s="133"/>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29"/>
      <c r="AG126" s="103">
        <f t="shared" si="68"/>
        <v>0</v>
      </c>
    </row>
    <row r="127" spans="1:33" x14ac:dyDescent="0.3">
      <c r="A127" s="113" t="s">
        <v>31</v>
      </c>
      <c r="B127" s="114">
        <f>B129+B130+B128+B131</f>
        <v>50556</v>
      </c>
      <c r="C127" s="114">
        <f>C129+C130+C128+C131</f>
        <v>9700</v>
      </c>
      <c r="D127" s="114">
        <f>D129+D130+D128+D131</f>
        <v>0</v>
      </c>
      <c r="E127" s="114">
        <f>E129+E130+E128+E131</f>
        <v>0</v>
      </c>
      <c r="F127" s="114">
        <f>IFERROR(E127/B127*100,0)</f>
        <v>0</v>
      </c>
      <c r="G127" s="114">
        <f>IFERROR(E127/C127*100,0)</f>
        <v>0</v>
      </c>
      <c r="H127" s="114">
        <f t="shared" ref="H127:AE127" si="71">H129+H130+H128+H131</f>
        <v>9700</v>
      </c>
      <c r="I127" s="114">
        <f t="shared" si="71"/>
        <v>0</v>
      </c>
      <c r="J127" s="114">
        <f t="shared" si="71"/>
        <v>0</v>
      </c>
      <c r="K127" s="114">
        <f t="shared" si="71"/>
        <v>0</v>
      </c>
      <c r="L127" s="114">
        <f t="shared" si="71"/>
        <v>1500</v>
      </c>
      <c r="M127" s="114">
        <f t="shared" si="71"/>
        <v>0</v>
      </c>
      <c r="N127" s="114">
        <f t="shared" si="71"/>
        <v>3.9</v>
      </c>
      <c r="O127" s="114">
        <f t="shared" si="71"/>
        <v>0</v>
      </c>
      <c r="P127" s="114">
        <f t="shared" si="71"/>
        <v>935.69999999999993</v>
      </c>
      <c r="Q127" s="114">
        <f t="shared" si="71"/>
        <v>0</v>
      </c>
      <c r="R127" s="114">
        <f t="shared" si="71"/>
        <v>7480.3</v>
      </c>
      <c r="S127" s="114">
        <f t="shared" si="71"/>
        <v>0</v>
      </c>
      <c r="T127" s="114">
        <f t="shared" si="71"/>
        <v>3921.4</v>
      </c>
      <c r="U127" s="114">
        <f t="shared" si="71"/>
        <v>0</v>
      </c>
      <c r="V127" s="114">
        <f t="shared" si="71"/>
        <v>422.8</v>
      </c>
      <c r="W127" s="114">
        <f t="shared" si="71"/>
        <v>0</v>
      </c>
      <c r="X127" s="114">
        <f t="shared" si="71"/>
        <v>0</v>
      </c>
      <c r="Y127" s="114">
        <f t="shared" si="71"/>
        <v>0</v>
      </c>
      <c r="Z127" s="114">
        <f t="shared" si="71"/>
        <v>0</v>
      </c>
      <c r="AA127" s="114">
        <f t="shared" si="71"/>
        <v>0</v>
      </c>
      <c r="AB127" s="114">
        <f t="shared" si="71"/>
        <v>0</v>
      </c>
      <c r="AC127" s="114">
        <f t="shared" si="71"/>
        <v>0</v>
      </c>
      <c r="AD127" s="114">
        <f t="shared" si="71"/>
        <v>26591.9</v>
      </c>
      <c r="AE127" s="114">
        <f t="shared" si="71"/>
        <v>0</v>
      </c>
      <c r="AF127" s="29"/>
      <c r="AG127" s="103">
        <f t="shared" si="68"/>
        <v>0</v>
      </c>
    </row>
    <row r="128" spans="1:33" x14ac:dyDescent="0.3">
      <c r="A128" s="116" t="s">
        <v>171</v>
      </c>
      <c r="B128" s="117"/>
      <c r="C128" s="118"/>
      <c r="D128" s="119"/>
      <c r="E128" s="118"/>
      <c r="F128" s="117"/>
      <c r="G128" s="117"/>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68"/>
        <v>0</v>
      </c>
    </row>
    <row r="129" spans="1:33" x14ac:dyDescent="0.3">
      <c r="A129" s="116" t="s">
        <v>32</v>
      </c>
      <c r="B129" s="117">
        <f>J129+L129+N129+P129+R129+T129+V129+X129+Z129+AB129+AD129+H129</f>
        <v>30404.199999999997</v>
      </c>
      <c r="C129" s="118">
        <f>SUM(H129)</f>
        <v>9700</v>
      </c>
      <c r="D129" s="119"/>
      <c r="E129" s="118"/>
      <c r="F129" s="117"/>
      <c r="G129" s="117"/>
      <c r="H129" s="112">
        <v>9700</v>
      </c>
      <c r="I129" s="112"/>
      <c r="J129" s="112"/>
      <c r="K129" s="112"/>
      <c r="L129" s="112"/>
      <c r="M129" s="112"/>
      <c r="N129" s="112"/>
      <c r="O129" s="112"/>
      <c r="P129" s="112"/>
      <c r="Q129" s="112"/>
      <c r="R129" s="112">
        <v>4450</v>
      </c>
      <c r="S129" s="112"/>
      <c r="T129" s="112">
        <v>3281.9</v>
      </c>
      <c r="U129" s="112"/>
      <c r="V129" s="112"/>
      <c r="W129" s="112"/>
      <c r="X129" s="112"/>
      <c r="Y129" s="112"/>
      <c r="Z129" s="112"/>
      <c r="AA129" s="112"/>
      <c r="AB129" s="112"/>
      <c r="AC129" s="112"/>
      <c r="AD129" s="112">
        <v>12972.3</v>
      </c>
      <c r="AE129" s="112"/>
      <c r="AF129" s="29"/>
      <c r="AG129" s="103">
        <f t="shared" si="68"/>
        <v>0</v>
      </c>
    </row>
    <row r="130" spans="1:33" x14ac:dyDescent="0.3">
      <c r="A130" s="116" t="s">
        <v>33</v>
      </c>
      <c r="B130" s="117">
        <f>J130+L130+N130+P130+R130+T130+V130+X130+Z130+AB130+AD130+H130</f>
        <v>20151.8</v>
      </c>
      <c r="C130" s="118">
        <f>SUM(H130)</f>
        <v>0</v>
      </c>
      <c r="D130" s="119">
        <f>E130</f>
        <v>0</v>
      </c>
      <c r="E130" s="118">
        <f>SUM(I130,K130,M130,O130,Q130,S130,U130,W130,Y130,AA130,AC130,AE130)</f>
        <v>0</v>
      </c>
      <c r="F130" s="117">
        <f>IFERROR(E130/B130*100,0)</f>
        <v>0</v>
      </c>
      <c r="G130" s="117">
        <f>IFERROR(E130/C130*100,0)</f>
        <v>0</v>
      </c>
      <c r="H130" s="112"/>
      <c r="I130" s="112"/>
      <c r="J130" s="112"/>
      <c r="K130" s="112"/>
      <c r="L130" s="112">
        <v>1500</v>
      </c>
      <c r="M130" s="112"/>
      <c r="N130" s="112">
        <v>3.9</v>
      </c>
      <c r="O130" s="112"/>
      <c r="P130" s="112">
        <f>888.9+46.8</f>
        <v>935.69999999999993</v>
      </c>
      <c r="Q130" s="112"/>
      <c r="R130" s="112">
        <v>3030.3</v>
      </c>
      <c r="S130" s="112"/>
      <c r="T130" s="112">
        <v>639.5</v>
      </c>
      <c r="U130" s="112"/>
      <c r="V130" s="112">
        <v>422.8</v>
      </c>
      <c r="W130" s="112"/>
      <c r="X130" s="112"/>
      <c r="Y130" s="112"/>
      <c r="Z130" s="112"/>
      <c r="AA130" s="112"/>
      <c r="AB130" s="112"/>
      <c r="AC130" s="112"/>
      <c r="AD130" s="112">
        <f>15635.4-2015.8</f>
        <v>13619.6</v>
      </c>
      <c r="AE130" s="112"/>
      <c r="AF130" s="29"/>
      <c r="AG130" s="103">
        <f t="shared" si="68"/>
        <v>0</v>
      </c>
    </row>
    <row r="131" spans="1:33" x14ac:dyDescent="0.3">
      <c r="A131" s="124" t="s">
        <v>172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68"/>
        <v>0</v>
      </c>
    </row>
    <row r="132" spans="1:33" ht="131.25" x14ac:dyDescent="0.3">
      <c r="A132" s="109" t="s">
        <v>300</v>
      </c>
      <c r="B132" s="132"/>
      <c r="C132" s="133"/>
      <c r="D132" s="133"/>
      <c r="E132" s="133"/>
      <c r="F132" s="133"/>
      <c r="G132" s="133"/>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29"/>
      <c r="AG132" s="103">
        <f t="shared" si="68"/>
        <v>0</v>
      </c>
    </row>
    <row r="133" spans="1:33" x14ac:dyDescent="0.3">
      <c r="A133" s="113" t="s">
        <v>31</v>
      </c>
      <c r="B133" s="114">
        <f>B135+B136+B134+B137</f>
        <v>1968.9973199999999</v>
      </c>
      <c r="C133" s="114">
        <f>C135+C136+C134+C137</f>
        <v>0</v>
      </c>
      <c r="D133" s="114">
        <f>D135+D136+D134+D137</f>
        <v>0</v>
      </c>
      <c r="E133" s="114">
        <f>E135+E136+E134+E137</f>
        <v>0</v>
      </c>
      <c r="F133" s="114">
        <f>IFERROR(E133/B133*100,0)</f>
        <v>0</v>
      </c>
      <c r="G133" s="114">
        <f>IFERROR(E133/C133*100,0)</f>
        <v>0</v>
      </c>
      <c r="H133" s="114">
        <f t="shared" ref="H133:AE133" si="72">H135+H136+H134+H137</f>
        <v>0</v>
      </c>
      <c r="I133" s="114">
        <f t="shared" si="72"/>
        <v>0</v>
      </c>
      <c r="J133" s="114">
        <f t="shared" si="72"/>
        <v>0</v>
      </c>
      <c r="K133" s="114">
        <f t="shared" si="72"/>
        <v>0</v>
      </c>
      <c r="L133" s="114">
        <f t="shared" si="72"/>
        <v>0</v>
      </c>
      <c r="M133" s="114">
        <f t="shared" si="72"/>
        <v>0</v>
      </c>
      <c r="N133" s="114">
        <f t="shared" si="72"/>
        <v>3.8973200000000001</v>
      </c>
      <c r="O133" s="114">
        <f t="shared" si="72"/>
        <v>0</v>
      </c>
      <c r="P133" s="114">
        <f t="shared" si="72"/>
        <v>653.79999999999995</v>
      </c>
      <c r="Q133" s="114">
        <f t="shared" si="72"/>
        <v>0</v>
      </c>
      <c r="R133" s="114">
        <f t="shared" si="72"/>
        <v>565</v>
      </c>
      <c r="S133" s="114">
        <f t="shared" si="72"/>
        <v>0</v>
      </c>
      <c r="T133" s="114">
        <f t="shared" si="72"/>
        <v>323.5</v>
      </c>
      <c r="U133" s="114">
        <f t="shared" si="72"/>
        <v>0</v>
      </c>
      <c r="V133" s="114">
        <f t="shared" si="72"/>
        <v>422.8</v>
      </c>
      <c r="W133" s="114">
        <f t="shared" si="72"/>
        <v>0</v>
      </c>
      <c r="X133" s="114">
        <f t="shared" si="72"/>
        <v>0</v>
      </c>
      <c r="Y133" s="114">
        <f t="shared" si="72"/>
        <v>0</v>
      </c>
      <c r="Z133" s="114">
        <f t="shared" si="72"/>
        <v>0</v>
      </c>
      <c r="AA133" s="114">
        <f t="shared" si="72"/>
        <v>0</v>
      </c>
      <c r="AB133" s="114">
        <f t="shared" si="72"/>
        <v>0</v>
      </c>
      <c r="AC133" s="114">
        <f t="shared" si="72"/>
        <v>0</v>
      </c>
      <c r="AD133" s="114">
        <f t="shared" si="72"/>
        <v>0</v>
      </c>
      <c r="AE133" s="114">
        <f t="shared" si="72"/>
        <v>0</v>
      </c>
      <c r="AF133" s="29"/>
      <c r="AG133" s="103">
        <f t="shared" si="68"/>
        <v>-5.6843418860808015E-14</v>
      </c>
    </row>
    <row r="134" spans="1:33" x14ac:dyDescent="0.3">
      <c r="A134" s="116" t="s">
        <v>171</v>
      </c>
      <c r="B134" s="117"/>
      <c r="C134" s="118"/>
      <c r="D134" s="119"/>
      <c r="E134" s="118"/>
      <c r="F134" s="117"/>
      <c r="G134" s="117"/>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29"/>
      <c r="AG134" s="103">
        <f t="shared" si="68"/>
        <v>0</v>
      </c>
    </row>
    <row r="135" spans="1:33" x14ac:dyDescent="0.3">
      <c r="A135" s="116" t="s">
        <v>32</v>
      </c>
      <c r="B135" s="117"/>
      <c r="C135" s="118"/>
      <c r="D135" s="119"/>
      <c r="E135" s="118"/>
      <c r="F135" s="117"/>
      <c r="G135" s="117"/>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29"/>
      <c r="AG135" s="103">
        <f t="shared" si="68"/>
        <v>0</v>
      </c>
    </row>
    <row r="136" spans="1:33" x14ac:dyDescent="0.3">
      <c r="A136" s="116" t="s">
        <v>33</v>
      </c>
      <c r="B136" s="117">
        <f>J136+L136+N136+P136+R136+T136+V136+X136+Z136+AB136+AD136+H136</f>
        <v>1968.9973199999999</v>
      </c>
      <c r="C136" s="118">
        <f>SUM(H136)</f>
        <v>0</v>
      </c>
      <c r="D136" s="119">
        <f>E136</f>
        <v>0</v>
      </c>
      <c r="E136" s="118">
        <f>SUM(I136,K136,M136,O136,Q136,S136,U136,W136,Y136,AA136,AC136,AE136)</f>
        <v>0</v>
      </c>
      <c r="F136" s="117">
        <f>IFERROR(E136/B136*100,0)</f>
        <v>0</v>
      </c>
      <c r="G136" s="117">
        <f>IFERROR(E136/C136*100,0)</f>
        <v>0</v>
      </c>
      <c r="H136" s="112"/>
      <c r="I136" s="112"/>
      <c r="J136" s="112"/>
      <c r="K136" s="112"/>
      <c r="L136" s="112"/>
      <c r="M136" s="112"/>
      <c r="N136" s="112">
        <v>3.8973200000000001</v>
      </c>
      <c r="O136" s="112"/>
      <c r="P136" s="112">
        <v>653.79999999999995</v>
      </c>
      <c r="Q136" s="112"/>
      <c r="R136" s="112">
        <v>565</v>
      </c>
      <c r="S136" s="112"/>
      <c r="T136" s="112">
        <v>323.5</v>
      </c>
      <c r="U136" s="112"/>
      <c r="V136" s="112">
        <v>422.8</v>
      </c>
      <c r="W136" s="112"/>
      <c r="X136" s="112"/>
      <c r="Y136" s="112"/>
      <c r="Z136" s="112"/>
      <c r="AA136" s="112"/>
      <c r="AB136" s="112"/>
      <c r="AC136" s="112"/>
      <c r="AD136" s="112"/>
      <c r="AE136" s="112"/>
      <c r="AF136" s="29"/>
      <c r="AG136" s="103">
        <f t="shared" si="68"/>
        <v>-5.6843418860808015E-14</v>
      </c>
    </row>
    <row r="137" spans="1:33" x14ac:dyDescent="0.3">
      <c r="A137" s="124" t="s">
        <v>172</v>
      </c>
      <c r="B137" s="117"/>
      <c r="C137" s="118"/>
      <c r="D137" s="119"/>
      <c r="E137" s="118"/>
      <c r="F137" s="117"/>
      <c r="G137" s="117"/>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29"/>
      <c r="AG137" s="103">
        <f t="shared" si="68"/>
        <v>0</v>
      </c>
    </row>
    <row r="138" spans="1:33" x14ac:dyDescent="0.3">
      <c r="A138" s="664" t="s">
        <v>301</v>
      </c>
      <c r="B138" s="665"/>
      <c r="C138" s="665"/>
      <c r="D138" s="665"/>
      <c r="E138" s="665"/>
      <c r="F138" s="665"/>
      <c r="G138" s="665"/>
      <c r="H138" s="665"/>
      <c r="I138" s="665"/>
      <c r="J138" s="665"/>
      <c r="K138" s="665"/>
      <c r="L138" s="665"/>
      <c r="M138" s="665"/>
      <c r="N138" s="665"/>
      <c r="O138" s="665"/>
      <c r="P138" s="665"/>
      <c r="Q138" s="665"/>
      <c r="R138" s="665"/>
      <c r="S138" s="665"/>
      <c r="T138" s="665"/>
      <c r="U138" s="665"/>
      <c r="V138" s="665"/>
      <c r="W138" s="665"/>
      <c r="X138" s="665"/>
      <c r="Y138" s="665"/>
      <c r="Z138" s="665"/>
      <c r="AA138" s="665"/>
      <c r="AB138" s="665"/>
      <c r="AC138" s="665"/>
      <c r="AD138" s="665"/>
      <c r="AE138" s="665"/>
      <c r="AF138" s="666"/>
      <c r="AG138" s="103">
        <f t="shared" si="68"/>
        <v>0</v>
      </c>
    </row>
    <row r="139" spans="1:33" x14ac:dyDescent="0.3">
      <c r="A139" s="664" t="s">
        <v>54</v>
      </c>
      <c r="B139" s="665"/>
      <c r="C139" s="665"/>
      <c r="D139" s="665"/>
      <c r="E139" s="665"/>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5"/>
      <c r="AD139" s="665"/>
      <c r="AE139" s="665"/>
      <c r="AF139" s="666"/>
      <c r="AG139" s="103">
        <f t="shared" si="68"/>
        <v>0</v>
      </c>
    </row>
    <row r="140" spans="1:33" ht="120.75" customHeight="1" x14ac:dyDescent="0.3">
      <c r="A140" s="126" t="s">
        <v>302</v>
      </c>
      <c r="B140" s="134"/>
      <c r="C140" s="135"/>
      <c r="D140" s="135"/>
      <c r="E140" s="135"/>
      <c r="F140" s="135"/>
      <c r="G140" s="135"/>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02"/>
      <c r="AG140" s="103">
        <f t="shared" si="68"/>
        <v>0</v>
      </c>
    </row>
    <row r="141" spans="1:33" x14ac:dyDescent="0.3">
      <c r="A141" s="104" t="s">
        <v>31</v>
      </c>
      <c r="B141" s="105">
        <f>B142+B143+B144</f>
        <v>0</v>
      </c>
      <c r="C141" s="105">
        <f>C142+C143+C144</f>
        <v>0</v>
      </c>
      <c r="D141" s="105">
        <f>D142+D143+D144</f>
        <v>0</v>
      </c>
      <c r="E141" s="105">
        <f>E142+E143+E144</f>
        <v>0</v>
      </c>
      <c r="F141" s="108">
        <f>IFERROR(E141/B141*100,0)</f>
        <v>0</v>
      </c>
      <c r="G141" s="108">
        <f>IFERROR(E141/C141*100,0)</f>
        <v>0</v>
      </c>
      <c r="H141" s="105">
        <f t="shared" ref="H141:AE141" si="73">H142+H143+H144</f>
        <v>0</v>
      </c>
      <c r="I141" s="105">
        <f t="shared" si="73"/>
        <v>0</v>
      </c>
      <c r="J141" s="105">
        <f t="shared" si="73"/>
        <v>0</v>
      </c>
      <c r="K141" s="105">
        <f t="shared" si="73"/>
        <v>0</v>
      </c>
      <c r="L141" s="105">
        <f t="shared" si="73"/>
        <v>0</v>
      </c>
      <c r="M141" s="105">
        <f t="shared" si="73"/>
        <v>0</v>
      </c>
      <c r="N141" s="105">
        <f t="shared" si="73"/>
        <v>0</v>
      </c>
      <c r="O141" s="105">
        <f t="shared" si="73"/>
        <v>0</v>
      </c>
      <c r="P141" s="105">
        <f t="shared" si="73"/>
        <v>0</v>
      </c>
      <c r="Q141" s="105">
        <f t="shared" si="73"/>
        <v>0</v>
      </c>
      <c r="R141" s="105">
        <f t="shared" si="73"/>
        <v>0</v>
      </c>
      <c r="S141" s="105">
        <f t="shared" si="73"/>
        <v>0</v>
      </c>
      <c r="T141" s="105">
        <f t="shared" si="73"/>
        <v>0</v>
      </c>
      <c r="U141" s="105">
        <f t="shared" si="73"/>
        <v>0</v>
      </c>
      <c r="V141" s="105">
        <f t="shared" si="73"/>
        <v>0</v>
      </c>
      <c r="W141" s="105">
        <f t="shared" si="73"/>
        <v>0</v>
      </c>
      <c r="X141" s="105">
        <f t="shared" si="73"/>
        <v>0</v>
      </c>
      <c r="Y141" s="105">
        <f t="shared" si="73"/>
        <v>0</v>
      </c>
      <c r="Z141" s="105">
        <f t="shared" si="73"/>
        <v>0</v>
      </c>
      <c r="AA141" s="105">
        <f t="shared" si="73"/>
        <v>0</v>
      </c>
      <c r="AB141" s="105">
        <f t="shared" si="73"/>
        <v>0</v>
      </c>
      <c r="AC141" s="105">
        <f t="shared" si="73"/>
        <v>0</v>
      </c>
      <c r="AD141" s="105">
        <f t="shared" si="73"/>
        <v>0</v>
      </c>
      <c r="AE141" s="105">
        <f t="shared" si="73"/>
        <v>0</v>
      </c>
      <c r="AF141" s="102"/>
      <c r="AG141" s="103">
        <f t="shared" si="68"/>
        <v>0</v>
      </c>
    </row>
    <row r="142" spans="1:33" x14ac:dyDescent="0.3">
      <c r="A142" s="107" t="s">
        <v>171</v>
      </c>
      <c r="B142" s="108">
        <f>B148</f>
        <v>0</v>
      </c>
      <c r="C142" s="108">
        <f t="shared" ref="C142:E142" si="74">C148</f>
        <v>0</v>
      </c>
      <c r="D142" s="108">
        <f t="shared" si="74"/>
        <v>0</v>
      </c>
      <c r="E142" s="108">
        <f t="shared" si="74"/>
        <v>0</v>
      </c>
      <c r="F142" s="108">
        <f>IFERROR(E142/B142*100,0)</f>
        <v>0</v>
      </c>
      <c r="G142" s="108">
        <f>IFERROR(E142/C142*100,0)</f>
        <v>0</v>
      </c>
      <c r="H142" s="108">
        <f t="shared" ref="H142:AE145" si="75">H148</f>
        <v>0</v>
      </c>
      <c r="I142" s="108">
        <f t="shared" si="75"/>
        <v>0</v>
      </c>
      <c r="J142" s="108">
        <f t="shared" si="75"/>
        <v>0</v>
      </c>
      <c r="K142" s="108">
        <f t="shared" si="75"/>
        <v>0</v>
      </c>
      <c r="L142" s="108">
        <f t="shared" si="75"/>
        <v>0</v>
      </c>
      <c r="M142" s="108">
        <f t="shared" si="75"/>
        <v>0</v>
      </c>
      <c r="N142" s="108">
        <f t="shared" si="75"/>
        <v>0</v>
      </c>
      <c r="O142" s="108">
        <f t="shared" si="75"/>
        <v>0</v>
      </c>
      <c r="P142" s="108">
        <f t="shared" si="75"/>
        <v>0</v>
      </c>
      <c r="Q142" s="108">
        <f t="shared" si="75"/>
        <v>0</v>
      </c>
      <c r="R142" s="108">
        <f t="shared" si="75"/>
        <v>0</v>
      </c>
      <c r="S142" s="108">
        <f t="shared" si="75"/>
        <v>0</v>
      </c>
      <c r="T142" s="108">
        <f t="shared" si="75"/>
        <v>0</v>
      </c>
      <c r="U142" s="108">
        <f t="shared" si="75"/>
        <v>0</v>
      </c>
      <c r="V142" s="108">
        <f t="shared" si="75"/>
        <v>0</v>
      </c>
      <c r="W142" s="108">
        <f t="shared" si="75"/>
        <v>0</v>
      </c>
      <c r="X142" s="108">
        <f t="shared" si="75"/>
        <v>0</v>
      </c>
      <c r="Y142" s="108">
        <f t="shared" si="75"/>
        <v>0</v>
      </c>
      <c r="Z142" s="108">
        <f t="shared" si="75"/>
        <v>0</v>
      </c>
      <c r="AA142" s="108">
        <f t="shared" si="75"/>
        <v>0</v>
      </c>
      <c r="AB142" s="108">
        <f t="shared" si="75"/>
        <v>0</v>
      </c>
      <c r="AC142" s="108">
        <f t="shared" si="75"/>
        <v>0</v>
      </c>
      <c r="AD142" s="108">
        <f t="shared" si="75"/>
        <v>0</v>
      </c>
      <c r="AE142" s="108">
        <f t="shared" si="75"/>
        <v>0</v>
      </c>
      <c r="AF142" s="102"/>
      <c r="AG142" s="103">
        <f t="shared" si="68"/>
        <v>0</v>
      </c>
    </row>
    <row r="143" spans="1:33" x14ac:dyDescent="0.3">
      <c r="A143" s="107" t="s">
        <v>32</v>
      </c>
      <c r="B143" s="108">
        <f t="shared" ref="B143:E145" si="76">B149</f>
        <v>0</v>
      </c>
      <c r="C143" s="108">
        <f t="shared" si="76"/>
        <v>0</v>
      </c>
      <c r="D143" s="108">
        <f t="shared" si="76"/>
        <v>0</v>
      </c>
      <c r="E143" s="108">
        <f t="shared" si="76"/>
        <v>0</v>
      </c>
      <c r="F143" s="108"/>
      <c r="G143" s="108"/>
      <c r="H143" s="108">
        <f t="shared" si="75"/>
        <v>0</v>
      </c>
      <c r="I143" s="108">
        <f t="shared" si="75"/>
        <v>0</v>
      </c>
      <c r="J143" s="108">
        <f t="shared" si="75"/>
        <v>0</v>
      </c>
      <c r="K143" s="108">
        <f t="shared" si="75"/>
        <v>0</v>
      </c>
      <c r="L143" s="108">
        <f t="shared" si="75"/>
        <v>0</v>
      </c>
      <c r="M143" s="108">
        <f t="shared" si="75"/>
        <v>0</v>
      </c>
      <c r="N143" s="108">
        <f t="shared" si="75"/>
        <v>0</v>
      </c>
      <c r="O143" s="108">
        <f t="shared" si="75"/>
        <v>0</v>
      </c>
      <c r="P143" s="108">
        <f t="shared" si="75"/>
        <v>0</v>
      </c>
      <c r="Q143" s="108">
        <f t="shared" si="75"/>
        <v>0</v>
      </c>
      <c r="R143" s="108">
        <f t="shared" si="75"/>
        <v>0</v>
      </c>
      <c r="S143" s="108">
        <f t="shared" si="75"/>
        <v>0</v>
      </c>
      <c r="T143" s="108">
        <f t="shared" si="75"/>
        <v>0</v>
      </c>
      <c r="U143" s="108">
        <f t="shared" si="75"/>
        <v>0</v>
      </c>
      <c r="V143" s="108">
        <f t="shared" si="75"/>
        <v>0</v>
      </c>
      <c r="W143" s="108">
        <f t="shared" si="75"/>
        <v>0</v>
      </c>
      <c r="X143" s="108">
        <f t="shared" si="75"/>
        <v>0</v>
      </c>
      <c r="Y143" s="108">
        <f t="shared" si="75"/>
        <v>0</v>
      </c>
      <c r="Z143" s="108">
        <f t="shared" si="75"/>
        <v>0</v>
      </c>
      <c r="AA143" s="108">
        <f t="shared" si="75"/>
        <v>0</v>
      </c>
      <c r="AB143" s="108">
        <f t="shared" si="75"/>
        <v>0</v>
      </c>
      <c r="AC143" s="108">
        <f t="shared" si="75"/>
        <v>0</v>
      </c>
      <c r="AD143" s="108">
        <f t="shared" si="75"/>
        <v>0</v>
      </c>
      <c r="AE143" s="108">
        <f t="shared" si="75"/>
        <v>0</v>
      </c>
      <c r="AF143" s="102"/>
      <c r="AG143" s="103">
        <f t="shared" si="68"/>
        <v>0</v>
      </c>
    </row>
    <row r="144" spans="1:33" x14ac:dyDescent="0.3">
      <c r="A144" s="107" t="s">
        <v>33</v>
      </c>
      <c r="B144" s="108">
        <f t="shared" si="76"/>
        <v>0</v>
      </c>
      <c r="C144" s="108">
        <f t="shared" si="76"/>
        <v>0</v>
      </c>
      <c r="D144" s="108">
        <f t="shared" si="76"/>
        <v>0</v>
      </c>
      <c r="E144" s="108">
        <f t="shared" si="76"/>
        <v>0</v>
      </c>
      <c r="F144" s="108">
        <f>IFERROR(E144/B144*100,0)</f>
        <v>0</v>
      </c>
      <c r="G144" s="108">
        <f>IFERROR(E144/C144*100,0)</f>
        <v>0</v>
      </c>
      <c r="H144" s="108">
        <f t="shared" si="75"/>
        <v>0</v>
      </c>
      <c r="I144" s="108">
        <f t="shared" si="75"/>
        <v>0</v>
      </c>
      <c r="J144" s="108">
        <f t="shared" si="75"/>
        <v>0</v>
      </c>
      <c r="K144" s="108">
        <f t="shared" si="75"/>
        <v>0</v>
      </c>
      <c r="L144" s="108">
        <f t="shared" si="75"/>
        <v>0</v>
      </c>
      <c r="M144" s="108">
        <f t="shared" si="75"/>
        <v>0</v>
      </c>
      <c r="N144" s="108">
        <f t="shared" si="75"/>
        <v>0</v>
      </c>
      <c r="O144" s="108">
        <f t="shared" si="75"/>
        <v>0</v>
      </c>
      <c r="P144" s="108">
        <f t="shared" si="75"/>
        <v>0</v>
      </c>
      <c r="Q144" s="108">
        <f t="shared" si="75"/>
        <v>0</v>
      </c>
      <c r="R144" s="108">
        <f t="shared" si="75"/>
        <v>0</v>
      </c>
      <c r="S144" s="108">
        <f t="shared" si="75"/>
        <v>0</v>
      </c>
      <c r="T144" s="108">
        <f t="shared" si="75"/>
        <v>0</v>
      </c>
      <c r="U144" s="108">
        <f t="shared" si="75"/>
        <v>0</v>
      </c>
      <c r="V144" s="108">
        <f t="shared" si="75"/>
        <v>0</v>
      </c>
      <c r="W144" s="108">
        <f t="shared" si="75"/>
        <v>0</v>
      </c>
      <c r="X144" s="108">
        <f t="shared" si="75"/>
        <v>0</v>
      </c>
      <c r="Y144" s="108">
        <f t="shared" si="75"/>
        <v>0</v>
      </c>
      <c r="Z144" s="108">
        <f t="shared" si="75"/>
        <v>0</v>
      </c>
      <c r="AA144" s="108">
        <f t="shared" si="75"/>
        <v>0</v>
      </c>
      <c r="AB144" s="108">
        <f t="shared" si="75"/>
        <v>0</v>
      </c>
      <c r="AC144" s="108">
        <f t="shared" si="75"/>
        <v>0</v>
      </c>
      <c r="AD144" s="108">
        <f t="shared" si="75"/>
        <v>0</v>
      </c>
      <c r="AE144" s="108">
        <f t="shared" si="75"/>
        <v>0</v>
      </c>
      <c r="AF144" s="102"/>
      <c r="AG144" s="103">
        <f t="shared" si="68"/>
        <v>0</v>
      </c>
    </row>
    <row r="145" spans="1:33" x14ac:dyDescent="0.3">
      <c r="A145" s="107" t="s">
        <v>172</v>
      </c>
      <c r="B145" s="108">
        <f t="shared" si="76"/>
        <v>0</v>
      </c>
      <c r="C145" s="108">
        <f t="shared" si="76"/>
        <v>0</v>
      </c>
      <c r="D145" s="108">
        <f t="shared" si="76"/>
        <v>0</v>
      </c>
      <c r="E145" s="108">
        <f t="shared" si="76"/>
        <v>0</v>
      </c>
      <c r="F145" s="108">
        <f>IFERROR(E145/B145*100,0)</f>
        <v>0</v>
      </c>
      <c r="G145" s="108">
        <f>IFERROR(E145/C145*100,0)</f>
        <v>0</v>
      </c>
      <c r="H145" s="108">
        <f t="shared" si="75"/>
        <v>0</v>
      </c>
      <c r="I145" s="108">
        <f t="shared" si="75"/>
        <v>0</v>
      </c>
      <c r="J145" s="108">
        <f t="shared" si="75"/>
        <v>0</v>
      </c>
      <c r="K145" s="108">
        <f t="shared" si="75"/>
        <v>0</v>
      </c>
      <c r="L145" s="108">
        <f t="shared" si="75"/>
        <v>0</v>
      </c>
      <c r="M145" s="108">
        <f t="shared" si="75"/>
        <v>0</v>
      </c>
      <c r="N145" s="108">
        <f t="shared" si="75"/>
        <v>0</v>
      </c>
      <c r="O145" s="108">
        <f t="shared" si="75"/>
        <v>0</v>
      </c>
      <c r="P145" s="108">
        <f t="shared" si="75"/>
        <v>0</v>
      </c>
      <c r="Q145" s="108">
        <f t="shared" si="75"/>
        <v>0</v>
      </c>
      <c r="R145" s="108">
        <f t="shared" si="75"/>
        <v>0</v>
      </c>
      <c r="S145" s="108">
        <f t="shared" si="75"/>
        <v>0</v>
      </c>
      <c r="T145" s="108">
        <f t="shared" si="75"/>
        <v>0</v>
      </c>
      <c r="U145" s="108">
        <f t="shared" si="75"/>
        <v>0</v>
      </c>
      <c r="V145" s="108">
        <f t="shared" si="75"/>
        <v>0</v>
      </c>
      <c r="W145" s="108">
        <f t="shared" si="75"/>
        <v>0</v>
      </c>
      <c r="X145" s="108">
        <f t="shared" si="75"/>
        <v>0</v>
      </c>
      <c r="Y145" s="108">
        <f t="shared" si="75"/>
        <v>0</v>
      </c>
      <c r="Z145" s="108">
        <f t="shared" si="75"/>
        <v>0</v>
      </c>
      <c r="AA145" s="108">
        <f t="shared" si="75"/>
        <v>0</v>
      </c>
      <c r="AB145" s="108">
        <f t="shared" si="75"/>
        <v>0</v>
      </c>
      <c r="AC145" s="108">
        <f t="shared" si="75"/>
        <v>0</v>
      </c>
      <c r="AD145" s="108">
        <f t="shared" si="75"/>
        <v>0</v>
      </c>
      <c r="AE145" s="108">
        <f t="shared" si="75"/>
        <v>0</v>
      </c>
      <c r="AF145" s="102"/>
      <c r="AG145" s="103">
        <f t="shared" si="68"/>
        <v>0</v>
      </c>
    </row>
    <row r="146" spans="1:33" ht="37.5" x14ac:dyDescent="0.3">
      <c r="A146" s="109" t="s">
        <v>303</v>
      </c>
      <c r="B146" s="132"/>
      <c r="C146" s="133"/>
      <c r="D146" s="133"/>
      <c r="E146" s="133"/>
      <c r="F146" s="133"/>
      <c r="G146" s="133"/>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29"/>
      <c r="AG146" s="103">
        <f t="shared" si="68"/>
        <v>0</v>
      </c>
    </row>
    <row r="147" spans="1:33" x14ac:dyDescent="0.3">
      <c r="A147" s="113" t="s">
        <v>31</v>
      </c>
      <c r="B147" s="114">
        <f>B149+B150+B148+B151</f>
        <v>0</v>
      </c>
      <c r="C147" s="114">
        <f>C149+C150+C148+C151</f>
        <v>0</v>
      </c>
      <c r="D147" s="114">
        <f>D149+D150+D148+D151</f>
        <v>0</v>
      </c>
      <c r="E147" s="114">
        <f>E149+E150+E148+E151</f>
        <v>0</v>
      </c>
      <c r="F147" s="114">
        <f>IFERROR(E147/B147*100,0)</f>
        <v>0</v>
      </c>
      <c r="G147" s="114">
        <f>IFERROR(E147/C147*100,0)</f>
        <v>0</v>
      </c>
      <c r="H147" s="114">
        <f t="shared" ref="H147:AE147" si="77">H149+H150+H148+H151</f>
        <v>0</v>
      </c>
      <c r="I147" s="114">
        <f t="shared" si="77"/>
        <v>0</v>
      </c>
      <c r="J147" s="114">
        <f t="shared" si="77"/>
        <v>0</v>
      </c>
      <c r="K147" s="114">
        <f t="shared" si="77"/>
        <v>0</v>
      </c>
      <c r="L147" s="114">
        <f t="shared" si="77"/>
        <v>0</v>
      </c>
      <c r="M147" s="114">
        <f t="shared" si="77"/>
        <v>0</v>
      </c>
      <c r="N147" s="114">
        <f t="shared" si="77"/>
        <v>0</v>
      </c>
      <c r="O147" s="114">
        <f t="shared" si="77"/>
        <v>0</v>
      </c>
      <c r="P147" s="114">
        <f t="shared" si="77"/>
        <v>0</v>
      </c>
      <c r="Q147" s="114">
        <f t="shared" si="77"/>
        <v>0</v>
      </c>
      <c r="R147" s="114">
        <f t="shared" si="77"/>
        <v>0</v>
      </c>
      <c r="S147" s="114">
        <f t="shared" si="77"/>
        <v>0</v>
      </c>
      <c r="T147" s="114">
        <f t="shared" si="77"/>
        <v>0</v>
      </c>
      <c r="U147" s="114">
        <f t="shared" si="77"/>
        <v>0</v>
      </c>
      <c r="V147" s="114">
        <f t="shared" si="77"/>
        <v>0</v>
      </c>
      <c r="W147" s="114">
        <f t="shared" si="77"/>
        <v>0</v>
      </c>
      <c r="X147" s="114">
        <f t="shared" si="77"/>
        <v>0</v>
      </c>
      <c r="Y147" s="114">
        <f t="shared" si="77"/>
        <v>0</v>
      </c>
      <c r="Z147" s="114">
        <f t="shared" si="77"/>
        <v>0</v>
      </c>
      <c r="AA147" s="114">
        <f t="shared" si="77"/>
        <v>0</v>
      </c>
      <c r="AB147" s="114">
        <f t="shared" si="77"/>
        <v>0</v>
      </c>
      <c r="AC147" s="114">
        <f t="shared" si="77"/>
        <v>0</v>
      </c>
      <c r="AD147" s="114">
        <f t="shared" si="77"/>
        <v>0</v>
      </c>
      <c r="AE147" s="114">
        <f t="shared" si="77"/>
        <v>0</v>
      </c>
      <c r="AF147" s="29"/>
      <c r="AG147" s="103">
        <f t="shared" si="68"/>
        <v>0</v>
      </c>
    </row>
    <row r="148" spans="1:33" x14ac:dyDescent="0.3">
      <c r="A148" s="116" t="s">
        <v>171</v>
      </c>
      <c r="B148" s="117"/>
      <c r="C148" s="118"/>
      <c r="D148" s="119"/>
      <c r="E148" s="118"/>
      <c r="F148" s="117"/>
      <c r="G148" s="117"/>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29"/>
      <c r="AG148" s="103">
        <f t="shared" si="68"/>
        <v>0</v>
      </c>
    </row>
    <row r="149" spans="1:33" x14ac:dyDescent="0.3">
      <c r="A149" s="116" t="s">
        <v>32</v>
      </c>
      <c r="B149" s="117"/>
      <c r="C149" s="118"/>
      <c r="D149" s="119"/>
      <c r="E149" s="118"/>
      <c r="F149" s="117"/>
      <c r="G149" s="11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68"/>
        <v>0</v>
      </c>
    </row>
    <row r="150" spans="1:33" x14ac:dyDescent="0.3">
      <c r="A150" s="116" t="s">
        <v>33</v>
      </c>
      <c r="B150" s="117">
        <f>J150+L150+N150+P150+R150+T150+V150+X150+Z150+AB150+AD150+H150</f>
        <v>0</v>
      </c>
      <c r="C150" s="118">
        <f>SUM(H150)</f>
        <v>0</v>
      </c>
      <c r="D150" s="119">
        <f>E150</f>
        <v>0</v>
      </c>
      <c r="E150" s="118">
        <f>SUM(I150,K150,M150,O150,Q150,S150,U150,W150,Y150,AA150,AC150,AE150)</f>
        <v>0</v>
      </c>
      <c r="F150" s="117">
        <f>IFERROR(E150/B150*100,0)</f>
        <v>0</v>
      </c>
      <c r="G150" s="117">
        <f>IFERROR(E150/C150*100,0)</f>
        <v>0</v>
      </c>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29"/>
      <c r="AG150" s="103">
        <f t="shared" si="68"/>
        <v>0</v>
      </c>
    </row>
    <row r="151" spans="1:33" x14ac:dyDescent="0.3">
      <c r="A151" s="124" t="s">
        <v>172</v>
      </c>
      <c r="B151" s="117"/>
      <c r="C151" s="118"/>
      <c r="D151" s="119"/>
      <c r="E151" s="118"/>
      <c r="F151" s="117"/>
      <c r="G151" s="117"/>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29"/>
      <c r="AG151" s="103">
        <f t="shared" si="68"/>
        <v>0</v>
      </c>
    </row>
    <row r="152" spans="1:33" x14ac:dyDescent="0.3">
      <c r="A152" s="664" t="s">
        <v>304</v>
      </c>
      <c r="B152" s="665"/>
      <c r="C152" s="665"/>
      <c r="D152" s="665"/>
      <c r="E152" s="665"/>
      <c r="F152" s="665"/>
      <c r="G152" s="665"/>
      <c r="H152" s="665"/>
      <c r="I152" s="665"/>
      <c r="J152" s="665"/>
      <c r="K152" s="665"/>
      <c r="L152" s="665"/>
      <c r="M152" s="665"/>
      <c r="N152" s="665"/>
      <c r="O152" s="665"/>
      <c r="P152" s="665"/>
      <c r="Q152" s="665"/>
      <c r="R152" s="665"/>
      <c r="S152" s="665"/>
      <c r="T152" s="665"/>
      <c r="U152" s="665"/>
      <c r="V152" s="665"/>
      <c r="W152" s="665"/>
      <c r="X152" s="665"/>
      <c r="Y152" s="665"/>
      <c r="Z152" s="665"/>
      <c r="AA152" s="665"/>
      <c r="AB152" s="665"/>
      <c r="AC152" s="665"/>
      <c r="AD152" s="665"/>
      <c r="AE152" s="665"/>
      <c r="AF152" s="666"/>
      <c r="AG152" s="103">
        <f t="shared" si="68"/>
        <v>0</v>
      </c>
    </row>
    <row r="153" spans="1:33" s="98" customFormat="1" x14ac:dyDescent="0.3">
      <c r="A153" s="664" t="s">
        <v>169</v>
      </c>
      <c r="B153" s="665"/>
      <c r="C153" s="665"/>
      <c r="D153" s="665"/>
      <c r="E153" s="665"/>
      <c r="F153" s="665"/>
      <c r="G153" s="665"/>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6"/>
    </row>
    <row r="154" spans="1:33" ht="56.25" customHeight="1" x14ac:dyDescent="0.3">
      <c r="A154" s="99" t="s">
        <v>305</v>
      </c>
      <c r="B154" s="100"/>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2"/>
      <c r="AG154" s="103">
        <f>B154-H154-J154-L154-N154-P154-R154-T154-V154-X154-Z154-AB154-AD154</f>
        <v>0</v>
      </c>
    </row>
    <row r="155" spans="1:33" x14ac:dyDescent="0.3">
      <c r="A155" s="104" t="s">
        <v>31</v>
      </c>
      <c r="B155" s="105">
        <f>B156+B157+B158+B159</f>
        <v>11</v>
      </c>
      <c r="C155" s="105">
        <f>C156+C157+C158+C159</f>
        <v>2</v>
      </c>
      <c r="D155" s="105">
        <f>D156+D157+D158+D159</f>
        <v>2</v>
      </c>
      <c r="E155" s="105">
        <f>E156+E157+E158+E159</f>
        <v>2</v>
      </c>
      <c r="F155" s="106">
        <f t="shared" ref="F155:F159" si="78">IFERROR(E155/B155*100,0)</f>
        <v>18.181818181818183</v>
      </c>
      <c r="G155" s="106">
        <f t="shared" ref="G155:G159" si="79">IFERROR(E155/C155*100,0)</f>
        <v>100</v>
      </c>
      <c r="H155" s="105">
        <f>H156+H157+H158+H159</f>
        <v>2</v>
      </c>
      <c r="I155" s="105">
        <f t="shared" ref="I155:AE155" si="80">I156+I157+I158+I159</f>
        <v>2</v>
      </c>
      <c r="J155" s="105">
        <f t="shared" si="80"/>
        <v>2</v>
      </c>
      <c r="K155" s="105">
        <f t="shared" si="80"/>
        <v>0</v>
      </c>
      <c r="L155" s="105">
        <f t="shared" si="80"/>
        <v>0</v>
      </c>
      <c r="M155" s="105">
        <f t="shared" si="80"/>
        <v>0</v>
      </c>
      <c r="N155" s="105">
        <f t="shared" si="80"/>
        <v>3</v>
      </c>
      <c r="O155" s="105">
        <f t="shared" si="80"/>
        <v>0</v>
      </c>
      <c r="P155" s="105">
        <f t="shared" si="80"/>
        <v>0</v>
      </c>
      <c r="Q155" s="105">
        <f t="shared" si="80"/>
        <v>0</v>
      </c>
      <c r="R155" s="105">
        <f t="shared" si="80"/>
        <v>0</v>
      </c>
      <c r="S155" s="105">
        <f t="shared" si="80"/>
        <v>0</v>
      </c>
      <c r="T155" s="105">
        <f t="shared" si="80"/>
        <v>0</v>
      </c>
      <c r="U155" s="105">
        <f t="shared" si="80"/>
        <v>0</v>
      </c>
      <c r="V155" s="105">
        <f t="shared" si="80"/>
        <v>2</v>
      </c>
      <c r="W155" s="105">
        <f t="shared" si="80"/>
        <v>0</v>
      </c>
      <c r="X155" s="105">
        <f t="shared" si="80"/>
        <v>0</v>
      </c>
      <c r="Y155" s="105">
        <f t="shared" si="80"/>
        <v>0</v>
      </c>
      <c r="Z155" s="105">
        <f t="shared" si="80"/>
        <v>0</v>
      </c>
      <c r="AA155" s="105">
        <f t="shared" si="80"/>
        <v>0</v>
      </c>
      <c r="AB155" s="105">
        <f t="shared" si="80"/>
        <v>2</v>
      </c>
      <c r="AC155" s="105">
        <f t="shared" si="80"/>
        <v>0</v>
      </c>
      <c r="AD155" s="105">
        <f t="shared" si="80"/>
        <v>0</v>
      </c>
      <c r="AE155" s="105">
        <f t="shared" si="80"/>
        <v>0</v>
      </c>
      <c r="AF155" s="102"/>
      <c r="AG155" s="103">
        <f t="shared" ref="AG155:AG165" si="81">B155-H155-J155-L155-N155-P155-R155-T155-V155-X155-Z155-AB155-AD155</f>
        <v>0</v>
      </c>
    </row>
    <row r="156" spans="1:33" x14ac:dyDescent="0.3">
      <c r="A156" s="107" t="s">
        <v>171</v>
      </c>
      <c r="B156" s="108">
        <f>B162</f>
        <v>0</v>
      </c>
      <c r="C156" s="108">
        <f t="shared" ref="C156:E156" si="82">C162</f>
        <v>0</v>
      </c>
      <c r="D156" s="108">
        <f t="shared" si="82"/>
        <v>0</v>
      </c>
      <c r="E156" s="108">
        <f t="shared" si="82"/>
        <v>0</v>
      </c>
      <c r="F156" s="108">
        <f t="shared" si="78"/>
        <v>0</v>
      </c>
      <c r="G156" s="108">
        <f t="shared" si="79"/>
        <v>0</v>
      </c>
      <c r="H156" s="108">
        <f t="shared" ref="H156:AE159" si="83">H162</f>
        <v>0</v>
      </c>
      <c r="I156" s="108">
        <f t="shared" si="83"/>
        <v>0</v>
      </c>
      <c r="J156" s="108">
        <f t="shared" si="83"/>
        <v>0</v>
      </c>
      <c r="K156" s="108">
        <f t="shared" si="83"/>
        <v>0</v>
      </c>
      <c r="L156" s="108">
        <f t="shared" si="83"/>
        <v>0</v>
      </c>
      <c r="M156" s="108">
        <f t="shared" si="83"/>
        <v>0</v>
      </c>
      <c r="N156" s="108">
        <f t="shared" si="83"/>
        <v>0</v>
      </c>
      <c r="O156" s="108">
        <f t="shared" si="83"/>
        <v>0</v>
      </c>
      <c r="P156" s="108">
        <f t="shared" si="83"/>
        <v>0</v>
      </c>
      <c r="Q156" s="108">
        <f t="shared" si="83"/>
        <v>0</v>
      </c>
      <c r="R156" s="108">
        <f t="shared" si="83"/>
        <v>0</v>
      </c>
      <c r="S156" s="108">
        <f t="shared" si="83"/>
        <v>0</v>
      </c>
      <c r="T156" s="108">
        <f t="shared" si="83"/>
        <v>0</v>
      </c>
      <c r="U156" s="108">
        <f t="shared" si="83"/>
        <v>0</v>
      </c>
      <c r="V156" s="108">
        <f t="shared" si="83"/>
        <v>0</v>
      </c>
      <c r="W156" s="108">
        <f t="shared" si="83"/>
        <v>0</v>
      </c>
      <c r="X156" s="108">
        <f t="shared" si="83"/>
        <v>0</v>
      </c>
      <c r="Y156" s="108">
        <f t="shared" si="83"/>
        <v>0</v>
      </c>
      <c r="Z156" s="108">
        <f t="shared" si="83"/>
        <v>0</v>
      </c>
      <c r="AA156" s="108">
        <f t="shared" si="83"/>
        <v>0</v>
      </c>
      <c r="AB156" s="108">
        <f t="shared" si="83"/>
        <v>0</v>
      </c>
      <c r="AC156" s="108">
        <f t="shared" si="83"/>
        <v>0</v>
      </c>
      <c r="AD156" s="108">
        <f t="shared" si="83"/>
        <v>0</v>
      </c>
      <c r="AE156" s="108">
        <f t="shared" si="83"/>
        <v>0</v>
      </c>
      <c r="AF156" s="102"/>
      <c r="AG156" s="103">
        <f t="shared" si="81"/>
        <v>0</v>
      </c>
    </row>
    <row r="157" spans="1:33" x14ac:dyDescent="0.3">
      <c r="A157" s="107" t="s">
        <v>32</v>
      </c>
      <c r="B157" s="108">
        <f t="shared" ref="B157:E159" si="84">B163</f>
        <v>0</v>
      </c>
      <c r="C157" s="108">
        <f t="shared" si="84"/>
        <v>0</v>
      </c>
      <c r="D157" s="108">
        <f t="shared" si="84"/>
        <v>0</v>
      </c>
      <c r="E157" s="108">
        <f t="shared" si="84"/>
        <v>0</v>
      </c>
      <c r="F157" s="108">
        <f t="shared" si="78"/>
        <v>0</v>
      </c>
      <c r="G157" s="108">
        <f t="shared" si="79"/>
        <v>0</v>
      </c>
      <c r="H157" s="108">
        <f t="shared" si="83"/>
        <v>0</v>
      </c>
      <c r="I157" s="108">
        <f t="shared" si="83"/>
        <v>0</v>
      </c>
      <c r="J157" s="108">
        <f t="shared" si="83"/>
        <v>0</v>
      </c>
      <c r="K157" s="108">
        <f t="shared" si="83"/>
        <v>0</v>
      </c>
      <c r="L157" s="108">
        <f t="shared" si="83"/>
        <v>0</v>
      </c>
      <c r="M157" s="108">
        <f t="shared" si="83"/>
        <v>0</v>
      </c>
      <c r="N157" s="108">
        <f t="shared" si="83"/>
        <v>0</v>
      </c>
      <c r="O157" s="108">
        <f t="shared" si="83"/>
        <v>0</v>
      </c>
      <c r="P157" s="108">
        <f t="shared" si="83"/>
        <v>0</v>
      </c>
      <c r="Q157" s="108">
        <f t="shared" si="83"/>
        <v>0</v>
      </c>
      <c r="R157" s="108">
        <f t="shared" si="83"/>
        <v>0</v>
      </c>
      <c r="S157" s="108">
        <f t="shared" si="83"/>
        <v>0</v>
      </c>
      <c r="T157" s="108">
        <f t="shared" si="83"/>
        <v>0</v>
      </c>
      <c r="U157" s="108">
        <f t="shared" si="83"/>
        <v>0</v>
      </c>
      <c r="V157" s="108">
        <f t="shared" si="83"/>
        <v>0</v>
      </c>
      <c r="W157" s="108">
        <f t="shared" si="83"/>
        <v>0</v>
      </c>
      <c r="X157" s="108">
        <f t="shared" si="83"/>
        <v>0</v>
      </c>
      <c r="Y157" s="108">
        <f t="shared" si="83"/>
        <v>0</v>
      </c>
      <c r="Z157" s="108">
        <f t="shared" si="83"/>
        <v>0</v>
      </c>
      <c r="AA157" s="108">
        <f t="shared" si="83"/>
        <v>0</v>
      </c>
      <c r="AB157" s="108">
        <f t="shared" si="83"/>
        <v>0</v>
      </c>
      <c r="AC157" s="108">
        <f t="shared" si="83"/>
        <v>0</v>
      </c>
      <c r="AD157" s="108">
        <f t="shared" si="83"/>
        <v>0</v>
      </c>
      <c r="AE157" s="108">
        <f t="shared" si="83"/>
        <v>0</v>
      </c>
      <c r="AF157" s="102"/>
      <c r="AG157" s="103">
        <f t="shared" si="81"/>
        <v>0</v>
      </c>
    </row>
    <row r="158" spans="1:33" x14ac:dyDescent="0.3">
      <c r="A158" s="107" t="s">
        <v>33</v>
      </c>
      <c r="B158" s="108">
        <f t="shared" si="84"/>
        <v>11</v>
      </c>
      <c r="C158" s="108">
        <f t="shared" si="84"/>
        <v>2</v>
      </c>
      <c r="D158" s="108">
        <f t="shared" si="84"/>
        <v>2</v>
      </c>
      <c r="E158" s="108">
        <f t="shared" si="84"/>
        <v>2</v>
      </c>
      <c r="F158" s="108">
        <f t="shared" si="78"/>
        <v>18.181818181818183</v>
      </c>
      <c r="G158" s="108">
        <f t="shared" si="79"/>
        <v>100</v>
      </c>
      <c r="H158" s="108">
        <f t="shared" si="83"/>
        <v>2</v>
      </c>
      <c r="I158" s="108">
        <f t="shared" si="83"/>
        <v>2</v>
      </c>
      <c r="J158" s="108">
        <f t="shared" si="83"/>
        <v>2</v>
      </c>
      <c r="K158" s="108">
        <f t="shared" si="83"/>
        <v>0</v>
      </c>
      <c r="L158" s="108">
        <f t="shared" si="83"/>
        <v>0</v>
      </c>
      <c r="M158" s="108">
        <f t="shared" si="83"/>
        <v>0</v>
      </c>
      <c r="N158" s="108">
        <f t="shared" si="83"/>
        <v>3</v>
      </c>
      <c r="O158" s="108">
        <f t="shared" si="83"/>
        <v>0</v>
      </c>
      <c r="P158" s="108">
        <f t="shared" si="83"/>
        <v>0</v>
      </c>
      <c r="Q158" s="108">
        <f t="shared" si="83"/>
        <v>0</v>
      </c>
      <c r="R158" s="108">
        <f t="shared" si="83"/>
        <v>0</v>
      </c>
      <c r="S158" s="108">
        <f t="shared" si="83"/>
        <v>0</v>
      </c>
      <c r="T158" s="108">
        <f t="shared" si="83"/>
        <v>0</v>
      </c>
      <c r="U158" s="108">
        <f t="shared" si="83"/>
        <v>0</v>
      </c>
      <c r="V158" s="108">
        <f t="shared" si="83"/>
        <v>2</v>
      </c>
      <c r="W158" s="108">
        <f t="shared" si="83"/>
        <v>0</v>
      </c>
      <c r="X158" s="108">
        <f t="shared" si="83"/>
        <v>0</v>
      </c>
      <c r="Y158" s="108">
        <f t="shared" si="83"/>
        <v>0</v>
      </c>
      <c r="Z158" s="108">
        <f t="shared" si="83"/>
        <v>0</v>
      </c>
      <c r="AA158" s="108">
        <f t="shared" si="83"/>
        <v>0</v>
      </c>
      <c r="AB158" s="108">
        <f t="shared" si="83"/>
        <v>2</v>
      </c>
      <c r="AC158" s="108">
        <f t="shared" si="83"/>
        <v>0</v>
      </c>
      <c r="AD158" s="108">
        <f t="shared" si="83"/>
        <v>0</v>
      </c>
      <c r="AE158" s="108">
        <f t="shared" si="83"/>
        <v>0</v>
      </c>
      <c r="AF158" s="102"/>
      <c r="AG158" s="103">
        <f t="shared" si="81"/>
        <v>0</v>
      </c>
    </row>
    <row r="159" spans="1:33" x14ac:dyDescent="0.3">
      <c r="A159" s="107" t="s">
        <v>172</v>
      </c>
      <c r="B159" s="108">
        <f t="shared" si="84"/>
        <v>0</v>
      </c>
      <c r="C159" s="108">
        <f t="shared" si="84"/>
        <v>0</v>
      </c>
      <c r="D159" s="108">
        <f t="shared" si="84"/>
        <v>0</v>
      </c>
      <c r="E159" s="108">
        <f t="shared" si="84"/>
        <v>0</v>
      </c>
      <c r="F159" s="108">
        <f t="shared" si="78"/>
        <v>0</v>
      </c>
      <c r="G159" s="108">
        <f t="shared" si="79"/>
        <v>0</v>
      </c>
      <c r="H159" s="108">
        <f t="shared" si="83"/>
        <v>0</v>
      </c>
      <c r="I159" s="108">
        <f t="shared" si="83"/>
        <v>0</v>
      </c>
      <c r="J159" s="108">
        <f t="shared" si="83"/>
        <v>0</v>
      </c>
      <c r="K159" s="108">
        <f t="shared" si="83"/>
        <v>0</v>
      </c>
      <c r="L159" s="108">
        <f t="shared" si="83"/>
        <v>0</v>
      </c>
      <c r="M159" s="108">
        <f t="shared" si="83"/>
        <v>0</v>
      </c>
      <c r="N159" s="108">
        <f t="shared" si="83"/>
        <v>0</v>
      </c>
      <c r="O159" s="108">
        <f t="shared" si="83"/>
        <v>0</v>
      </c>
      <c r="P159" s="108">
        <f t="shared" si="83"/>
        <v>0</v>
      </c>
      <c r="Q159" s="108">
        <f t="shared" si="83"/>
        <v>0</v>
      </c>
      <c r="R159" s="108">
        <f t="shared" si="83"/>
        <v>0</v>
      </c>
      <c r="S159" s="108">
        <f t="shared" si="83"/>
        <v>0</v>
      </c>
      <c r="T159" s="108">
        <f t="shared" si="83"/>
        <v>0</v>
      </c>
      <c r="U159" s="108">
        <f t="shared" si="83"/>
        <v>0</v>
      </c>
      <c r="V159" s="108">
        <f t="shared" si="83"/>
        <v>0</v>
      </c>
      <c r="W159" s="108">
        <f t="shared" si="83"/>
        <v>0</v>
      </c>
      <c r="X159" s="108">
        <f t="shared" si="83"/>
        <v>0</v>
      </c>
      <c r="Y159" s="108">
        <f t="shared" si="83"/>
        <v>0</v>
      </c>
      <c r="Z159" s="108">
        <f t="shared" si="83"/>
        <v>0</v>
      </c>
      <c r="AA159" s="108">
        <f t="shared" si="83"/>
        <v>0</v>
      </c>
      <c r="AB159" s="108">
        <f t="shared" si="83"/>
        <v>0</v>
      </c>
      <c r="AC159" s="108">
        <f t="shared" si="83"/>
        <v>0</v>
      </c>
      <c r="AD159" s="108">
        <f t="shared" si="83"/>
        <v>0</v>
      </c>
      <c r="AE159" s="108">
        <f t="shared" si="83"/>
        <v>0</v>
      </c>
      <c r="AF159" s="102"/>
      <c r="AG159" s="103">
        <f t="shared" si="81"/>
        <v>0</v>
      </c>
    </row>
    <row r="160" spans="1:33" ht="60.75" customHeight="1" x14ac:dyDescent="0.3">
      <c r="A160" s="109" t="s">
        <v>306</v>
      </c>
      <c r="B160" s="110"/>
      <c r="C160" s="111"/>
      <c r="D160" s="111"/>
      <c r="E160" s="111"/>
      <c r="F160" s="111"/>
      <c r="G160" s="111"/>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29"/>
      <c r="AG160" s="103">
        <f t="shared" si="81"/>
        <v>0</v>
      </c>
    </row>
    <row r="161" spans="1:33" x14ac:dyDescent="0.3">
      <c r="A161" s="113" t="s">
        <v>31</v>
      </c>
      <c r="B161" s="114">
        <f>B163+B164+B162+B165</f>
        <v>11</v>
      </c>
      <c r="C161" s="114">
        <f>C163+C164+C162+C165</f>
        <v>2</v>
      </c>
      <c r="D161" s="115">
        <f>D163+D164+D162+D165</f>
        <v>2</v>
      </c>
      <c r="E161" s="114">
        <f>E163+E164+E162+E165</f>
        <v>2</v>
      </c>
      <c r="F161" s="114">
        <f>IFERROR(E161/B161*100,0)</f>
        <v>18.181818181818183</v>
      </c>
      <c r="G161" s="114">
        <f>IFERROR(E161/C161*100,0)</f>
        <v>100</v>
      </c>
      <c r="H161" s="114">
        <f t="shared" ref="H161:AE161" si="85">H163+H164+H162+H165</f>
        <v>2</v>
      </c>
      <c r="I161" s="114">
        <f t="shared" si="85"/>
        <v>2</v>
      </c>
      <c r="J161" s="114">
        <f t="shared" si="85"/>
        <v>2</v>
      </c>
      <c r="K161" s="114">
        <f t="shared" si="85"/>
        <v>0</v>
      </c>
      <c r="L161" s="114">
        <f t="shared" si="85"/>
        <v>0</v>
      </c>
      <c r="M161" s="114">
        <f t="shared" si="85"/>
        <v>0</v>
      </c>
      <c r="N161" s="114">
        <f t="shared" si="85"/>
        <v>3</v>
      </c>
      <c r="O161" s="114">
        <f t="shared" si="85"/>
        <v>0</v>
      </c>
      <c r="P161" s="114">
        <f t="shared" si="85"/>
        <v>0</v>
      </c>
      <c r="Q161" s="114">
        <f t="shared" si="85"/>
        <v>0</v>
      </c>
      <c r="R161" s="114">
        <f t="shared" si="85"/>
        <v>0</v>
      </c>
      <c r="S161" s="114">
        <f t="shared" si="85"/>
        <v>0</v>
      </c>
      <c r="T161" s="114">
        <f t="shared" si="85"/>
        <v>0</v>
      </c>
      <c r="U161" s="114">
        <f t="shared" si="85"/>
        <v>0</v>
      </c>
      <c r="V161" s="114">
        <f t="shared" si="85"/>
        <v>2</v>
      </c>
      <c r="W161" s="114">
        <f t="shared" si="85"/>
        <v>0</v>
      </c>
      <c r="X161" s="114">
        <f t="shared" si="85"/>
        <v>0</v>
      </c>
      <c r="Y161" s="114">
        <f t="shared" si="85"/>
        <v>0</v>
      </c>
      <c r="Z161" s="114">
        <f t="shared" si="85"/>
        <v>0</v>
      </c>
      <c r="AA161" s="114">
        <f t="shared" si="85"/>
        <v>0</v>
      </c>
      <c r="AB161" s="114">
        <f t="shared" si="85"/>
        <v>2</v>
      </c>
      <c r="AC161" s="114">
        <f t="shared" si="85"/>
        <v>0</v>
      </c>
      <c r="AD161" s="114">
        <f t="shared" si="85"/>
        <v>0</v>
      </c>
      <c r="AE161" s="114">
        <f t="shared" si="85"/>
        <v>0</v>
      </c>
      <c r="AF161" s="29"/>
      <c r="AG161" s="103">
        <f t="shared" si="81"/>
        <v>0</v>
      </c>
    </row>
    <row r="162" spans="1:33" x14ac:dyDescent="0.3">
      <c r="A162" s="116" t="s">
        <v>171</v>
      </c>
      <c r="B162" s="117">
        <f t="shared" ref="B162:B164" si="86">J162+L162+N162+P162+R162+T162+V162+X162+Z162+AB162+AD162+H162</f>
        <v>0</v>
      </c>
      <c r="C162" s="118">
        <f>SUM(H162)</f>
        <v>0</v>
      </c>
      <c r="D162" s="119">
        <f>E162</f>
        <v>0</v>
      </c>
      <c r="E162" s="118">
        <f>SUM(I162,K162,M162,O162,Q162,S162,U162,W162,Y162,AA162,AC162,AE162)</f>
        <v>0</v>
      </c>
      <c r="F162" s="117">
        <f>IFERROR(E162/B162*100,0)</f>
        <v>0</v>
      </c>
      <c r="G162" s="117">
        <f>IFERROR(E162/C162*100,0)</f>
        <v>0</v>
      </c>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81"/>
        <v>0</v>
      </c>
    </row>
    <row r="163" spans="1:33" x14ac:dyDescent="0.3">
      <c r="A163" s="116" t="s">
        <v>32</v>
      </c>
      <c r="B163" s="117">
        <f t="shared" si="86"/>
        <v>0</v>
      </c>
      <c r="C163" s="118">
        <f>SUM(H163)</f>
        <v>0</v>
      </c>
      <c r="D163" s="119">
        <f>E163</f>
        <v>0</v>
      </c>
      <c r="E163" s="118">
        <f>SUM(I163,K163,M163,O163,Q163,S163,U163,W163,Y163,AA163,AC163,AE163)</f>
        <v>0</v>
      </c>
      <c r="F163" s="117">
        <f>IFERROR(E163/B163*100,0)</f>
        <v>0</v>
      </c>
      <c r="G163" s="117">
        <f>IFERROR(E163/C163*100,0)</f>
        <v>0</v>
      </c>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29"/>
      <c r="AG163" s="103">
        <f t="shared" si="81"/>
        <v>0</v>
      </c>
    </row>
    <row r="164" spans="1:33" x14ac:dyDescent="0.3">
      <c r="A164" s="116" t="s">
        <v>33</v>
      </c>
      <c r="B164" s="117">
        <f t="shared" si="86"/>
        <v>11</v>
      </c>
      <c r="C164" s="118">
        <f>SUM(H164)</f>
        <v>2</v>
      </c>
      <c r="D164" s="119">
        <f>E164</f>
        <v>2</v>
      </c>
      <c r="E164" s="118">
        <f>SUM(I164,K164,M164,O164,Q164,S164,U164,W164,Y164,AA164,AC164,AE164)</f>
        <v>2</v>
      </c>
      <c r="F164" s="117">
        <f>IFERROR(E164/B164*100,0)</f>
        <v>18.181818181818183</v>
      </c>
      <c r="G164" s="117">
        <f>IFERROR(E164/C164*100,0)</f>
        <v>100</v>
      </c>
      <c r="H164" s="112">
        <v>2</v>
      </c>
      <c r="I164" s="112">
        <v>2</v>
      </c>
      <c r="J164" s="112">
        <v>2</v>
      </c>
      <c r="K164" s="112"/>
      <c r="L164" s="112"/>
      <c r="M164" s="112"/>
      <c r="N164" s="112">
        <v>3</v>
      </c>
      <c r="O164" s="112"/>
      <c r="P164" s="112"/>
      <c r="Q164" s="112"/>
      <c r="R164" s="112"/>
      <c r="S164" s="112"/>
      <c r="T164" s="112"/>
      <c r="U164" s="112"/>
      <c r="V164" s="112">
        <v>2</v>
      </c>
      <c r="W164" s="112"/>
      <c r="X164" s="112"/>
      <c r="Y164" s="112"/>
      <c r="Z164" s="112"/>
      <c r="AA164" s="112"/>
      <c r="AB164" s="112">
        <v>2</v>
      </c>
      <c r="AC164" s="112"/>
      <c r="AD164" s="112"/>
      <c r="AE164" s="112"/>
      <c r="AF164" s="29"/>
      <c r="AG164" s="103">
        <f t="shared" si="81"/>
        <v>0</v>
      </c>
    </row>
    <row r="165" spans="1:33" x14ac:dyDescent="0.3">
      <c r="A165" s="116" t="s">
        <v>172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81"/>
        <v>0</v>
      </c>
    </row>
    <row r="166" spans="1:33" ht="84" customHeight="1" x14ac:dyDescent="0.3">
      <c r="A166" s="99" t="s">
        <v>307</v>
      </c>
      <c r="B166" s="100"/>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2"/>
      <c r="AG166" s="103">
        <f>B166-H166-J166-L166-N166-P166-R166-T166-V166-X166-Z166-AB166-AD166</f>
        <v>0</v>
      </c>
    </row>
    <row r="167" spans="1:33" x14ac:dyDescent="0.3">
      <c r="A167" s="104" t="s">
        <v>31</v>
      </c>
      <c r="B167" s="105">
        <f>B168+B169+B170+B171</f>
        <v>1178.6000000000001</v>
      </c>
      <c r="C167" s="105">
        <f>C168+C169+C170+C171</f>
        <v>98.520250000000004</v>
      </c>
      <c r="D167" s="105">
        <f>D168+D169+D170+D171</f>
        <v>0</v>
      </c>
      <c r="E167" s="105">
        <f>E168+E169+E170+E171</f>
        <v>0</v>
      </c>
      <c r="F167" s="106">
        <f t="shared" ref="F167:F171" si="87">IFERROR(E167/B167*100,0)</f>
        <v>0</v>
      </c>
      <c r="G167" s="106">
        <f t="shared" ref="G167:G171" si="88">IFERROR(E167/C167*100,0)</f>
        <v>0</v>
      </c>
      <c r="H167" s="105">
        <f>H168+H169+H170+H171</f>
        <v>98.520250000000004</v>
      </c>
      <c r="I167" s="105">
        <f t="shared" ref="I167:AE167" si="89">I168+I169+I170+I171</f>
        <v>0</v>
      </c>
      <c r="J167" s="105">
        <f t="shared" si="89"/>
        <v>98.42025000000001</v>
      </c>
      <c r="K167" s="105">
        <f t="shared" si="89"/>
        <v>0</v>
      </c>
      <c r="L167" s="105">
        <f t="shared" si="89"/>
        <v>98.42025000000001</v>
      </c>
      <c r="M167" s="105">
        <f t="shared" si="89"/>
        <v>0</v>
      </c>
      <c r="N167" s="105">
        <f t="shared" si="89"/>
        <v>98.42025000000001</v>
      </c>
      <c r="O167" s="105">
        <f t="shared" si="89"/>
        <v>0</v>
      </c>
      <c r="P167" s="105">
        <f t="shared" si="89"/>
        <v>176.8424</v>
      </c>
      <c r="Q167" s="105">
        <f t="shared" si="89"/>
        <v>0</v>
      </c>
      <c r="R167" s="105">
        <f t="shared" si="89"/>
        <v>98.42025000000001</v>
      </c>
      <c r="S167" s="105">
        <f t="shared" si="89"/>
        <v>0</v>
      </c>
      <c r="T167" s="105">
        <f t="shared" si="89"/>
        <v>49.310579999999995</v>
      </c>
      <c r="U167" s="105">
        <f t="shared" si="89"/>
        <v>0</v>
      </c>
      <c r="V167" s="105">
        <f t="shared" si="89"/>
        <v>73.865930000000006</v>
      </c>
      <c r="W167" s="105">
        <f t="shared" si="89"/>
        <v>0</v>
      </c>
      <c r="X167" s="105">
        <f t="shared" si="89"/>
        <v>98.42025000000001</v>
      </c>
      <c r="Y167" s="105">
        <f t="shared" si="89"/>
        <v>0</v>
      </c>
      <c r="Z167" s="105">
        <f t="shared" si="89"/>
        <v>98.42025000000001</v>
      </c>
      <c r="AA167" s="105">
        <f t="shared" si="89"/>
        <v>0</v>
      </c>
      <c r="AB167" s="105">
        <f t="shared" si="89"/>
        <v>98.42025000000001</v>
      </c>
      <c r="AC167" s="105">
        <f t="shared" si="89"/>
        <v>0</v>
      </c>
      <c r="AD167" s="105">
        <f t="shared" si="89"/>
        <v>91.119090000000014</v>
      </c>
      <c r="AE167" s="105">
        <f t="shared" si="89"/>
        <v>0</v>
      </c>
      <c r="AF167" s="102"/>
      <c r="AG167" s="103">
        <f t="shared" ref="AG167:AG177" si="90">B167-H167-J167-L167-N167-P167-R167-T167-V167-X167-Z167-AB167-AD167</f>
        <v>0</v>
      </c>
    </row>
    <row r="168" spans="1:33" x14ac:dyDescent="0.3">
      <c r="A168" s="107" t="s">
        <v>171</v>
      </c>
      <c r="B168" s="108">
        <f>B174</f>
        <v>455.1</v>
      </c>
      <c r="C168" s="108">
        <f t="shared" ref="C168:E168" si="91">C174</f>
        <v>38.052019999999999</v>
      </c>
      <c r="D168" s="108">
        <f t="shared" si="91"/>
        <v>0</v>
      </c>
      <c r="E168" s="108">
        <f t="shared" si="91"/>
        <v>0</v>
      </c>
      <c r="F168" s="108">
        <f t="shared" si="87"/>
        <v>0</v>
      </c>
      <c r="G168" s="108">
        <f t="shared" si="88"/>
        <v>0</v>
      </c>
      <c r="H168" s="108">
        <f t="shared" ref="H168:AE171" si="92">H174</f>
        <v>38.052019999999999</v>
      </c>
      <c r="I168" s="108">
        <f t="shared" si="92"/>
        <v>0</v>
      </c>
      <c r="J168" s="108">
        <f t="shared" si="92"/>
        <v>38.002020000000002</v>
      </c>
      <c r="K168" s="108">
        <f t="shared" si="92"/>
        <v>0</v>
      </c>
      <c r="L168" s="108">
        <f t="shared" si="92"/>
        <v>38.002020000000002</v>
      </c>
      <c r="M168" s="108">
        <f t="shared" si="92"/>
        <v>0</v>
      </c>
      <c r="N168" s="108">
        <f t="shared" si="92"/>
        <v>38.002020000000002</v>
      </c>
      <c r="O168" s="108">
        <f t="shared" si="92"/>
        <v>0</v>
      </c>
      <c r="P168" s="108">
        <f t="shared" si="92"/>
        <v>68.342010000000002</v>
      </c>
      <c r="Q168" s="108">
        <f t="shared" si="92"/>
        <v>0</v>
      </c>
      <c r="R168" s="108">
        <f t="shared" si="92"/>
        <v>38.002020000000002</v>
      </c>
      <c r="S168" s="108">
        <f t="shared" si="92"/>
        <v>0</v>
      </c>
      <c r="T168" s="108">
        <f t="shared" si="92"/>
        <v>19.03952</v>
      </c>
      <c r="U168" s="108">
        <f t="shared" si="92"/>
        <v>0</v>
      </c>
      <c r="V168" s="108">
        <f t="shared" si="92"/>
        <v>28.520779999999998</v>
      </c>
      <c r="W168" s="108">
        <f t="shared" si="92"/>
        <v>0</v>
      </c>
      <c r="X168" s="108">
        <f t="shared" si="92"/>
        <v>38.002020000000002</v>
      </c>
      <c r="Y168" s="108">
        <f t="shared" si="92"/>
        <v>0</v>
      </c>
      <c r="Z168" s="108">
        <f t="shared" si="92"/>
        <v>38.002020000000002</v>
      </c>
      <c r="AA168" s="108">
        <f t="shared" si="92"/>
        <v>0</v>
      </c>
      <c r="AB168" s="108">
        <f t="shared" si="92"/>
        <v>38.002020000000002</v>
      </c>
      <c r="AC168" s="108">
        <f t="shared" si="92"/>
        <v>0</v>
      </c>
      <c r="AD168" s="108">
        <f t="shared" si="92"/>
        <v>35.131529999999998</v>
      </c>
      <c r="AE168" s="108">
        <f t="shared" si="92"/>
        <v>0</v>
      </c>
      <c r="AF168" s="102"/>
      <c r="AG168" s="103">
        <f t="shared" si="90"/>
        <v>0</v>
      </c>
    </row>
    <row r="169" spans="1:33" x14ac:dyDescent="0.3">
      <c r="A169" s="107" t="s">
        <v>32</v>
      </c>
      <c r="B169" s="108">
        <f t="shared" ref="B169:E171" si="93">B175</f>
        <v>711.70000000000016</v>
      </c>
      <c r="C169" s="108">
        <f t="shared" si="93"/>
        <v>59.480229999999999</v>
      </c>
      <c r="D169" s="108">
        <f t="shared" si="93"/>
        <v>0</v>
      </c>
      <c r="E169" s="108">
        <f t="shared" si="93"/>
        <v>0</v>
      </c>
      <c r="F169" s="108">
        <f t="shared" si="87"/>
        <v>0</v>
      </c>
      <c r="G169" s="108">
        <f t="shared" si="88"/>
        <v>0</v>
      </c>
      <c r="H169" s="108">
        <f t="shared" si="92"/>
        <v>59.480229999999999</v>
      </c>
      <c r="I169" s="108">
        <f t="shared" si="92"/>
        <v>0</v>
      </c>
      <c r="J169" s="108">
        <f t="shared" si="92"/>
        <v>59.430230000000002</v>
      </c>
      <c r="K169" s="108">
        <f t="shared" si="92"/>
        <v>0</v>
      </c>
      <c r="L169" s="108">
        <f t="shared" si="92"/>
        <v>59.430230000000002</v>
      </c>
      <c r="M169" s="108">
        <f t="shared" si="92"/>
        <v>0</v>
      </c>
      <c r="N169" s="108">
        <f t="shared" si="92"/>
        <v>59.430230000000002</v>
      </c>
      <c r="O169" s="108">
        <f t="shared" si="92"/>
        <v>0</v>
      </c>
      <c r="P169" s="108">
        <f t="shared" si="92"/>
        <v>106.77439</v>
      </c>
      <c r="Q169" s="108">
        <f t="shared" si="92"/>
        <v>0</v>
      </c>
      <c r="R169" s="108">
        <f t="shared" si="92"/>
        <v>59.430230000000002</v>
      </c>
      <c r="S169" s="108">
        <f t="shared" si="92"/>
        <v>0</v>
      </c>
      <c r="T169" s="108">
        <f t="shared" si="92"/>
        <v>29.776060000000001</v>
      </c>
      <c r="U169" s="108">
        <f t="shared" si="92"/>
        <v>0</v>
      </c>
      <c r="V169" s="108">
        <f t="shared" si="92"/>
        <v>44.603149999999999</v>
      </c>
      <c r="W169" s="108">
        <f t="shared" si="92"/>
        <v>0</v>
      </c>
      <c r="X169" s="108">
        <f t="shared" si="92"/>
        <v>59.430230000000002</v>
      </c>
      <c r="Y169" s="108">
        <f t="shared" si="92"/>
        <v>0</v>
      </c>
      <c r="Z169" s="108">
        <f t="shared" si="92"/>
        <v>59.430230000000002</v>
      </c>
      <c r="AA169" s="108">
        <f t="shared" si="92"/>
        <v>0</v>
      </c>
      <c r="AB169" s="108">
        <f t="shared" si="92"/>
        <v>59.430230000000002</v>
      </c>
      <c r="AC169" s="108">
        <f t="shared" si="92"/>
        <v>0</v>
      </c>
      <c r="AD169" s="108">
        <f t="shared" si="92"/>
        <v>55.054560000000002</v>
      </c>
      <c r="AE169" s="108">
        <f t="shared" si="92"/>
        <v>0</v>
      </c>
      <c r="AF169" s="102"/>
      <c r="AG169" s="103">
        <f t="shared" si="90"/>
        <v>1.1368683772161603E-13</v>
      </c>
    </row>
    <row r="170" spans="1:33" x14ac:dyDescent="0.3">
      <c r="A170" s="107" t="s">
        <v>33</v>
      </c>
      <c r="B170" s="108">
        <f t="shared" si="93"/>
        <v>11.799999999999997</v>
      </c>
      <c r="C170" s="108">
        <f t="shared" si="93"/>
        <v>0.98799999999999999</v>
      </c>
      <c r="D170" s="108">
        <f t="shared" si="93"/>
        <v>0</v>
      </c>
      <c r="E170" s="108">
        <f t="shared" si="93"/>
        <v>0</v>
      </c>
      <c r="F170" s="108">
        <f t="shared" si="87"/>
        <v>0</v>
      </c>
      <c r="G170" s="108">
        <f t="shared" si="88"/>
        <v>0</v>
      </c>
      <c r="H170" s="108">
        <f t="shared" si="92"/>
        <v>0.98799999999999999</v>
      </c>
      <c r="I170" s="108">
        <f t="shared" si="92"/>
        <v>0</v>
      </c>
      <c r="J170" s="108">
        <f t="shared" si="92"/>
        <v>0.98799999999999999</v>
      </c>
      <c r="K170" s="108">
        <f t="shared" si="92"/>
        <v>0</v>
      </c>
      <c r="L170" s="108">
        <f t="shared" si="92"/>
        <v>0.98799999999999999</v>
      </c>
      <c r="M170" s="108">
        <f t="shared" si="92"/>
        <v>0</v>
      </c>
      <c r="N170" s="108">
        <f t="shared" si="92"/>
        <v>0.98799999999999999</v>
      </c>
      <c r="O170" s="108">
        <f t="shared" si="92"/>
        <v>0</v>
      </c>
      <c r="P170" s="108">
        <f t="shared" si="92"/>
        <v>1.726</v>
      </c>
      <c r="Q170" s="108">
        <f t="shared" si="92"/>
        <v>0</v>
      </c>
      <c r="R170" s="108">
        <f t="shared" si="92"/>
        <v>0.98799999999999999</v>
      </c>
      <c r="S170" s="108">
        <f t="shared" si="92"/>
        <v>0</v>
      </c>
      <c r="T170" s="108">
        <f t="shared" si="92"/>
        <v>0.495</v>
      </c>
      <c r="U170" s="108">
        <f t="shared" si="92"/>
        <v>0</v>
      </c>
      <c r="V170" s="108">
        <f t="shared" si="92"/>
        <v>0.74199999999999999</v>
      </c>
      <c r="W170" s="108">
        <f t="shared" si="92"/>
        <v>0</v>
      </c>
      <c r="X170" s="108">
        <f t="shared" si="92"/>
        <v>0.98799999999999999</v>
      </c>
      <c r="Y170" s="108">
        <f t="shared" si="92"/>
        <v>0</v>
      </c>
      <c r="Z170" s="108">
        <f t="shared" si="92"/>
        <v>0.98799999999999999</v>
      </c>
      <c r="AA170" s="108">
        <f t="shared" si="92"/>
        <v>0</v>
      </c>
      <c r="AB170" s="108">
        <f t="shared" si="92"/>
        <v>0.98799999999999999</v>
      </c>
      <c r="AC170" s="108">
        <f t="shared" si="92"/>
        <v>0</v>
      </c>
      <c r="AD170" s="108">
        <f t="shared" si="92"/>
        <v>0.93300000000000005</v>
      </c>
      <c r="AE170" s="108">
        <f t="shared" si="92"/>
        <v>0</v>
      </c>
      <c r="AF170" s="102"/>
      <c r="AG170" s="103">
        <f t="shared" si="90"/>
        <v>-1.5543122344752192E-15</v>
      </c>
    </row>
    <row r="171" spans="1:33" x14ac:dyDescent="0.3">
      <c r="A171" s="107" t="s">
        <v>172</v>
      </c>
      <c r="B171" s="108">
        <f>B177</f>
        <v>0</v>
      </c>
      <c r="C171" s="108">
        <f t="shared" si="93"/>
        <v>0</v>
      </c>
      <c r="D171" s="108">
        <f t="shared" si="93"/>
        <v>0</v>
      </c>
      <c r="E171" s="108">
        <f t="shared" si="93"/>
        <v>0</v>
      </c>
      <c r="F171" s="108">
        <f t="shared" si="87"/>
        <v>0</v>
      </c>
      <c r="G171" s="108">
        <f t="shared" si="88"/>
        <v>0</v>
      </c>
      <c r="H171" s="108">
        <f t="shared" si="92"/>
        <v>0</v>
      </c>
      <c r="I171" s="108">
        <f t="shared" si="92"/>
        <v>0</v>
      </c>
      <c r="J171" s="108">
        <f t="shared" si="92"/>
        <v>0</v>
      </c>
      <c r="K171" s="108">
        <f t="shared" si="92"/>
        <v>0</v>
      </c>
      <c r="L171" s="108">
        <f t="shared" si="92"/>
        <v>0</v>
      </c>
      <c r="M171" s="108">
        <f t="shared" si="92"/>
        <v>0</v>
      </c>
      <c r="N171" s="108">
        <f t="shared" si="92"/>
        <v>0</v>
      </c>
      <c r="O171" s="108">
        <f t="shared" si="92"/>
        <v>0</v>
      </c>
      <c r="P171" s="108">
        <f t="shared" si="92"/>
        <v>0</v>
      </c>
      <c r="Q171" s="108">
        <f t="shared" si="92"/>
        <v>0</v>
      </c>
      <c r="R171" s="108">
        <f t="shared" si="92"/>
        <v>0</v>
      </c>
      <c r="S171" s="108">
        <f t="shared" si="92"/>
        <v>0</v>
      </c>
      <c r="T171" s="108">
        <f t="shared" si="92"/>
        <v>0</v>
      </c>
      <c r="U171" s="108">
        <f t="shared" si="92"/>
        <v>0</v>
      </c>
      <c r="V171" s="108">
        <f t="shared" si="92"/>
        <v>0</v>
      </c>
      <c r="W171" s="108">
        <f t="shared" si="92"/>
        <v>0</v>
      </c>
      <c r="X171" s="108">
        <f t="shared" si="92"/>
        <v>0</v>
      </c>
      <c r="Y171" s="108">
        <f t="shared" si="92"/>
        <v>0</v>
      </c>
      <c r="Z171" s="108">
        <f t="shared" si="92"/>
        <v>0</v>
      </c>
      <c r="AA171" s="108">
        <f t="shared" si="92"/>
        <v>0</v>
      </c>
      <c r="AB171" s="108">
        <f t="shared" si="92"/>
        <v>0</v>
      </c>
      <c r="AC171" s="108">
        <f t="shared" si="92"/>
        <v>0</v>
      </c>
      <c r="AD171" s="108">
        <f t="shared" si="92"/>
        <v>0</v>
      </c>
      <c r="AE171" s="108">
        <f t="shared" si="92"/>
        <v>0</v>
      </c>
      <c r="AF171" s="102"/>
      <c r="AG171" s="103">
        <f t="shared" si="90"/>
        <v>0</v>
      </c>
    </row>
    <row r="172" spans="1:33" ht="102.75" customHeight="1" x14ac:dyDescent="0.3">
      <c r="A172" s="109" t="s">
        <v>308</v>
      </c>
      <c r="B172" s="110"/>
      <c r="C172" s="111"/>
      <c r="D172" s="111"/>
      <c r="E172" s="111"/>
      <c r="F172" s="111"/>
      <c r="G172" s="111"/>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90"/>
        <v>0</v>
      </c>
    </row>
    <row r="173" spans="1:33" x14ac:dyDescent="0.3">
      <c r="A173" s="113" t="s">
        <v>31</v>
      </c>
      <c r="B173" s="114">
        <f>B175+B176+B174+B177</f>
        <v>1178.6000000000001</v>
      </c>
      <c r="C173" s="114">
        <f>C175+C176+C174+C177</f>
        <v>98.520250000000004</v>
      </c>
      <c r="D173" s="115">
        <f>D175+D176+D174+D177</f>
        <v>0</v>
      </c>
      <c r="E173" s="114">
        <f>E175+E176+E174+E177</f>
        <v>0</v>
      </c>
      <c r="F173" s="114">
        <f>IFERROR(E173/B173*100,0)</f>
        <v>0</v>
      </c>
      <c r="G173" s="114">
        <f>IFERROR(E173/C173*100,0)</f>
        <v>0</v>
      </c>
      <c r="H173" s="114">
        <f t="shared" ref="H173:AE173" si="94">H175+H176+H174+H177</f>
        <v>98.520250000000004</v>
      </c>
      <c r="I173" s="114">
        <f t="shared" si="94"/>
        <v>0</v>
      </c>
      <c r="J173" s="114">
        <f t="shared" si="94"/>
        <v>98.42025000000001</v>
      </c>
      <c r="K173" s="114">
        <f t="shared" si="94"/>
        <v>0</v>
      </c>
      <c r="L173" s="114">
        <f t="shared" si="94"/>
        <v>98.42025000000001</v>
      </c>
      <c r="M173" s="114">
        <f t="shared" si="94"/>
        <v>0</v>
      </c>
      <c r="N173" s="114">
        <f t="shared" si="94"/>
        <v>98.42025000000001</v>
      </c>
      <c r="O173" s="114">
        <f t="shared" si="94"/>
        <v>0</v>
      </c>
      <c r="P173" s="114">
        <f t="shared" si="94"/>
        <v>176.8424</v>
      </c>
      <c r="Q173" s="114">
        <f t="shared" si="94"/>
        <v>0</v>
      </c>
      <c r="R173" s="114">
        <f t="shared" si="94"/>
        <v>98.42025000000001</v>
      </c>
      <c r="S173" s="114">
        <f t="shared" si="94"/>
        <v>0</v>
      </c>
      <c r="T173" s="114">
        <f t="shared" si="94"/>
        <v>49.310580000000002</v>
      </c>
      <c r="U173" s="114">
        <f t="shared" si="94"/>
        <v>0</v>
      </c>
      <c r="V173" s="114">
        <f t="shared" si="94"/>
        <v>73.865929999999992</v>
      </c>
      <c r="W173" s="114">
        <f t="shared" si="94"/>
        <v>0</v>
      </c>
      <c r="X173" s="114">
        <f t="shared" si="94"/>
        <v>98.42025000000001</v>
      </c>
      <c r="Y173" s="114">
        <f t="shared" si="94"/>
        <v>0</v>
      </c>
      <c r="Z173" s="114">
        <f t="shared" si="94"/>
        <v>98.42025000000001</v>
      </c>
      <c r="AA173" s="114">
        <f t="shared" si="94"/>
        <v>0</v>
      </c>
      <c r="AB173" s="114">
        <f t="shared" si="94"/>
        <v>98.42025000000001</v>
      </c>
      <c r="AC173" s="114">
        <f t="shared" si="94"/>
        <v>0</v>
      </c>
      <c r="AD173" s="114">
        <f t="shared" si="94"/>
        <v>91.11909</v>
      </c>
      <c r="AE173" s="114">
        <f t="shared" si="94"/>
        <v>0</v>
      </c>
      <c r="AF173" s="29"/>
      <c r="AG173" s="103">
        <f t="shared" si="90"/>
        <v>0</v>
      </c>
    </row>
    <row r="174" spans="1:33" x14ac:dyDescent="0.3">
      <c r="A174" s="116" t="s">
        <v>171</v>
      </c>
      <c r="B174" s="117">
        <f t="shared" ref="B174:B176" si="95">J174+L174+N174+P174+R174+T174+V174+X174+Z174+AB174+AD174+H174</f>
        <v>455.1</v>
      </c>
      <c r="C174" s="118">
        <f>SUM(H174)</f>
        <v>38.052019999999999</v>
      </c>
      <c r="D174" s="119">
        <f>E174</f>
        <v>0</v>
      </c>
      <c r="E174" s="118">
        <f>SUM(I174,K174,M174,O174,Q174,S174,U174,W174,Y174,AA174,AC174,AE174)</f>
        <v>0</v>
      </c>
      <c r="F174" s="117">
        <f>IFERROR(E174/B174*100,0)</f>
        <v>0</v>
      </c>
      <c r="G174" s="117">
        <f>IFERROR(E174/C174*100,0)</f>
        <v>0</v>
      </c>
      <c r="H174" s="112">
        <v>38.052019999999999</v>
      </c>
      <c r="I174" s="112"/>
      <c r="J174" s="112">
        <v>38.002020000000002</v>
      </c>
      <c r="K174" s="112"/>
      <c r="L174" s="112">
        <v>38.002020000000002</v>
      </c>
      <c r="M174" s="112"/>
      <c r="N174" s="112">
        <v>38.002020000000002</v>
      </c>
      <c r="O174" s="112"/>
      <c r="P174" s="112">
        <v>68.342010000000002</v>
      </c>
      <c r="Q174" s="112"/>
      <c r="R174" s="112">
        <v>38.002020000000002</v>
      </c>
      <c r="S174" s="112"/>
      <c r="T174" s="112">
        <v>19.03952</v>
      </c>
      <c r="U174" s="112"/>
      <c r="V174" s="112">
        <v>28.520779999999998</v>
      </c>
      <c r="W174" s="112"/>
      <c r="X174" s="112">
        <v>38.002020000000002</v>
      </c>
      <c r="Y174" s="112"/>
      <c r="Z174" s="112">
        <v>38.002020000000002</v>
      </c>
      <c r="AA174" s="112"/>
      <c r="AB174" s="112">
        <v>38.002020000000002</v>
      </c>
      <c r="AC174" s="112"/>
      <c r="AD174" s="112">
        <v>35.131529999999998</v>
      </c>
      <c r="AE174" s="112"/>
      <c r="AF174" s="29"/>
      <c r="AG174" s="103">
        <f t="shared" si="90"/>
        <v>0</v>
      </c>
    </row>
    <row r="175" spans="1:33" x14ac:dyDescent="0.3">
      <c r="A175" s="116" t="s">
        <v>32</v>
      </c>
      <c r="B175" s="117">
        <f t="shared" si="95"/>
        <v>711.70000000000016</v>
      </c>
      <c r="C175" s="118">
        <f>SUM(H175)</f>
        <v>59.480229999999999</v>
      </c>
      <c r="D175" s="119">
        <f>E175</f>
        <v>0</v>
      </c>
      <c r="E175" s="118">
        <f>SUM(I175,K175,M175,O175,Q175,S175,U175,W175,Y175,AA175,AC175,AE175)</f>
        <v>0</v>
      </c>
      <c r="F175" s="117">
        <f>IFERROR(E175/B175*100,0)</f>
        <v>0</v>
      </c>
      <c r="G175" s="117">
        <f>IFERROR(E175/C175*100,0)</f>
        <v>0</v>
      </c>
      <c r="H175" s="112">
        <v>59.480229999999999</v>
      </c>
      <c r="I175" s="112"/>
      <c r="J175" s="112">
        <v>59.430230000000002</v>
      </c>
      <c r="K175" s="112"/>
      <c r="L175" s="112">
        <v>59.430230000000002</v>
      </c>
      <c r="M175" s="112"/>
      <c r="N175" s="112">
        <v>59.430230000000002</v>
      </c>
      <c r="O175" s="112"/>
      <c r="P175" s="112">
        <v>106.77439</v>
      </c>
      <c r="Q175" s="112"/>
      <c r="R175" s="112">
        <v>59.430230000000002</v>
      </c>
      <c r="S175" s="112"/>
      <c r="T175" s="112">
        <v>29.776060000000001</v>
      </c>
      <c r="U175" s="112"/>
      <c r="V175" s="112">
        <v>44.603149999999999</v>
      </c>
      <c r="W175" s="112"/>
      <c r="X175" s="112">
        <v>59.430230000000002</v>
      </c>
      <c r="Y175" s="112"/>
      <c r="Z175" s="112">
        <v>59.430230000000002</v>
      </c>
      <c r="AA175" s="112"/>
      <c r="AB175" s="112">
        <v>59.430230000000002</v>
      </c>
      <c r="AC175" s="112"/>
      <c r="AD175" s="112">
        <v>55.054560000000002</v>
      </c>
      <c r="AE175" s="112"/>
      <c r="AF175" s="29"/>
      <c r="AG175" s="103">
        <f t="shared" si="90"/>
        <v>1.1368683772161603E-13</v>
      </c>
    </row>
    <row r="176" spans="1:33" x14ac:dyDescent="0.3">
      <c r="A176" s="116" t="s">
        <v>33</v>
      </c>
      <c r="B176" s="117">
        <f t="shared" si="95"/>
        <v>11.799999999999997</v>
      </c>
      <c r="C176" s="118">
        <f>SUM(H176)</f>
        <v>0.98799999999999999</v>
      </c>
      <c r="D176" s="119">
        <f>E176</f>
        <v>0</v>
      </c>
      <c r="E176" s="118">
        <f>SUM(I176,K176,M176,O176,Q176,S176,U176,W176,Y176,AA176,AC176,AE176)</f>
        <v>0</v>
      </c>
      <c r="F176" s="117">
        <f>IFERROR(E176/B176*100,0)</f>
        <v>0</v>
      </c>
      <c r="G176" s="117">
        <f>IFERROR(E176/C176*100,0)</f>
        <v>0</v>
      </c>
      <c r="H176" s="112">
        <v>0.98799999999999999</v>
      </c>
      <c r="I176" s="112"/>
      <c r="J176" s="112">
        <v>0.98799999999999999</v>
      </c>
      <c r="K176" s="112"/>
      <c r="L176" s="112">
        <v>0.98799999999999999</v>
      </c>
      <c r="M176" s="112"/>
      <c r="N176" s="112">
        <v>0.98799999999999999</v>
      </c>
      <c r="O176" s="112"/>
      <c r="P176" s="112">
        <v>1.726</v>
      </c>
      <c r="Q176" s="112"/>
      <c r="R176" s="112">
        <v>0.98799999999999999</v>
      </c>
      <c r="S176" s="112"/>
      <c r="T176" s="112">
        <v>0.495</v>
      </c>
      <c r="U176" s="112"/>
      <c r="V176" s="112">
        <v>0.74199999999999999</v>
      </c>
      <c r="W176" s="112"/>
      <c r="X176" s="112">
        <v>0.98799999999999999</v>
      </c>
      <c r="Y176" s="112"/>
      <c r="Z176" s="112">
        <v>0.98799999999999999</v>
      </c>
      <c r="AA176" s="112"/>
      <c r="AB176" s="112">
        <v>0.98799999999999999</v>
      </c>
      <c r="AC176" s="112"/>
      <c r="AD176" s="112">
        <v>0.93300000000000005</v>
      </c>
      <c r="AE176" s="112"/>
      <c r="AF176" s="29"/>
      <c r="AG176" s="103">
        <f t="shared" si="90"/>
        <v>-1.5543122344752192E-15</v>
      </c>
    </row>
    <row r="177" spans="1:33" x14ac:dyDescent="0.3">
      <c r="A177" s="116" t="s">
        <v>172</v>
      </c>
      <c r="B177" s="117"/>
      <c r="C177" s="118"/>
      <c r="D177" s="119"/>
      <c r="E177" s="118"/>
      <c r="F177" s="117"/>
      <c r="G177" s="117"/>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90"/>
        <v>0</v>
      </c>
    </row>
    <row r="178" spans="1:33" x14ac:dyDescent="0.3">
      <c r="A178" s="664" t="s">
        <v>54</v>
      </c>
      <c r="B178" s="665"/>
      <c r="C178" s="665"/>
      <c r="D178" s="665"/>
      <c r="E178" s="665"/>
      <c r="F178" s="665"/>
      <c r="G178" s="665"/>
      <c r="H178" s="665"/>
      <c r="I178" s="665"/>
      <c r="J178" s="665"/>
      <c r="K178" s="665"/>
      <c r="L178" s="665"/>
      <c r="M178" s="665"/>
      <c r="N178" s="665"/>
      <c r="O178" s="665"/>
      <c r="P178" s="665"/>
      <c r="Q178" s="665"/>
      <c r="R178" s="665"/>
      <c r="S178" s="665"/>
      <c r="T178" s="665"/>
      <c r="U178" s="665"/>
      <c r="V178" s="665"/>
      <c r="W178" s="665"/>
      <c r="X178" s="665"/>
      <c r="Y178" s="665"/>
      <c r="Z178" s="665"/>
      <c r="AA178" s="665"/>
      <c r="AB178" s="665"/>
      <c r="AC178" s="665"/>
      <c r="AD178" s="665"/>
      <c r="AE178" s="665"/>
      <c r="AF178" s="666"/>
      <c r="AG178" s="103">
        <f t="shared" si="68"/>
        <v>0</v>
      </c>
    </row>
    <row r="179" spans="1:33" ht="75" x14ac:dyDescent="0.3">
      <c r="A179" s="140" t="s">
        <v>309</v>
      </c>
      <c r="B179" s="141"/>
      <c r="C179" s="142"/>
      <c r="D179" s="142"/>
      <c r="E179" s="142"/>
      <c r="F179" s="142"/>
      <c r="G179" s="142"/>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02"/>
      <c r="AG179" s="103">
        <f t="shared" si="68"/>
        <v>0</v>
      </c>
    </row>
    <row r="180" spans="1:33" x14ac:dyDescent="0.3">
      <c r="A180" s="104" t="s">
        <v>31</v>
      </c>
      <c r="B180" s="105">
        <f>B181+B182+B183+B184</f>
        <v>1267.2</v>
      </c>
      <c r="C180" s="105">
        <f>C181+C182+C183+C184</f>
        <v>100</v>
      </c>
      <c r="D180" s="105">
        <f>D181+D182+D183+D184</f>
        <v>100</v>
      </c>
      <c r="E180" s="105">
        <f>E181+E182+E183+E184</f>
        <v>100</v>
      </c>
      <c r="F180" s="108">
        <f>IFERROR(E180/B180*100,0)</f>
        <v>7.891414141414141</v>
      </c>
      <c r="G180" s="108">
        <f>IFERROR(E180/C180*100,0)</f>
        <v>100</v>
      </c>
      <c r="H180" s="105">
        <f>H181+H182+H183+H184</f>
        <v>100</v>
      </c>
      <c r="I180" s="105">
        <f t="shared" ref="I180:AE180" si="96">I181+I182+I183+I184</f>
        <v>100</v>
      </c>
      <c r="J180" s="105">
        <f t="shared" si="96"/>
        <v>0</v>
      </c>
      <c r="K180" s="105">
        <f t="shared" si="96"/>
        <v>0</v>
      </c>
      <c r="L180" s="105">
        <f t="shared" si="96"/>
        <v>487.2</v>
      </c>
      <c r="M180" s="105">
        <f t="shared" si="96"/>
        <v>0</v>
      </c>
      <c r="N180" s="105">
        <f t="shared" si="96"/>
        <v>0</v>
      </c>
      <c r="O180" s="105">
        <f t="shared" si="96"/>
        <v>0</v>
      </c>
      <c r="P180" s="105">
        <f t="shared" si="96"/>
        <v>0</v>
      </c>
      <c r="Q180" s="105">
        <f t="shared" si="96"/>
        <v>0</v>
      </c>
      <c r="R180" s="105">
        <f t="shared" si="96"/>
        <v>0</v>
      </c>
      <c r="S180" s="105">
        <f t="shared" si="96"/>
        <v>0</v>
      </c>
      <c r="T180" s="105">
        <f t="shared" si="96"/>
        <v>0</v>
      </c>
      <c r="U180" s="105">
        <f t="shared" si="96"/>
        <v>0</v>
      </c>
      <c r="V180" s="105">
        <f t="shared" si="96"/>
        <v>0</v>
      </c>
      <c r="W180" s="105">
        <f t="shared" si="96"/>
        <v>0</v>
      </c>
      <c r="X180" s="105">
        <f t="shared" si="96"/>
        <v>0</v>
      </c>
      <c r="Y180" s="105">
        <f t="shared" si="96"/>
        <v>0</v>
      </c>
      <c r="Z180" s="105">
        <f t="shared" si="96"/>
        <v>0</v>
      </c>
      <c r="AA180" s="105">
        <f t="shared" si="96"/>
        <v>0</v>
      </c>
      <c r="AB180" s="105">
        <f t="shared" si="96"/>
        <v>0</v>
      </c>
      <c r="AC180" s="105">
        <f t="shared" si="96"/>
        <v>0</v>
      </c>
      <c r="AD180" s="105">
        <f t="shared" si="96"/>
        <v>680</v>
      </c>
      <c r="AE180" s="105">
        <f t="shared" si="96"/>
        <v>0</v>
      </c>
      <c r="AF180" s="102"/>
      <c r="AG180" s="103">
        <f t="shared" si="68"/>
        <v>0</v>
      </c>
    </row>
    <row r="181" spans="1:33" x14ac:dyDescent="0.3">
      <c r="A181" s="107" t="s">
        <v>171</v>
      </c>
      <c r="B181" s="108">
        <f>B187+B193</f>
        <v>0</v>
      </c>
      <c r="C181" s="108">
        <f t="shared" ref="C181:E181" si="97">C187+C193</f>
        <v>0</v>
      </c>
      <c r="D181" s="108">
        <f t="shared" si="97"/>
        <v>0</v>
      </c>
      <c r="E181" s="108">
        <f t="shared" si="97"/>
        <v>0</v>
      </c>
      <c r="F181" s="108"/>
      <c r="G181" s="108"/>
      <c r="H181" s="108">
        <f t="shared" ref="H181:AE184" si="98">H187+H193</f>
        <v>0</v>
      </c>
      <c r="I181" s="108">
        <f t="shared" si="98"/>
        <v>0</v>
      </c>
      <c r="J181" s="108">
        <f t="shared" si="98"/>
        <v>0</v>
      </c>
      <c r="K181" s="108">
        <f t="shared" si="98"/>
        <v>0</v>
      </c>
      <c r="L181" s="108">
        <f t="shared" si="98"/>
        <v>0</v>
      </c>
      <c r="M181" s="108">
        <f t="shared" si="98"/>
        <v>0</v>
      </c>
      <c r="N181" s="108">
        <f t="shared" si="98"/>
        <v>0</v>
      </c>
      <c r="O181" s="108">
        <f t="shared" si="98"/>
        <v>0</v>
      </c>
      <c r="P181" s="108">
        <f t="shared" si="98"/>
        <v>0</v>
      </c>
      <c r="Q181" s="108">
        <f t="shared" si="98"/>
        <v>0</v>
      </c>
      <c r="R181" s="108">
        <f t="shared" si="98"/>
        <v>0</v>
      </c>
      <c r="S181" s="108">
        <f t="shared" si="98"/>
        <v>0</v>
      </c>
      <c r="T181" s="108">
        <f t="shared" si="98"/>
        <v>0</v>
      </c>
      <c r="U181" s="108">
        <f t="shared" si="98"/>
        <v>0</v>
      </c>
      <c r="V181" s="108">
        <f t="shared" si="98"/>
        <v>0</v>
      </c>
      <c r="W181" s="108">
        <f t="shared" si="98"/>
        <v>0</v>
      </c>
      <c r="X181" s="108">
        <f t="shared" si="98"/>
        <v>0</v>
      </c>
      <c r="Y181" s="108">
        <f t="shared" si="98"/>
        <v>0</v>
      </c>
      <c r="Z181" s="108">
        <f t="shared" si="98"/>
        <v>0</v>
      </c>
      <c r="AA181" s="108">
        <f t="shared" si="98"/>
        <v>0</v>
      </c>
      <c r="AB181" s="108">
        <f t="shared" si="98"/>
        <v>0</v>
      </c>
      <c r="AC181" s="108">
        <f t="shared" si="98"/>
        <v>0</v>
      </c>
      <c r="AD181" s="108">
        <f t="shared" si="98"/>
        <v>0</v>
      </c>
      <c r="AE181" s="108">
        <f t="shared" si="98"/>
        <v>0</v>
      </c>
      <c r="AF181" s="102"/>
      <c r="AG181" s="103">
        <f t="shared" si="68"/>
        <v>0</v>
      </c>
    </row>
    <row r="182" spans="1:33" x14ac:dyDescent="0.3">
      <c r="A182" s="107" t="s">
        <v>32</v>
      </c>
      <c r="B182" s="108">
        <f t="shared" ref="B182:E184" si="99">B188+B194</f>
        <v>0</v>
      </c>
      <c r="C182" s="108">
        <f t="shared" si="99"/>
        <v>0</v>
      </c>
      <c r="D182" s="108">
        <f t="shared" si="99"/>
        <v>0</v>
      </c>
      <c r="E182" s="108">
        <f t="shared" si="99"/>
        <v>0</v>
      </c>
      <c r="F182" s="108"/>
      <c r="G182" s="108"/>
      <c r="H182" s="108">
        <f t="shared" si="98"/>
        <v>0</v>
      </c>
      <c r="I182" s="108">
        <f t="shared" si="98"/>
        <v>0</v>
      </c>
      <c r="J182" s="108">
        <f t="shared" si="98"/>
        <v>0</v>
      </c>
      <c r="K182" s="108">
        <f t="shared" si="98"/>
        <v>0</v>
      </c>
      <c r="L182" s="108">
        <f t="shared" si="98"/>
        <v>0</v>
      </c>
      <c r="M182" s="108">
        <f t="shared" si="98"/>
        <v>0</v>
      </c>
      <c r="N182" s="108">
        <f t="shared" si="98"/>
        <v>0</v>
      </c>
      <c r="O182" s="108">
        <f t="shared" si="98"/>
        <v>0</v>
      </c>
      <c r="P182" s="108">
        <f t="shared" si="98"/>
        <v>0</v>
      </c>
      <c r="Q182" s="108">
        <f t="shared" si="98"/>
        <v>0</v>
      </c>
      <c r="R182" s="108">
        <f t="shared" si="98"/>
        <v>0</v>
      </c>
      <c r="S182" s="108">
        <f t="shared" si="98"/>
        <v>0</v>
      </c>
      <c r="T182" s="108">
        <f t="shared" si="98"/>
        <v>0</v>
      </c>
      <c r="U182" s="108">
        <f t="shared" si="98"/>
        <v>0</v>
      </c>
      <c r="V182" s="108">
        <f t="shared" si="98"/>
        <v>0</v>
      </c>
      <c r="W182" s="108">
        <f t="shared" si="98"/>
        <v>0</v>
      </c>
      <c r="X182" s="108">
        <f t="shared" si="98"/>
        <v>0</v>
      </c>
      <c r="Y182" s="108">
        <f t="shared" si="98"/>
        <v>0</v>
      </c>
      <c r="Z182" s="108">
        <f t="shared" si="98"/>
        <v>0</v>
      </c>
      <c r="AA182" s="108">
        <f t="shared" si="98"/>
        <v>0</v>
      </c>
      <c r="AB182" s="108">
        <f t="shared" si="98"/>
        <v>0</v>
      </c>
      <c r="AC182" s="108">
        <f t="shared" si="98"/>
        <v>0</v>
      </c>
      <c r="AD182" s="108">
        <f t="shared" si="98"/>
        <v>0</v>
      </c>
      <c r="AE182" s="108">
        <f t="shared" si="98"/>
        <v>0</v>
      </c>
      <c r="AF182" s="102"/>
      <c r="AG182" s="103">
        <f t="shared" si="68"/>
        <v>0</v>
      </c>
    </row>
    <row r="183" spans="1:33" x14ac:dyDescent="0.3">
      <c r="A183" s="107" t="s">
        <v>33</v>
      </c>
      <c r="B183" s="108">
        <f t="shared" si="99"/>
        <v>1267.2</v>
      </c>
      <c r="C183" s="108">
        <f t="shared" si="99"/>
        <v>100</v>
      </c>
      <c r="D183" s="108">
        <f t="shared" si="99"/>
        <v>100</v>
      </c>
      <c r="E183" s="108">
        <f t="shared" si="99"/>
        <v>100</v>
      </c>
      <c r="F183" s="108">
        <f>IFERROR(E183/B183*100,0)</f>
        <v>7.891414141414141</v>
      </c>
      <c r="G183" s="108">
        <f>IFERROR(E183/C183*100,0)</f>
        <v>100</v>
      </c>
      <c r="H183" s="108">
        <f t="shared" si="98"/>
        <v>100</v>
      </c>
      <c r="I183" s="108">
        <f t="shared" si="98"/>
        <v>100</v>
      </c>
      <c r="J183" s="108">
        <f t="shared" si="98"/>
        <v>0</v>
      </c>
      <c r="K183" s="108">
        <f t="shared" si="98"/>
        <v>0</v>
      </c>
      <c r="L183" s="108">
        <f t="shared" si="98"/>
        <v>487.2</v>
      </c>
      <c r="M183" s="108">
        <f t="shared" si="98"/>
        <v>0</v>
      </c>
      <c r="N183" s="108">
        <f t="shared" si="98"/>
        <v>0</v>
      </c>
      <c r="O183" s="108">
        <f t="shared" si="98"/>
        <v>0</v>
      </c>
      <c r="P183" s="108">
        <f t="shared" si="98"/>
        <v>0</v>
      </c>
      <c r="Q183" s="108">
        <f t="shared" si="98"/>
        <v>0</v>
      </c>
      <c r="R183" s="108">
        <f t="shared" si="98"/>
        <v>0</v>
      </c>
      <c r="S183" s="108">
        <f t="shared" si="98"/>
        <v>0</v>
      </c>
      <c r="T183" s="108">
        <f t="shared" si="98"/>
        <v>0</v>
      </c>
      <c r="U183" s="108">
        <f t="shared" si="98"/>
        <v>0</v>
      </c>
      <c r="V183" s="108">
        <f t="shared" si="98"/>
        <v>0</v>
      </c>
      <c r="W183" s="108">
        <f t="shared" si="98"/>
        <v>0</v>
      </c>
      <c r="X183" s="108">
        <f t="shared" si="98"/>
        <v>0</v>
      </c>
      <c r="Y183" s="108">
        <f t="shared" si="98"/>
        <v>0</v>
      </c>
      <c r="Z183" s="108">
        <f t="shared" si="98"/>
        <v>0</v>
      </c>
      <c r="AA183" s="108">
        <f t="shared" si="98"/>
        <v>0</v>
      </c>
      <c r="AB183" s="108">
        <f t="shared" si="98"/>
        <v>0</v>
      </c>
      <c r="AC183" s="108">
        <f t="shared" si="98"/>
        <v>0</v>
      </c>
      <c r="AD183" s="108">
        <f t="shared" si="98"/>
        <v>680</v>
      </c>
      <c r="AE183" s="108">
        <f t="shared" si="98"/>
        <v>0</v>
      </c>
      <c r="AF183" s="102"/>
      <c r="AG183" s="103">
        <f t="shared" si="68"/>
        <v>0</v>
      </c>
    </row>
    <row r="184" spans="1:33" x14ac:dyDescent="0.3">
      <c r="A184" s="107" t="s">
        <v>172</v>
      </c>
      <c r="B184" s="108">
        <f t="shared" si="99"/>
        <v>0</v>
      </c>
      <c r="C184" s="108">
        <f t="shared" si="99"/>
        <v>0</v>
      </c>
      <c r="D184" s="108">
        <f t="shared" si="99"/>
        <v>0</v>
      </c>
      <c r="E184" s="108">
        <f t="shared" si="99"/>
        <v>0</v>
      </c>
      <c r="F184" s="108"/>
      <c r="G184" s="108"/>
      <c r="H184" s="108">
        <f t="shared" si="98"/>
        <v>0</v>
      </c>
      <c r="I184" s="108">
        <f t="shared" si="98"/>
        <v>0</v>
      </c>
      <c r="J184" s="108">
        <f t="shared" si="98"/>
        <v>0</v>
      </c>
      <c r="K184" s="108">
        <f t="shared" si="98"/>
        <v>0</v>
      </c>
      <c r="L184" s="108">
        <f t="shared" si="98"/>
        <v>0</v>
      </c>
      <c r="M184" s="108">
        <f t="shared" si="98"/>
        <v>0</v>
      </c>
      <c r="N184" s="108">
        <f t="shared" si="98"/>
        <v>0</v>
      </c>
      <c r="O184" s="108">
        <f t="shared" si="98"/>
        <v>0</v>
      </c>
      <c r="P184" s="108">
        <f t="shared" si="98"/>
        <v>0</v>
      </c>
      <c r="Q184" s="108">
        <f t="shared" si="98"/>
        <v>0</v>
      </c>
      <c r="R184" s="108">
        <f t="shared" si="98"/>
        <v>0</v>
      </c>
      <c r="S184" s="108">
        <f t="shared" si="98"/>
        <v>0</v>
      </c>
      <c r="T184" s="108">
        <f t="shared" si="98"/>
        <v>0</v>
      </c>
      <c r="U184" s="108">
        <f t="shared" si="98"/>
        <v>0</v>
      </c>
      <c r="V184" s="108">
        <f t="shared" si="98"/>
        <v>0</v>
      </c>
      <c r="W184" s="108">
        <f t="shared" si="98"/>
        <v>0</v>
      </c>
      <c r="X184" s="108">
        <f t="shared" si="98"/>
        <v>0</v>
      </c>
      <c r="Y184" s="108">
        <f t="shared" si="98"/>
        <v>0</v>
      </c>
      <c r="Z184" s="108">
        <f t="shared" si="98"/>
        <v>0</v>
      </c>
      <c r="AA184" s="108">
        <f t="shared" si="98"/>
        <v>0</v>
      </c>
      <c r="AB184" s="108">
        <f t="shared" si="98"/>
        <v>0</v>
      </c>
      <c r="AC184" s="108">
        <f t="shared" si="98"/>
        <v>0</v>
      </c>
      <c r="AD184" s="108">
        <f t="shared" si="98"/>
        <v>0</v>
      </c>
      <c r="AE184" s="108">
        <f t="shared" si="98"/>
        <v>0</v>
      </c>
      <c r="AF184" s="102"/>
      <c r="AG184" s="103">
        <f t="shared" si="68"/>
        <v>0</v>
      </c>
    </row>
    <row r="185" spans="1:33" ht="80.25" customHeight="1" x14ac:dyDescent="0.3">
      <c r="A185" s="109" t="s">
        <v>310</v>
      </c>
      <c r="B185" s="110"/>
      <c r="C185" s="111"/>
      <c r="D185" s="111"/>
      <c r="E185" s="111"/>
      <c r="F185" s="111"/>
      <c r="G185" s="111"/>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29"/>
      <c r="AG185" s="103">
        <f t="shared" si="68"/>
        <v>0</v>
      </c>
    </row>
    <row r="186" spans="1:33" x14ac:dyDescent="0.3">
      <c r="A186" s="113" t="s">
        <v>31</v>
      </c>
      <c r="B186" s="114">
        <f>B188+B189+B187+B190</f>
        <v>1167.2</v>
      </c>
      <c r="C186" s="114">
        <f>C188+C189+C187+C190</f>
        <v>0</v>
      </c>
      <c r="D186" s="115">
        <f>D188+D189+D187+D190</f>
        <v>0</v>
      </c>
      <c r="E186" s="114">
        <f>E188+E189+E187+E190</f>
        <v>0</v>
      </c>
      <c r="F186" s="114">
        <f>IFERROR(E186/B186*100,0)</f>
        <v>0</v>
      </c>
      <c r="G186" s="114">
        <f>IFERROR(E186/C186*100,0)</f>
        <v>0</v>
      </c>
      <c r="H186" s="114">
        <f t="shared" ref="H186:AE186" si="100">H188+H189+H187+H190</f>
        <v>0</v>
      </c>
      <c r="I186" s="114">
        <f t="shared" si="100"/>
        <v>0</v>
      </c>
      <c r="J186" s="114">
        <f t="shared" si="100"/>
        <v>0</v>
      </c>
      <c r="K186" s="114">
        <f t="shared" si="100"/>
        <v>0</v>
      </c>
      <c r="L186" s="114">
        <f t="shared" si="100"/>
        <v>487.2</v>
      </c>
      <c r="M186" s="114">
        <f t="shared" si="100"/>
        <v>0</v>
      </c>
      <c r="N186" s="114">
        <f t="shared" si="100"/>
        <v>0</v>
      </c>
      <c r="O186" s="114">
        <f t="shared" si="100"/>
        <v>0</v>
      </c>
      <c r="P186" s="114">
        <f t="shared" si="100"/>
        <v>0</v>
      </c>
      <c r="Q186" s="114">
        <f t="shared" si="100"/>
        <v>0</v>
      </c>
      <c r="R186" s="114">
        <f t="shared" si="100"/>
        <v>0</v>
      </c>
      <c r="S186" s="114">
        <f t="shared" si="100"/>
        <v>0</v>
      </c>
      <c r="T186" s="114">
        <f t="shared" si="100"/>
        <v>0</v>
      </c>
      <c r="U186" s="114">
        <f t="shared" si="100"/>
        <v>0</v>
      </c>
      <c r="V186" s="114">
        <f t="shared" si="100"/>
        <v>0</v>
      </c>
      <c r="W186" s="114">
        <f t="shared" si="100"/>
        <v>0</v>
      </c>
      <c r="X186" s="114">
        <f t="shared" si="100"/>
        <v>0</v>
      </c>
      <c r="Y186" s="114">
        <f t="shared" si="100"/>
        <v>0</v>
      </c>
      <c r="Z186" s="114">
        <f t="shared" si="100"/>
        <v>0</v>
      </c>
      <c r="AA186" s="114">
        <f t="shared" si="100"/>
        <v>0</v>
      </c>
      <c r="AB186" s="114">
        <f t="shared" si="100"/>
        <v>0</v>
      </c>
      <c r="AC186" s="114">
        <f t="shared" si="100"/>
        <v>0</v>
      </c>
      <c r="AD186" s="114">
        <f t="shared" si="100"/>
        <v>680</v>
      </c>
      <c r="AE186" s="114">
        <f t="shared" si="100"/>
        <v>0</v>
      </c>
      <c r="AF186" s="29"/>
      <c r="AG186" s="103">
        <f t="shared" si="68"/>
        <v>0</v>
      </c>
    </row>
    <row r="187" spans="1:33" x14ac:dyDescent="0.3">
      <c r="A187" s="116" t="s">
        <v>171</v>
      </c>
      <c r="B187" s="117">
        <f t="shared" ref="B187:B189" si="101">J187+L187+N187+P187+R187+T187+V187+X187+Z187+AB187+AD187+H187</f>
        <v>0</v>
      </c>
      <c r="C187" s="118">
        <f>SUM(H187)</f>
        <v>0</v>
      </c>
      <c r="D187" s="119">
        <f>E187</f>
        <v>0</v>
      </c>
      <c r="E187" s="118">
        <f>SUM(I187,K187,M187,O187,Q187,S187,U187,W187,Y187,AA187,AC187,AE187)</f>
        <v>0</v>
      </c>
      <c r="F187" s="117">
        <f>IFERROR(E187/B187*100,0)</f>
        <v>0</v>
      </c>
      <c r="G187" s="117">
        <f>IFERROR(E187/C187*100,0)</f>
        <v>0</v>
      </c>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29"/>
      <c r="AG187" s="103">
        <f t="shared" si="68"/>
        <v>0</v>
      </c>
    </row>
    <row r="188" spans="1:33" x14ac:dyDescent="0.3">
      <c r="A188" s="116" t="s">
        <v>32</v>
      </c>
      <c r="B188" s="117">
        <f t="shared" si="101"/>
        <v>0</v>
      </c>
      <c r="C188" s="118">
        <f>SUM(H188)</f>
        <v>0</v>
      </c>
      <c r="D188" s="119">
        <f>E188</f>
        <v>0</v>
      </c>
      <c r="E188" s="118">
        <f>SUM(I188,K188,M188,O188,Q188,S188,U188,W188,Y188,AA188,AC188,AE188)</f>
        <v>0</v>
      </c>
      <c r="F188" s="117">
        <f>IFERROR(E188/B188*100,0)</f>
        <v>0</v>
      </c>
      <c r="G188" s="117">
        <f>IFERROR(E188/C188*100,0)</f>
        <v>0</v>
      </c>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29"/>
      <c r="AG188" s="103">
        <f t="shared" si="68"/>
        <v>0</v>
      </c>
    </row>
    <row r="189" spans="1:33" x14ac:dyDescent="0.3">
      <c r="A189" s="116" t="s">
        <v>33</v>
      </c>
      <c r="B189" s="117">
        <f t="shared" si="101"/>
        <v>1167.2</v>
      </c>
      <c r="C189" s="118">
        <f>SUM(H189)</f>
        <v>0</v>
      </c>
      <c r="D189" s="119">
        <f>E189</f>
        <v>0</v>
      </c>
      <c r="E189" s="118">
        <f>SUM(I189,K189,M189,O189,Q189,S189,U189,W189,Y189,AA189,AC189,AE189)</f>
        <v>0</v>
      </c>
      <c r="F189" s="117">
        <f>IFERROR(E189/B189*100,0)</f>
        <v>0</v>
      </c>
      <c r="G189" s="117">
        <f>IFERROR(E189/C189*100,0)</f>
        <v>0</v>
      </c>
      <c r="H189" s="112"/>
      <c r="I189" s="112"/>
      <c r="J189" s="112"/>
      <c r="K189" s="112"/>
      <c r="L189" s="112">
        <v>487.2</v>
      </c>
      <c r="M189" s="112"/>
      <c r="N189" s="112"/>
      <c r="O189" s="112"/>
      <c r="P189" s="112"/>
      <c r="Q189" s="112"/>
      <c r="R189" s="112"/>
      <c r="S189" s="112"/>
      <c r="T189" s="112"/>
      <c r="U189" s="112"/>
      <c r="V189" s="112"/>
      <c r="W189" s="112"/>
      <c r="X189" s="112"/>
      <c r="Y189" s="112"/>
      <c r="Z189" s="112"/>
      <c r="AA189" s="112"/>
      <c r="AB189" s="112"/>
      <c r="AC189" s="112"/>
      <c r="AD189" s="112">
        <v>680</v>
      </c>
      <c r="AE189" s="112"/>
      <c r="AF189" s="29"/>
      <c r="AG189" s="103">
        <f t="shared" si="68"/>
        <v>0</v>
      </c>
    </row>
    <row r="190" spans="1:33" x14ac:dyDescent="0.3">
      <c r="A190" s="116" t="s">
        <v>172</v>
      </c>
      <c r="B190" s="117"/>
      <c r="C190" s="118"/>
      <c r="D190" s="119"/>
      <c r="E190" s="118"/>
      <c r="F190" s="117"/>
      <c r="G190" s="117"/>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29"/>
      <c r="AG190" s="103">
        <f t="shared" si="68"/>
        <v>0</v>
      </c>
    </row>
    <row r="191" spans="1:33" ht="80.25" customHeight="1" x14ac:dyDescent="0.3">
      <c r="A191" s="109" t="s">
        <v>311</v>
      </c>
      <c r="B191" s="110"/>
      <c r="C191" s="111"/>
      <c r="D191" s="111"/>
      <c r="E191" s="111"/>
      <c r="F191" s="111"/>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68"/>
        <v>0</v>
      </c>
    </row>
    <row r="192" spans="1:33" x14ac:dyDescent="0.3">
      <c r="A192" s="113" t="s">
        <v>31</v>
      </c>
      <c r="B192" s="114">
        <f>B194+B195+B193+B196</f>
        <v>100</v>
      </c>
      <c r="C192" s="114">
        <f>C194+C195+C193+C196</f>
        <v>100</v>
      </c>
      <c r="D192" s="115">
        <f>D194+D195+D193+D196</f>
        <v>100</v>
      </c>
      <c r="E192" s="114">
        <f>E194+E195+E193+E196</f>
        <v>100</v>
      </c>
      <c r="F192" s="114">
        <f>IFERROR(E192/B192*100,0)</f>
        <v>100</v>
      </c>
      <c r="G192" s="114">
        <f>IFERROR(E192/C192*100,0)</f>
        <v>100</v>
      </c>
      <c r="H192" s="114">
        <f t="shared" ref="H192:AE192" si="102">H194+H195+H193+H196</f>
        <v>100</v>
      </c>
      <c r="I192" s="114">
        <f t="shared" si="102"/>
        <v>100</v>
      </c>
      <c r="J192" s="114">
        <f t="shared" si="102"/>
        <v>0</v>
      </c>
      <c r="K192" s="114">
        <f t="shared" si="102"/>
        <v>0</v>
      </c>
      <c r="L192" s="114">
        <f t="shared" si="102"/>
        <v>0</v>
      </c>
      <c r="M192" s="114">
        <f t="shared" si="102"/>
        <v>0</v>
      </c>
      <c r="N192" s="114">
        <f t="shared" si="102"/>
        <v>0</v>
      </c>
      <c r="O192" s="114">
        <f t="shared" si="102"/>
        <v>0</v>
      </c>
      <c r="P192" s="114">
        <f t="shared" si="102"/>
        <v>0</v>
      </c>
      <c r="Q192" s="114">
        <f t="shared" si="102"/>
        <v>0</v>
      </c>
      <c r="R192" s="114">
        <f t="shared" si="102"/>
        <v>0</v>
      </c>
      <c r="S192" s="114">
        <f t="shared" si="102"/>
        <v>0</v>
      </c>
      <c r="T192" s="114">
        <f t="shared" si="102"/>
        <v>0</v>
      </c>
      <c r="U192" s="114">
        <f t="shared" si="102"/>
        <v>0</v>
      </c>
      <c r="V192" s="114">
        <f t="shared" si="102"/>
        <v>0</v>
      </c>
      <c r="W192" s="114">
        <f t="shared" si="102"/>
        <v>0</v>
      </c>
      <c r="X192" s="114">
        <f t="shared" si="102"/>
        <v>0</v>
      </c>
      <c r="Y192" s="114">
        <f t="shared" si="102"/>
        <v>0</v>
      </c>
      <c r="Z192" s="114">
        <f t="shared" si="102"/>
        <v>0</v>
      </c>
      <c r="AA192" s="114">
        <f t="shared" si="102"/>
        <v>0</v>
      </c>
      <c r="AB192" s="114">
        <f t="shared" si="102"/>
        <v>0</v>
      </c>
      <c r="AC192" s="114">
        <f t="shared" si="102"/>
        <v>0</v>
      </c>
      <c r="AD192" s="114">
        <f t="shared" si="102"/>
        <v>0</v>
      </c>
      <c r="AE192" s="114">
        <f t="shared" si="102"/>
        <v>0</v>
      </c>
      <c r="AF192" s="29"/>
      <c r="AG192" s="103">
        <f t="shared" si="68"/>
        <v>0</v>
      </c>
    </row>
    <row r="193" spans="1:33" x14ac:dyDescent="0.3">
      <c r="A193" s="116" t="s">
        <v>171</v>
      </c>
      <c r="B193" s="117">
        <f t="shared" ref="B193:B195" si="103">J193+L193+N193+P193+R193+T193+V193+X193+Z193+AB193+AD193+H193</f>
        <v>0</v>
      </c>
      <c r="C193" s="118">
        <f>SUM(H193)</f>
        <v>0</v>
      </c>
      <c r="D193" s="119">
        <f>E193</f>
        <v>0</v>
      </c>
      <c r="E193" s="118">
        <f>SUM(I193,K193,M193,O193,Q193,S193,U193,W193,Y193,AA193,AC193,AE193)</f>
        <v>0</v>
      </c>
      <c r="F193" s="117">
        <f>IFERROR(E193/B193*100,0)</f>
        <v>0</v>
      </c>
      <c r="G193" s="117">
        <f>IFERROR(E193/C193*100,0)</f>
        <v>0</v>
      </c>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29"/>
      <c r="AG193" s="103">
        <f t="shared" si="68"/>
        <v>0</v>
      </c>
    </row>
    <row r="194" spans="1:33" x14ac:dyDescent="0.3">
      <c r="A194" s="116" t="s">
        <v>32</v>
      </c>
      <c r="B194" s="117">
        <f t="shared" si="103"/>
        <v>0</v>
      </c>
      <c r="C194" s="118">
        <f>SUM(H194)</f>
        <v>0</v>
      </c>
      <c r="D194" s="119">
        <f>E194</f>
        <v>0</v>
      </c>
      <c r="E194" s="118">
        <f>SUM(I194,K194,M194,O194,Q194,S194,U194,W194,Y194,AA194,AC194,AE194)</f>
        <v>0</v>
      </c>
      <c r="F194" s="117">
        <f>IFERROR(E194/B194*100,0)</f>
        <v>0</v>
      </c>
      <c r="G194" s="117">
        <f>IFERROR(E194/C194*100,0)</f>
        <v>0</v>
      </c>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68"/>
        <v>0</v>
      </c>
    </row>
    <row r="195" spans="1:33" x14ac:dyDescent="0.3">
      <c r="A195" s="116" t="s">
        <v>33</v>
      </c>
      <c r="B195" s="117">
        <f t="shared" si="103"/>
        <v>100</v>
      </c>
      <c r="C195" s="118">
        <f>SUM(H195)</f>
        <v>100</v>
      </c>
      <c r="D195" s="119">
        <f>E195</f>
        <v>100</v>
      </c>
      <c r="E195" s="118">
        <f>SUM(I195,K195,M195,O195,Q195,S195,U195,W195,Y195,AA195,AC195,AE195)</f>
        <v>100</v>
      </c>
      <c r="F195" s="117">
        <f>IFERROR(E195/B195*100,0)</f>
        <v>100</v>
      </c>
      <c r="G195" s="117">
        <f>IFERROR(E195/C195*100,0)</f>
        <v>100</v>
      </c>
      <c r="H195" s="112">
        <v>100</v>
      </c>
      <c r="I195" s="112">
        <v>100</v>
      </c>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68"/>
        <v>0</v>
      </c>
    </row>
    <row r="196" spans="1:33" x14ac:dyDescent="0.3">
      <c r="A196" s="116" t="s">
        <v>172</v>
      </c>
      <c r="B196" s="117"/>
      <c r="C196" s="118"/>
      <c r="D196" s="119"/>
      <c r="E196" s="118"/>
      <c r="F196" s="117"/>
      <c r="G196" s="117"/>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29"/>
      <c r="AG196" s="103">
        <f t="shared" si="68"/>
        <v>0</v>
      </c>
    </row>
    <row r="197" spans="1:33" ht="75" x14ac:dyDescent="0.3">
      <c r="A197" s="140" t="s">
        <v>312</v>
      </c>
      <c r="B197" s="141"/>
      <c r="C197" s="142"/>
      <c r="D197" s="142"/>
      <c r="E197" s="142"/>
      <c r="F197" s="142"/>
      <c r="G197" s="142"/>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02"/>
      <c r="AG197" s="103">
        <f t="shared" si="68"/>
        <v>0</v>
      </c>
    </row>
    <row r="198" spans="1:33" x14ac:dyDescent="0.3">
      <c r="A198" s="104" t="s">
        <v>31</v>
      </c>
      <c r="B198" s="105">
        <f>B199+B200+B201+B202</f>
        <v>5139.7999999999993</v>
      </c>
      <c r="C198" s="105">
        <f>C199+C200+C201+C202</f>
        <v>2992.1</v>
      </c>
      <c r="D198" s="105">
        <f>D199+D200+D201+D202</f>
        <v>0</v>
      </c>
      <c r="E198" s="105">
        <f>E199+E200+E201+E202</f>
        <v>0</v>
      </c>
      <c r="F198" s="108">
        <f>IFERROR(E198/B198*100,0)</f>
        <v>0</v>
      </c>
      <c r="G198" s="108">
        <f>IFERROR(E198/C198*100,0)</f>
        <v>0</v>
      </c>
      <c r="H198" s="105">
        <f>H199+H200+H201+H202</f>
        <v>2992.1</v>
      </c>
      <c r="I198" s="105">
        <f t="shared" ref="I198:AE198" si="104">I199+I200+I201+I202</f>
        <v>0</v>
      </c>
      <c r="J198" s="105">
        <f t="shared" si="104"/>
        <v>743.9</v>
      </c>
      <c r="K198" s="105">
        <f t="shared" si="104"/>
        <v>0</v>
      </c>
      <c r="L198" s="105">
        <f t="shared" si="104"/>
        <v>212.7</v>
      </c>
      <c r="M198" s="105">
        <f t="shared" si="104"/>
        <v>0</v>
      </c>
      <c r="N198" s="105">
        <f t="shared" si="104"/>
        <v>0</v>
      </c>
      <c r="O198" s="105">
        <f t="shared" si="104"/>
        <v>0</v>
      </c>
      <c r="P198" s="105">
        <f t="shared" si="104"/>
        <v>600</v>
      </c>
      <c r="Q198" s="105">
        <f t="shared" si="104"/>
        <v>0</v>
      </c>
      <c r="R198" s="105">
        <f t="shared" si="104"/>
        <v>0</v>
      </c>
      <c r="S198" s="105">
        <f t="shared" si="104"/>
        <v>0</v>
      </c>
      <c r="T198" s="105">
        <f t="shared" si="104"/>
        <v>0</v>
      </c>
      <c r="U198" s="105">
        <f t="shared" si="104"/>
        <v>0</v>
      </c>
      <c r="V198" s="105">
        <f t="shared" si="104"/>
        <v>103</v>
      </c>
      <c r="W198" s="105">
        <f t="shared" si="104"/>
        <v>0</v>
      </c>
      <c r="X198" s="105">
        <f t="shared" si="104"/>
        <v>312.8</v>
      </c>
      <c r="Y198" s="105">
        <f t="shared" si="104"/>
        <v>0</v>
      </c>
      <c r="Z198" s="105">
        <f t="shared" si="104"/>
        <v>25.3</v>
      </c>
      <c r="AA198" s="105">
        <f t="shared" si="104"/>
        <v>0</v>
      </c>
      <c r="AB198" s="105">
        <f t="shared" si="104"/>
        <v>0</v>
      </c>
      <c r="AC198" s="105">
        <f t="shared" si="104"/>
        <v>0</v>
      </c>
      <c r="AD198" s="105">
        <f t="shared" si="104"/>
        <v>150</v>
      </c>
      <c r="AE198" s="105">
        <f t="shared" si="104"/>
        <v>0</v>
      </c>
      <c r="AF198" s="102"/>
      <c r="AG198" s="103">
        <f t="shared" si="68"/>
        <v>-7.9580786405131221E-13</v>
      </c>
    </row>
    <row r="199" spans="1:33" x14ac:dyDescent="0.3">
      <c r="A199" s="107" t="s">
        <v>171</v>
      </c>
      <c r="B199" s="108">
        <f>B205+B211+B217+B223</f>
        <v>0</v>
      </c>
      <c r="C199" s="108">
        <f t="shared" ref="C199:E199" si="105">C205+C211+C217+C223</f>
        <v>0</v>
      </c>
      <c r="D199" s="108">
        <f t="shared" si="105"/>
        <v>0</v>
      </c>
      <c r="E199" s="108">
        <f t="shared" si="105"/>
        <v>0</v>
      </c>
      <c r="F199" s="108"/>
      <c r="G199" s="108"/>
      <c r="H199" s="108">
        <f t="shared" ref="H199:AE202" si="106">H205+H211+H217+H223</f>
        <v>0</v>
      </c>
      <c r="I199" s="108">
        <f t="shared" si="106"/>
        <v>0</v>
      </c>
      <c r="J199" s="108">
        <f t="shared" si="106"/>
        <v>0</v>
      </c>
      <c r="K199" s="108">
        <f t="shared" si="106"/>
        <v>0</v>
      </c>
      <c r="L199" s="108">
        <f t="shared" si="106"/>
        <v>0</v>
      </c>
      <c r="M199" s="108">
        <f t="shared" si="106"/>
        <v>0</v>
      </c>
      <c r="N199" s="108">
        <f t="shared" si="106"/>
        <v>0</v>
      </c>
      <c r="O199" s="108">
        <f t="shared" si="106"/>
        <v>0</v>
      </c>
      <c r="P199" s="108">
        <f t="shared" si="106"/>
        <v>0</v>
      </c>
      <c r="Q199" s="108">
        <f t="shared" si="106"/>
        <v>0</v>
      </c>
      <c r="R199" s="108">
        <f t="shared" si="106"/>
        <v>0</v>
      </c>
      <c r="S199" s="108">
        <f t="shared" si="106"/>
        <v>0</v>
      </c>
      <c r="T199" s="108">
        <f t="shared" si="106"/>
        <v>0</v>
      </c>
      <c r="U199" s="108">
        <f t="shared" si="106"/>
        <v>0</v>
      </c>
      <c r="V199" s="108">
        <f t="shared" si="106"/>
        <v>0</v>
      </c>
      <c r="W199" s="108">
        <f t="shared" si="106"/>
        <v>0</v>
      </c>
      <c r="X199" s="108">
        <f t="shared" si="106"/>
        <v>0</v>
      </c>
      <c r="Y199" s="108">
        <f t="shared" si="106"/>
        <v>0</v>
      </c>
      <c r="Z199" s="108">
        <f t="shared" si="106"/>
        <v>0</v>
      </c>
      <c r="AA199" s="108">
        <f t="shared" si="106"/>
        <v>0</v>
      </c>
      <c r="AB199" s="108">
        <f t="shared" si="106"/>
        <v>0</v>
      </c>
      <c r="AC199" s="108">
        <f t="shared" si="106"/>
        <v>0</v>
      </c>
      <c r="AD199" s="108">
        <f t="shared" si="106"/>
        <v>0</v>
      </c>
      <c r="AE199" s="108">
        <f t="shared" si="106"/>
        <v>0</v>
      </c>
      <c r="AF199" s="102"/>
      <c r="AG199" s="103">
        <f t="shared" si="68"/>
        <v>0</v>
      </c>
    </row>
    <row r="200" spans="1:33" x14ac:dyDescent="0.3">
      <c r="A200" s="107" t="s">
        <v>32</v>
      </c>
      <c r="B200" s="108">
        <f t="shared" ref="B200:E202" si="107">B206+B212+B218+B224</f>
        <v>0</v>
      </c>
      <c r="C200" s="108">
        <f t="shared" si="107"/>
        <v>0</v>
      </c>
      <c r="D200" s="108">
        <f t="shared" si="107"/>
        <v>0</v>
      </c>
      <c r="E200" s="108">
        <f t="shared" si="107"/>
        <v>0</v>
      </c>
      <c r="F200" s="108"/>
      <c r="G200" s="108"/>
      <c r="H200" s="108">
        <f t="shared" si="106"/>
        <v>0</v>
      </c>
      <c r="I200" s="108">
        <f t="shared" si="106"/>
        <v>0</v>
      </c>
      <c r="J200" s="108">
        <f t="shared" si="106"/>
        <v>0</v>
      </c>
      <c r="K200" s="108">
        <f t="shared" si="106"/>
        <v>0</v>
      </c>
      <c r="L200" s="108">
        <f t="shared" si="106"/>
        <v>0</v>
      </c>
      <c r="M200" s="108">
        <f t="shared" si="106"/>
        <v>0</v>
      </c>
      <c r="N200" s="108">
        <f t="shared" si="106"/>
        <v>0</v>
      </c>
      <c r="O200" s="108">
        <f t="shared" si="106"/>
        <v>0</v>
      </c>
      <c r="P200" s="108">
        <f t="shared" si="106"/>
        <v>0</v>
      </c>
      <c r="Q200" s="108">
        <f t="shared" si="106"/>
        <v>0</v>
      </c>
      <c r="R200" s="108">
        <f t="shared" si="106"/>
        <v>0</v>
      </c>
      <c r="S200" s="108">
        <f t="shared" si="106"/>
        <v>0</v>
      </c>
      <c r="T200" s="108">
        <f t="shared" si="106"/>
        <v>0</v>
      </c>
      <c r="U200" s="108">
        <f t="shared" si="106"/>
        <v>0</v>
      </c>
      <c r="V200" s="108">
        <f t="shared" si="106"/>
        <v>0</v>
      </c>
      <c r="W200" s="108">
        <f t="shared" si="106"/>
        <v>0</v>
      </c>
      <c r="X200" s="108">
        <f t="shared" si="106"/>
        <v>0</v>
      </c>
      <c r="Y200" s="108">
        <f t="shared" si="106"/>
        <v>0</v>
      </c>
      <c r="Z200" s="108">
        <f t="shared" si="106"/>
        <v>0</v>
      </c>
      <c r="AA200" s="108">
        <f t="shared" si="106"/>
        <v>0</v>
      </c>
      <c r="AB200" s="108">
        <f t="shared" si="106"/>
        <v>0</v>
      </c>
      <c r="AC200" s="108">
        <f t="shared" si="106"/>
        <v>0</v>
      </c>
      <c r="AD200" s="108">
        <f t="shared" si="106"/>
        <v>0</v>
      </c>
      <c r="AE200" s="108">
        <f t="shared" si="106"/>
        <v>0</v>
      </c>
      <c r="AF200" s="102"/>
      <c r="AG200" s="103">
        <f t="shared" si="68"/>
        <v>0</v>
      </c>
    </row>
    <row r="201" spans="1:33" x14ac:dyDescent="0.3">
      <c r="A201" s="107" t="s">
        <v>33</v>
      </c>
      <c r="B201" s="108">
        <f t="shared" si="107"/>
        <v>5139.7999999999993</v>
      </c>
      <c r="C201" s="108">
        <f t="shared" si="107"/>
        <v>2992.1</v>
      </c>
      <c r="D201" s="108">
        <f t="shared" si="107"/>
        <v>0</v>
      </c>
      <c r="E201" s="108">
        <f t="shared" si="107"/>
        <v>0</v>
      </c>
      <c r="F201" s="108">
        <f>IFERROR(E201/B201*100,0)</f>
        <v>0</v>
      </c>
      <c r="G201" s="108">
        <f>IFERROR(E201/C201*100,0)</f>
        <v>0</v>
      </c>
      <c r="H201" s="108">
        <f t="shared" si="106"/>
        <v>2992.1</v>
      </c>
      <c r="I201" s="108">
        <f t="shared" si="106"/>
        <v>0</v>
      </c>
      <c r="J201" s="108">
        <f t="shared" si="106"/>
        <v>743.9</v>
      </c>
      <c r="K201" s="108">
        <f t="shared" si="106"/>
        <v>0</v>
      </c>
      <c r="L201" s="108">
        <f t="shared" si="106"/>
        <v>212.7</v>
      </c>
      <c r="M201" s="108">
        <f t="shared" si="106"/>
        <v>0</v>
      </c>
      <c r="N201" s="108">
        <f t="shared" si="106"/>
        <v>0</v>
      </c>
      <c r="O201" s="108">
        <f t="shared" si="106"/>
        <v>0</v>
      </c>
      <c r="P201" s="108">
        <f t="shared" si="106"/>
        <v>600</v>
      </c>
      <c r="Q201" s="108">
        <f t="shared" si="106"/>
        <v>0</v>
      </c>
      <c r="R201" s="108">
        <f t="shared" si="106"/>
        <v>0</v>
      </c>
      <c r="S201" s="108">
        <f t="shared" si="106"/>
        <v>0</v>
      </c>
      <c r="T201" s="108">
        <f t="shared" si="106"/>
        <v>0</v>
      </c>
      <c r="U201" s="108">
        <f t="shared" si="106"/>
        <v>0</v>
      </c>
      <c r="V201" s="108">
        <f t="shared" si="106"/>
        <v>103</v>
      </c>
      <c r="W201" s="108">
        <f t="shared" si="106"/>
        <v>0</v>
      </c>
      <c r="X201" s="108">
        <f t="shared" si="106"/>
        <v>312.8</v>
      </c>
      <c r="Y201" s="108">
        <f t="shared" si="106"/>
        <v>0</v>
      </c>
      <c r="Z201" s="108">
        <f t="shared" si="106"/>
        <v>25.3</v>
      </c>
      <c r="AA201" s="108">
        <f t="shared" si="106"/>
        <v>0</v>
      </c>
      <c r="AB201" s="108">
        <f t="shared" si="106"/>
        <v>0</v>
      </c>
      <c r="AC201" s="108">
        <f t="shared" si="106"/>
        <v>0</v>
      </c>
      <c r="AD201" s="108">
        <f t="shared" si="106"/>
        <v>150</v>
      </c>
      <c r="AE201" s="108">
        <f t="shared" si="106"/>
        <v>0</v>
      </c>
      <c r="AF201" s="102"/>
      <c r="AG201" s="103">
        <f t="shared" si="68"/>
        <v>-7.9580786405131221E-13</v>
      </c>
    </row>
    <row r="202" spans="1:33" x14ac:dyDescent="0.3">
      <c r="A202" s="107" t="s">
        <v>172</v>
      </c>
      <c r="B202" s="108">
        <f t="shared" si="107"/>
        <v>0</v>
      </c>
      <c r="C202" s="108">
        <f t="shared" si="107"/>
        <v>0</v>
      </c>
      <c r="D202" s="108">
        <f t="shared" si="107"/>
        <v>0</v>
      </c>
      <c r="E202" s="108">
        <f t="shared" si="107"/>
        <v>0</v>
      </c>
      <c r="F202" s="108"/>
      <c r="G202" s="108"/>
      <c r="H202" s="108">
        <f t="shared" si="106"/>
        <v>0</v>
      </c>
      <c r="I202" s="108">
        <f t="shared" si="106"/>
        <v>0</v>
      </c>
      <c r="J202" s="108">
        <f t="shared" si="106"/>
        <v>0</v>
      </c>
      <c r="K202" s="108">
        <f t="shared" si="106"/>
        <v>0</v>
      </c>
      <c r="L202" s="108">
        <f t="shared" si="106"/>
        <v>0</v>
      </c>
      <c r="M202" s="108">
        <f t="shared" si="106"/>
        <v>0</v>
      </c>
      <c r="N202" s="108">
        <f t="shared" si="106"/>
        <v>0</v>
      </c>
      <c r="O202" s="108">
        <f t="shared" si="106"/>
        <v>0</v>
      </c>
      <c r="P202" s="108">
        <f t="shared" si="106"/>
        <v>0</v>
      </c>
      <c r="Q202" s="108">
        <f t="shared" si="106"/>
        <v>0</v>
      </c>
      <c r="R202" s="108">
        <f t="shared" si="106"/>
        <v>0</v>
      </c>
      <c r="S202" s="108">
        <f t="shared" si="106"/>
        <v>0</v>
      </c>
      <c r="T202" s="108">
        <f t="shared" si="106"/>
        <v>0</v>
      </c>
      <c r="U202" s="108">
        <f t="shared" si="106"/>
        <v>0</v>
      </c>
      <c r="V202" s="108">
        <f t="shared" si="106"/>
        <v>0</v>
      </c>
      <c r="W202" s="108">
        <f t="shared" si="106"/>
        <v>0</v>
      </c>
      <c r="X202" s="108">
        <f t="shared" si="106"/>
        <v>0</v>
      </c>
      <c r="Y202" s="108">
        <f t="shared" si="106"/>
        <v>0</v>
      </c>
      <c r="Z202" s="108">
        <f t="shared" si="106"/>
        <v>0</v>
      </c>
      <c r="AA202" s="108">
        <f t="shared" si="106"/>
        <v>0</v>
      </c>
      <c r="AB202" s="108">
        <f t="shared" si="106"/>
        <v>0</v>
      </c>
      <c r="AC202" s="108">
        <f t="shared" si="106"/>
        <v>0</v>
      </c>
      <c r="AD202" s="108">
        <f t="shared" si="106"/>
        <v>0</v>
      </c>
      <c r="AE202" s="108">
        <f t="shared" si="106"/>
        <v>0</v>
      </c>
      <c r="AF202" s="102"/>
      <c r="AG202" s="103">
        <f t="shared" si="68"/>
        <v>0</v>
      </c>
    </row>
    <row r="203" spans="1:33" ht="62.25" customHeight="1" x14ac:dyDescent="0.3">
      <c r="A203" s="109" t="s">
        <v>313</v>
      </c>
      <c r="B203" s="110"/>
      <c r="C203" s="111"/>
      <c r="D203" s="111"/>
      <c r="E203" s="111"/>
      <c r="F203" s="111"/>
      <c r="G203" s="111"/>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68"/>
        <v>0</v>
      </c>
    </row>
    <row r="204" spans="1:33" x14ac:dyDescent="0.3">
      <c r="A204" s="113" t="s">
        <v>31</v>
      </c>
      <c r="B204" s="114">
        <f>B206+B207+B205+B208</f>
        <v>1781.6</v>
      </c>
      <c r="C204" s="114">
        <f>C206+C207+C205+C208</f>
        <v>0</v>
      </c>
      <c r="D204" s="115">
        <f>D206+D207+D205+D208</f>
        <v>0</v>
      </c>
      <c r="E204" s="114">
        <f>E206+E207+E205+E208</f>
        <v>0</v>
      </c>
      <c r="F204" s="114">
        <f>IFERROR(E204/B204*100,0)</f>
        <v>0</v>
      </c>
      <c r="G204" s="114">
        <f>IFERROR(E204/C204*100,0)</f>
        <v>0</v>
      </c>
      <c r="H204" s="114">
        <f t="shared" ref="H204:AE204" si="108">H206+H207+H205+H208</f>
        <v>0</v>
      </c>
      <c r="I204" s="114">
        <f t="shared" si="108"/>
        <v>0</v>
      </c>
      <c r="J204" s="114">
        <f t="shared" si="108"/>
        <v>740.5</v>
      </c>
      <c r="K204" s="114">
        <f t="shared" si="108"/>
        <v>0</v>
      </c>
      <c r="L204" s="114">
        <f t="shared" si="108"/>
        <v>0</v>
      </c>
      <c r="M204" s="114">
        <f t="shared" si="108"/>
        <v>0</v>
      </c>
      <c r="N204" s="114">
        <f t="shared" si="108"/>
        <v>0</v>
      </c>
      <c r="O204" s="114">
        <f t="shared" si="108"/>
        <v>0</v>
      </c>
      <c r="P204" s="114">
        <f t="shared" si="108"/>
        <v>600</v>
      </c>
      <c r="Q204" s="114">
        <f t="shared" si="108"/>
        <v>0</v>
      </c>
      <c r="R204" s="114">
        <f t="shared" si="108"/>
        <v>0</v>
      </c>
      <c r="S204" s="114">
        <f t="shared" si="108"/>
        <v>0</v>
      </c>
      <c r="T204" s="114">
        <f t="shared" si="108"/>
        <v>0</v>
      </c>
      <c r="U204" s="114">
        <f t="shared" si="108"/>
        <v>0</v>
      </c>
      <c r="V204" s="114">
        <f t="shared" si="108"/>
        <v>103</v>
      </c>
      <c r="W204" s="114">
        <f t="shared" si="108"/>
        <v>0</v>
      </c>
      <c r="X204" s="114">
        <f t="shared" si="108"/>
        <v>312.8</v>
      </c>
      <c r="Y204" s="114">
        <f t="shared" si="108"/>
        <v>0</v>
      </c>
      <c r="Z204" s="114">
        <f t="shared" si="108"/>
        <v>25.3</v>
      </c>
      <c r="AA204" s="114">
        <f t="shared" si="108"/>
        <v>0</v>
      </c>
      <c r="AB204" s="114">
        <f t="shared" si="108"/>
        <v>0</v>
      </c>
      <c r="AC204" s="114">
        <f t="shared" si="108"/>
        <v>0</v>
      </c>
      <c r="AD204" s="114">
        <f t="shared" si="108"/>
        <v>0</v>
      </c>
      <c r="AE204" s="114">
        <f t="shared" si="108"/>
        <v>0</v>
      </c>
      <c r="AF204" s="29"/>
      <c r="AG204" s="103">
        <f t="shared" si="68"/>
        <v>-1.0302869668521453E-13</v>
      </c>
    </row>
    <row r="205" spans="1:33" x14ac:dyDescent="0.3">
      <c r="A205" s="116" t="s">
        <v>171</v>
      </c>
      <c r="B205" s="117">
        <f t="shared" ref="B205:B207" si="109">J205+L205+N205+P205+R205+T205+V205+X205+Z205+AB205+AD205+H205</f>
        <v>0</v>
      </c>
      <c r="C205" s="118">
        <f>SUM(H205)</f>
        <v>0</v>
      </c>
      <c r="D205" s="119">
        <f>E205</f>
        <v>0</v>
      </c>
      <c r="E205" s="118">
        <f>SUM(I205,K205,M205,O205,Q205,S205,U205,W205,Y205,AA205,AC205,AE205)</f>
        <v>0</v>
      </c>
      <c r="F205" s="117">
        <f>IFERROR(E205/B205*100,0)</f>
        <v>0</v>
      </c>
      <c r="G205" s="117">
        <f>IFERROR(E205/C205*100,0)</f>
        <v>0</v>
      </c>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29"/>
      <c r="AG205" s="103">
        <f t="shared" si="68"/>
        <v>0</v>
      </c>
    </row>
    <row r="206" spans="1:33" x14ac:dyDescent="0.3">
      <c r="A206" s="116" t="s">
        <v>32</v>
      </c>
      <c r="B206" s="117">
        <f t="shared" si="109"/>
        <v>0</v>
      </c>
      <c r="C206" s="118">
        <f>SUM(H206)</f>
        <v>0</v>
      </c>
      <c r="D206" s="119">
        <f>E206</f>
        <v>0</v>
      </c>
      <c r="E206" s="118">
        <f>SUM(I206,K206,M206,O206,Q206,S206,U206,W206,Y206,AA206,AC206,AE206)</f>
        <v>0</v>
      </c>
      <c r="F206" s="117">
        <f>IFERROR(E206/B206*100,0)</f>
        <v>0</v>
      </c>
      <c r="G206" s="117">
        <f>IFERROR(E206/C206*100,0)</f>
        <v>0</v>
      </c>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68"/>
        <v>0</v>
      </c>
    </row>
    <row r="207" spans="1:33" x14ac:dyDescent="0.3">
      <c r="A207" s="116" t="s">
        <v>33</v>
      </c>
      <c r="B207" s="117">
        <f t="shared" si="109"/>
        <v>1781.6</v>
      </c>
      <c r="C207" s="118">
        <f>SUM(H207)</f>
        <v>0</v>
      </c>
      <c r="D207" s="119">
        <f>E207</f>
        <v>0</v>
      </c>
      <c r="E207" s="118">
        <f>SUM(I207,K207,M207,O207,Q207,S207,U207,W207,Y207,AA207,AC207,AE207)</f>
        <v>0</v>
      </c>
      <c r="F207" s="117">
        <f>IFERROR(E207/B207*100,0)</f>
        <v>0</v>
      </c>
      <c r="G207" s="117">
        <f>IFERROR(E207/C207*100,0)</f>
        <v>0</v>
      </c>
      <c r="H207" s="112"/>
      <c r="I207" s="112"/>
      <c r="J207" s="112">
        <v>740.5</v>
      </c>
      <c r="K207" s="112"/>
      <c r="L207" s="112"/>
      <c r="M207" s="112"/>
      <c r="N207" s="112"/>
      <c r="O207" s="112"/>
      <c r="P207" s="112">
        <v>600</v>
      </c>
      <c r="Q207" s="112"/>
      <c r="R207" s="112"/>
      <c r="S207" s="112"/>
      <c r="T207" s="112"/>
      <c r="U207" s="112"/>
      <c r="V207" s="112">
        <v>103</v>
      </c>
      <c r="W207" s="112"/>
      <c r="X207" s="112">
        <v>312.8</v>
      </c>
      <c r="Y207" s="112"/>
      <c r="Z207" s="112">
        <v>25.3</v>
      </c>
      <c r="AA207" s="112"/>
      <c r="AB207" s="112"/>
      <c r="AC207" s="112"/>
      <c r="AD207" s="112"/>
      <c r="AE207" s="112"/>
      <c r="AF207" s="29"/>
      <c r="AG207" s="103">
        <f t="shared" si="68"/>
        <v>-1.0302869668521453E-13</v>
      </c>
    </row>
    <row r="208" spans="1:33" x14ac:dyDescent="0.3">
      <c r="A208" s="116" t="s">
        <v>172</v>
      </c>
      <c r="B208" s="117"/>
      <c r="C208" s="118"/>
      <c r="D208" s="119"/>
      <c r="E208" s="118"/>
      <c r="F208" s="117"/>
      <c r="G208" s="117"/>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68"/>
        <v>0</v>
      </c>
    </row>
    <row r="209" spans="1:33" ht="80.25" customHeight="1" x14ac:dyDescent="0.3">
      <c r="A209" s="109" t="s">
        <v>314</v>
      </c>
      <c r="B209" s="110"/>
      <c r="C209" s="111"/>
      <c r="D209" s="111"/>
      <c r="E209" s="111"/>
      <c r="F209" s="111"/>
      <c r="G209" s="111"/>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68"/>
        <v>0</v>
      </c>
    </row>
    <row r="210" spans="1:33" x14ac:dyDescent="0.3">
      <c r="A210" s="113" t="s">
        <v>31</v>
      </c>
      <c r="B210" s="114">
        <f>B212+B213+B211+B214</f>
        <v>216.1</v>
      </c>
      <c r="C210" s="114">
        <f>C212+C213+C211+C214</f>
        <v>0</v>
      </c>
      <c r="D210" s="115">
        <f>D212+D213+D211+D214</f>
        <v>0</v>
      </c>
      <c r="E210" s="114">
        <f>E212+E213+E211+E214</f>
        <v>0</v>
      </c>
      <c r="F210" s="114">
        <f>IFERROR(E210/B210*100,0)</f>
        <v>0</v>
      </c>
      <c r="G210" s="114">
        <f>IFERROR(E210/C210*100,0)</f>
        <v>0</v>
      </c>
      <c r="H210" s="114">
        <f t="shared" ref="H210:AE210" si="110">H212+H213+H211+H214</f>
        <v>0</v>
      </c>
      <c r="I210" s="114">
        <f t="shared" si="110"/>
        <v>0</v>
      </c>
      <c r="J210" s="114">
        <f t="shared" si="110"/>
        <v>3.4</v>
      </c>
      <c r="K210" s="114">
        <f t="shared" si="110"/>
        <v>0</v>
      </c>
      <c r="L210" s="114">
        <f t="shared" si="110"/>
        <v>212.7</v>
      </c>
      <c r="M210" s="114">
        <f t="shared" si="110"/>
        <v>0</v>
      </c>
      <c r="N210" s="114">
        <f t="shared" si="110"/>
        <v>0</v>
      </c>
      <c r="O210" s="114">
        <f t="shared" si="110"/>
        <v>0</v>
      </c>
      <c r="P210" s="114">
        <f t="shared" si="110"/>
        <v>0</v>
      </c>
      <c r="Q210" s="114">
        <f t="shared" si="110"/>
        <v>0</v>
      </c>
      <c r="R210" s="114">
        <f t="shared" si="110"/>
        <v>0</v>
      </c>
      <c r="S210" s="114">
        <f t="shared" si="110"/>
        <v>0</v>
      </c>
      <c r="T210" s="114">
        <f t="shared" si="110"/>
        <v>0</v>
      </c>
      <c r="U210" s="114">
        <f t="shared" si="110"/>
        <v>0</v>
      </c>
      <c r="V210" s="114">
        <f t="shared" si="110"/>
        <v>0</v>
      </c>
      <c r="W210" s="114">
        <f t="shared" si="110"/>
        <v>0</v>
      </c>
      <c r="X210" s="114">
        <f t="shared" si="110"/>
        <v>0</v>
      </c>
      <c r="Y210" s="114">
        <f t="shared" si="110"/>
        <v>0</v>
      </c>
      <c r="Z210" s="114">
        <f t="shared" si="110"/>
        <v>0</v>
      </c>
      <c r="AA210" s="114">
        <f t="shared" si="110"/>
        <v>0</v>
      </c>
      <c r="AB210" s="114">
        <f t="shared" si="110"/>
        <v>0</v>
      </c>
      <c r="AC210" s="114">
        <f t="shared" si="110"/>
        <v>0</v>
      </c>
      <c r="AD210" s="114">
        <f t="shared" si="110"/>
        <v>0</v>
      </c>
      <c r="AE210" s="114">
        <f t="shared" si="110"/>
        <v>0</v>
      </c>
      <c r="AF210" s="29"/>
      <c r="AG210" s="103">
        <f t="shared" si="68"/>
        <v>0</v>
      </c>
    </row>
    <row r="211" spans="1:33" x14ac:dyDescent="0.3">
      <c r="A211" s="116" t="s">
        <v>171</v>
      </c>
      <c r="B211" s="117">
        <f t="shared" ref="B211:B213" si="111">J211+L211+N211+P211+R211+T211+V211+X211+Z211+AB211+AD211+H211</f>
        <v>0</v>
      </c>
      <c r="C211" s="118">
        <f>SUM(H211)</f>
        <v>0</v>
      </c>
      <c r="D211" s="119">
        <f>E211</f>
        <v>0</v>
      </c>
      <c r="E211" s="118">
        <f>SUM(I211,K211,M211,O211,Q211,S211,U211,W211,Y211,AA211,AC211,AE211)</f>
        <v>0</v>
      </c>
      <c r="F211" s="117">
        <f>IFERROR(E211/B211*100,0)</f>
        <v>0</v>
      </c>
      <c r="G211" s="117">
        <f>IFERROR(E211/C211*100,0)</f>
        <v>0</v>
      </c>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29"/>
      <c r="AG211" s="103">
        <f t="shared" si="68"/>
        <v>0</v>
      </c>
    </row>
    <row r="212" spans="1:33" x14ac:dyDescent="0.3">
      <c r="A212" s="116" t="s">
        <v>32</v>
      </c>
      <c r="B212" s="117">
        <f t="shared" si="111"/>
        <v>0</v>
      </c>
      <c r="C212" s="118">
        <f>SUM(H212)</f>
        <v>0</v>
      </c>
      <c r="D212" s="119">
        <f>E212</f>
        <v>0</v>
      </c>
      <c r="E212" s="118">
        <f>SUM(I212,K212,M212,O212,Q212,S212,U212,W212,Y212,AA212,AC212,AE212)</f>
        <v>0</v>
      </c>
      <c r="F212" s="117">
        <f>IFERROR(E212/B212*100,0)</f>
        <v>0</v>
      </c>
      <c r="G212" s="117">
        <f>IFERROR(E212/C212*100,0)</f>
        <v>0</v>
      </c>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68"/>
        <v>0</v>
      </c>
    </row>
    <row r="213" spans="1:33" x14ac:dyDescent="0.3">
      <c r="A213" s="116" t="s">
        <v>33</v>
      </c>
      <c r="B213" s="117">
        <f t="shared" si="111"/>
        <v>216.1</v>
      </c>
      <c r="C213" s="118">
        <f>SUM(H213)</f>
        <v>0</v>
      </c>
      <c r="D213" s="119">
        <f>E213</f>
        <v>0</v>
      </c>
      <c r="E213" s="118">
        <f>SUM(I213,K213,M213,O213,Q213,S213,U213,W213,Y213,AA213,AC213,AE213)</f>
        <v>0</v>
      </c>
      <c r="F213" s="117">
        <f>IFERROR(E213/B213*100,0)</f>
        <v>0</v>
      </c>
      <c r="G213" s="117">
        <f>IFERROR(E213/C213*100,0)</f>
        <v>0</v>
      </c>
      <c r="H213" s="112"/>
      <c r="I213" s="112"/>
      <c r="J213" s="112">
        <v>3.4</v>
      </c>
      <c r="K213" s="112"/>
      <c r="L213" s="112">
        <v>212.7</v>
      </c>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68"/>
        <v>0</v>
      </c>
    </row>
    <row r="214" spans="1:33" x14ac:dyDescent="0.3">
      <c r="A214" s="116" t="s">
        <v>172</v>
      </c>
      <c r="B214" s="117"/>
      <c r="C214" s="118"/>
      <c r="D214" s="119"/>
      <c r="E214" s="118"/>
      <c r="F214" s="117"/>
      <c r="G214" s="117"/>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68"/>
        <v>0</v>
      </c>
    </row>
    <row r="215" spans="1:33" ht="42.75" customHeight="1" x14ac:dyDescent="0.3">
      <c r="A215" s="109" t="s">
        <v>315</v>
      </c>
      <c r="B215" s="110"/>
      <c r="C215" s="111"/>
      <c r="D215" s="111"/>
      <c r="E215" s="111"/>
      <c r="F215" s="111"/>
      <c r="G215" s="111"/>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68"/>
        <v>0</v>
      </c>
    </row>
    <row r="216" spans="1:33" x14ac:dyDescent="0.3">
      <c r="A216" s="113" t="s">
        <v>31</v>
      </c>
      <c r="B216" s="114">
        <f>B218+B219+B217+B220</f>
        <v>150</v>
      </c>
      <c r="C216" s="114">
        <f>C218+C219+C217+C220</f>
        <v>0</v>
      </c>
      <c r="D216" s="115">
        <f>D218+D219+D217+D220</f>
        <v>0</v>
      </c>
      <c r="E216" s="114">
        <f>E218+E219+E217+E220</f>
        <v>0</v>
      </c>
      <c r="F216" s="114">
        <f>IFERROR(E216/B216*100,0)</f>
        <v>0</v>
      </c>
      <c r="G216" s="114">
        <f>IFERROR(E216/C216*100,0)</f>
        <v>0</v>
      </c>
      <c r="H216" s="114">
        <f t="shared" ref="H216:AE216" si="112">H218+H219+H217+H220</f>
        <v>0</v>
      </c>
      <c r="I216" s="114">
        <f t="shared" si="112"/>
        <v>0</v>
      </c>
      <c r="J216" s="114">
        <f t="shared" si="112"/>
        <v>0</v>
      </c>
      <c r="K216" s="114">
        <f t="shared" si="112"/>
        <v>0</v>
      </c>
      <c r="L216" s="114">
        <f t="shared" si="112"/>
        <v>0</v>
      </c>
      <c r="M216" s="114">
        <f t="shared" si="112"/>
        <v>0</v>
      </c>
      <c r="N216" s="114">
        <f t="shared" si="112"/>
        <v>0</v>
      </c>
      <c r="O216" s="114">
        <f t="shared" si="112"/>
        <v>0</v>
      </c>
      <c r="P216" s="114">
        <f t="shared" si="112"/>
        <v>0</v>
      </c>
      <c r="Q216" s="114">
        <f t="shared" si="112"/>
        <v>0</v>
      </c>
      <c r="R216" s="114">
        <f t="shared" si="112"/>
        <v>0</v>
      </c>
      <c r="S216" s="114">
        <f t="shared" si="112"/>
        <v>0</v>
      </c>
      <c r="T216" s="114">
        <f t="shared" si="112"/>
        <v>0</v>
      </c>
      <c r="U216" s="114">
        <f t="shared" si="112"/>
        <v>0</v>
      </c>
      <c r="V216" s="114">
        <f t="shared" si="112"/>
        <v>0</v>
      </c>
      <c r="W216" s="114">
        <f t="shared" si="112"/>
        <v>0</v>
      </c>
      <c r="X216" s="114">
        <f t="shared" si="112"/>
        <v>0</v>
      </c>
      <c r="Y216" s="114">
        <f t="shared" si="112"/>
        <v>0</v>
      </c>
      <c r="Z216" s="114">
        <f t="shared" si="112"/>
        <v>0</v>
      </c>
      <c r="AA216" s="114">
        <f t="shared" si="112"/>
        <v>0</v>
      </c>
      <c r="AB216" s="114">
        <f t="shared" si="112"/>
        <v>0</v>
      </c>
      <c r="AC216" s="114">
        <f t="shared" si="112"/>
        <v>0</v>
      </c>
      <c r="AD216" s="114">
        <f t="shared" si="112"/>
        <v>150</v>
      </c>
      <c r="AE216" s="114">
        <f t="shared" si="112"/>
        <v>0</v>
      </c>
      <c r="AF216" s="29"/>
      <c r="AG216" s="103">
        <f t="shared" si="68"/>
        <v>0</v>
      </c>
    </row>
    <row r="217" spans="1:33" x14ac:dyDescent="0.3">
      <c r="A217" s="116" t="s">
        <v>171</v>
      </c>
      <c r="B217" s="117">
        <f t="shared" ref="B217:B219" si="113">J217+L217+N217+P217+R217+T217+V217+X217+Z217+AB217+AD217+H217</f>
        <v>0</v>
      </c>
      <c r="C217" s="118">
        <f>SUM(H217)</f>
        <v>0</v>
      </c>
      <c r="D217" s="119">
        <f>E217</f>
        <v>0</v>
      </c>
      <c r="E217" s="118">
        <f>SUM(I217,K217,M217,O217,Q217,S217,U217,W217,Y217,AA217,AC217,AE217)</f>
        <v>0</v>
      </c>
      <c r="F217" s="117">
        <f>IFERROR(E217/B217*100,0)</f>
        <v>0</v>
      </c>
      <c r="G217" s="117">
        <f>IFERROR(E217/C217*100,0)</f>
        <v>0</v>
      </c>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29"/>
      <c r="AG217" s="103">
        <f t="shared" si="68"/>
        <v>0</v>
      </c>
    </row>
    <row r="218" spans="1:33" x14ac:dyDescent="0.3">
      <c r="A218" s="116" t="s">
        <v>32</v>
      </c>
      <c r="B218" s="117">
        <f t="shared" si="113"/>
        <v>0</v>
      </c>
      <c r="C218" s="118">
        <f>SUM(H218)</f>
        <v>0</v>
      </c>
      <c r="D218" s="119">
        <f>E218</f>
        <v>0</v>
      </c>
      <c r="E218" s="118">
        <f>SUM(I218,K218,M218,O218,Q218,S218,U218,W218,Y218,AA218,AC218,AE218)</f>
        <v>0</v>
      </c>
      <c r="F218" s="117">
        <f>IFERROR(E218/B218*100,0)</f>
        <v>0</v>
      </c>
      <c r="G218" s="117">
        <f>IFERROR(E218/C218*100,0)</f>
        <v>0</v>
      </c>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29"/>
      <c r="AG218" s="103">
        <f t="shared" si="68"/>
        <v>0</v>
      </c>
    </row>
    <row r="219" spans="1:33" x14ac:dyDescent="0.3">
      <c r="A219" s="116" t="s">
        <v>33</v>
      </c>
      <c r="B219" s="117">
        <f t="shared" si="113"/>
        <v>150</v>
      </c>
      <c r="C219" s="118">
        <f>SUM(H219)</f>
        <v>0</v>
      </c>
      <c r="D219" s="119">
        <f>E219</f>
        <v>0</v>
      </c>
      <c r="E219" s="118">
        <f>SUM(I219,K219,M219,O219,Q219,S219,U219,W219,Y219,AA219,AC219,AE219)</f>
        <v>0</v>
      </c>
      <c r="F219" s="117">
        <f>IFERROR(E219/B219*100,0)</f>
        <v>0</v>
      </c>
      <c r="G219" s="117">
        <f>IFERROR(E219/C219*100,0)</f>
        <v>0</v>
      </c>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v>150</v>
      </c>
      <c r="AE219" s="112"/>
      <c r="AF219" s="29"/>
      <c r="AG219" s="103">
        <f t="shared" si="68"/>
        <v>0</v>
      </c>
    </row>
    <row r="220" spans="1:33" x14ac:dyDescent="0.3">
      <c r="A220" s="116" t="s">
        <v>172</v>
      </c>
      <c r="B220" s="117"/>
      <c r="C220" s="118"/>
      <c r="D220" s="119"/>
      <c r="E220" s="118"/>
      <c r="F220" s="117"/>
      <c r="G220" s="117"/>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29"/>
      <c r="AG220" s="103">
        <f t="shared" si="68"/>
        <v>0</v>
      </c>
    </row>
    <row r="221" spans="1:33" ht="114.75" customHeight="1" x14ac:dyDescent="0.3">
      <c r="A221" s="109" t="s">
        <v>316</v>
      </c>
      <c r="B221" s="110"/>
      <c r="C221" s="111"/>
      <c r="D221" s="111"/>
      <c r="E221" s="111"/>
      <c r="F221" s="111"/>
      <c r="G221" s="111"/>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29"/>
      <c r="AG221" s="103">
        <f t="shared" si="68"/>
        <v>0</v>
      </c>
    </row>
    <row r="222" spans="1:33" x14ac:dyDescent="0.3">
      <c r="A222" s="113" t="s">
        <v>31</v>
      </c>
      <c r="B222" s="114">
        <f>B224+B225+B223+B226</f>
        <v>2992.1</v>
      </c>
      <c r="C222" s="114">
        <f>C224+C225+C223+C226</f>
        <v>2992.1</v>
      </c>
      <c r="D222" s="115">
        <f>D224+D225+D223+D226</f>
        <v>0</v>
      </c>
      <c r="E222" s="114">
        <f>E224+E225+E223+E226</f>
        <v>0</v>
      </c>
      <c r="F222" s="114">
        <f>IFERROR(E222/B222*100,0)</f>
        <v>0</v>
      </c>
      <c r="G222" s="114">
        <f>IFERROR(E222/C222*100,0)</f>
        <v>0</v>
      </c>
      <c r="H222" s="114">
        <f t="shared" ref="H222:AE222" si="114">H224+H225+H223+H226</f>
        <v>2992.1</v>
      </c>
      <c r="I222" s="114">
        <f t="shared" si="114"/>
        <v>0</v>
      </c>
      <c r="J222" s="114">
        <f t="shared" si="114"/>
        <v>0</v>
      </c>
      <c r="K222" s="114">
        <f t="shared" si="114"/>
        <v>0</v>
      </c>
      <c r="L222" s="114">
        <f t="shared" si="114"/>
        <v>0</v>
      </c>
      <c r="M222" s="114">
        <f t="shared" si="114"/>
        <v>0</v>
      </c>
      <c r="N222" s="114">
        <f t="shared" si="114"/>
        <v>0</v>
      </c>
      <c r="O222" s="114">
        <f t="shared" si="114"/>
        <v>0</v>
      </c>
      <c r="P222" s="114">
        <f t="shared" si="114"/>
        <v>0</v>
      </c>
      <c r="Q222" s="114">
        <f t="shared" si="114"/>
        <v>0</v>
      </c>
      <c r="R222" s="114">
        <f t="shared" si="114"/>
        <v>0</v>
      </c>
      <c r="S222" s="114">
        <f t="shared" si="114"/>
        <v>0</v>
      </c>
      <c r="T222" s="114">
        <f t="shared" si="114"/>
        <v>0</v>
      </c>
      <c r="U222" s="114">
        <f t="shared" si="114"/>
        <v>0</v>
      </c>
      <c r="V222" s="114">
        <f t="shared" si="114"/>
        <v>0</v>
      </c>
      <c r="W222" s="114">
        <f t="shared" si="114"/>
        <v>0</v>
      </c>
      <c r="X222" s="114">
        <f t="shared" si="114"/>
        <v>0</v>
      </c>
      <c r="Y222" s="114">
        <f t="shared" si="114"/>
        <v>0</v>
      </c>
      <c r="Z222" s="114">
        <f t="shared" si="114"/>
        <v>0</v>
      </c>
      <c r="AA222" s="114">
        <f t="shared" si="114"/>
        <v>0</v>
      </c>
      <c r="AB222" s="114">
        <f t="shared" si="114"/>
        <v>0</v>
      </c>
      <c r="AC222" s="114">
        <f t="shared" si="114"/>
        <v>0</v>
      </c>
      <c r="AD222" s="114">
        <f t="shared" si="114"/>
        <v>0</v>
      </c>
      <c r="AE222" s="114">
        <f t="shared" si="114"/>
        <v>0</v>
      </c>
      <c r="AF222" s="29"/>
      <c r="AG222" s="103">
        <f t="shared" si="68"/>
        <v>0</v>
      </c>
    </row>
    <row r="223" spans="1:33" x14ac:dyDescent="0.3">
      <c r="A223" s="116" t="s">
        <v>171</v>
      </c>
      <c r="B223" s="117">
        <f t="shared" ref="B223:B225" si="115">J223+L223+N223+P223+R223+T223+V223+X223+Z223+AB223+AD223+H223</f>
        <v>0</v>
      </c>
      <c r="C223" s="118">
        <f>SUM(H223)</f>
        <v>0</v>
      </c>
      <c r="D223" s="119">
        <f>E223</f>
        <v>0</v>
      </c>
      <c r="E223" s="118">
        <f>SUM(I223,K223,M223,O223,Q223,S223,U223,W223,Y223,AA223,AC223,AE223)</f>
        <v>0</v>
      </c>
      <c r="F223" s="117">
        <f>IFERROR(E223/B223*100,0)</f>
        <v>0</v>
      </c>
      <c r="G223" s="117">
        <f>IFERROR(E223/C223*100,0)</f>
        <v>0</v>
      </c>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29"/>
      <c r="AG223" s="103">
        <f t="shared" si="68"/>
        <v>0</v>
      </c>
    </row>
    <row r="224" spans="1:33" x14ac:dyDescent="0.3">
      <c r="A224" s="116" t="s">
        <v>32</v>
      </c>
      <c r="B224" s="117">
        <f t="shared" si="115"/>
        <v>0</v>
      </c>
      <c r="C224" s="118">
        <f>SUM(H224)</f>
        <v>0</v>
      </c>
      <c r="D224" s="119">
        <f>E224</f>
        <v>0</v>
      </c>
      <c r="E224" s="118">
        <f>SUM(I224,K224,M224,O224,Q224,S224,U224,W224,Y224,AA224,AC224,AE224)</f>
        <v>0</v>
      </c>
      <c r="F224" s="117">
        <f>IFERROR(E224/B224*100,0)</f>
        <v>0</v>
      </c>
      <c r="G224" s="117">
        <f>IFERROR(E224/C224*100,0)</f>
        <v>0</v>
      </c>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68"/>
        <v>0</v>
      </c>
    </row>
    <row r="225" spans="1:33" x14ac:dyDescent="0.3">
      <c r="A225" s="116" t="s">
        <v>33</v>
      </c>
      <c r="B225" s="117">
        <f t="shared" si="115"/>
        <v>2992.1</v>
      </c>
      <c r="C225" s="118">
        <f>SUM(H225)</f>
        <v>2992.1</v>
      </c>
      <c r="D225" s="119">
        <f>E225</f>
        <v>0</v>
      </c>
      <c r="E225" s="118">
        <f>SUM(I225,K225,M225,O225,Q225,S225,U225,W225,Y225,AA225,AC225,AE225)</f>
        <v>0</v>
      </c>
      <c r="F225" s="117">
        <f>IFERROR(E225/B225*100,0)</f>
        <v>0</v>
      </c>
      <c r="G225" s="117">
        <f>IFERROR(E225/C225*100,0)</f>
        <v>0</v>
      </c>
      <c r="H225" s="112">
        <v>2992.1</v>
      </c>
      <c r="I225" s="627"/>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29"/>
      <c r="AG225" s="103">
        <f t="shared" si="68"/>
        <v>0</v>
      </c>
    </row>
    <row r="226" spans="1:33" x14ac:dyDescent="0.3">
      <c r="A226" s="116" t="s">
        <v>172</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68"/>
        <v>0</v>
      </c>
    </row>
    <row r="227" spans="1:33" ht="56.25" x14ac:dyDescent="0.3">
      <c r="A227" s="140" t="s">
        <v>317</v>
      </c>
      <c r="B227" s="141"/>
      <c r="C227" s="142"/>
      <c r="D227" s="142"/>
      <c r="E227" s="142"/>
      <c r="F227" s="142"/>
      <c r="G227" s="142"/>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02"/>
      <c r="AG227" s="103">
        <f t="shared" si="68"/>
        <v>0</v>
      </c>
    </row>
    <row r="228" spans="1:33" x14ac:dyDescent="0.3">
      <c r="A228" s="104" t="s">
        <v>31</v>
      </c>
      <c r="B228" s="105">
        <f>B229+B230+B231+B232</f>
        <v>62036.439440000002</v>
      </c>
      <c r="C228" s="105">
        <f>C229+C230+C231+C232</f>
        <v>4397.2366199999997</v>
      </c>
      <c r="D228" s="105">
        <f>D229+D230+D231+D232</f>
        <v>1347.73</v>
      </c>
      <c r="E228" s="105">
        <f>E229+E230+E231+E232</f>
        <v>1347.73</v>
      </c>
      <c r="F228" s="108">
        <f>IFERROR(E228/B228*100,0)</f>
        <v>2.1724812258180752</v>
      </c>
      <c r="G228" s="108">
        <f>IFERROR(E228/C228*100,0)</f>
        <v>30.649476397747279</v>
      </c>
      <c r="H228" s="105">
        <f>H229+H230+H231+H232</f>
        <v>4397.2366199999997</v>
      </c>
      <c r="I228" s="105">
        <f t="shared" ref="I228:AE228" si="116">I229+I230+I231+I232</f>
        <v>1347.73</v>
      </c>
      <c r="J228" s="105">
        <f t="shared" si="116"/>
        <v>4844.0766199999998</v>
      </c>
      <c r="K228" s="105">
        <f t="shared" si="116"/>
        <v>0</v>
      </c>
      <c r="L228" s="105">
        <f t="shared" si="116"/>
        <v>4190.1766200000002</v>
      </c>
      <c r="M228" s="105">
        <f t="shared" si="116"/>
        <v>0</v>
      </c>
      <c r="N228" s="105">
        <f t="shared" si="116"/>
        <v>12395.976619999999</v>
      </c>
      <c r="O228" s="105">
        <f t="shared" si="116"/>
        <v>0</v>
      </c>
      <c r="P228" s="105">
        <f t="shared" si="116"/>
        <v>4503.6915099999997</v>
      </c>
      <c r="Q228" s="105">
        <f t="shared" si="116"/>
        <v>0</v>
      </c>
      <c r="R228" s="105">
        <f t="shared" si="116"/>
        <v>4413.2422900000001</v>
      </c>
      <c r="S228" s="105">
        <f t="shared" si="116"/>
        <v>0</v>
      </c>
      <c r="T228" s="105">
        <f t="shared" si="116"/>
        <v>5320.5766200000007</v>
      </c>
      <c r="U228" s="105">
        <f t="shared" si="116"/>
        <v>0</v>
      </c>
      <c r="V228" s="105">
        <f t="shared" si="116"/>
        <v>3431.7408299999997</v>
      </c>
      <c r="W228" s="105">
        <f t="shared" si="116"/>
        <v>0</v>
      </c>
      <c r="X228" s="105">
        <f t="shared" si="116"/>
        <v>3464.87662</v>
      </c>
      <c r="Y228" s="105">
        <f t="shared" si="116"/>
        <v>0</v>
      </c>
      <c r="Z228" s="105">
        <f t="shared" si="116"/>
        <v>4740.8688499999998</v>
      </c>
      <c r="AA228" s="105">
        <f t="shared" si="116"/>
        <v>0</v>
      </c>
      <c r="AB228" s="105">
        <f t="shared" si="116"/>
        <v>4681.3396200000007</v>
      </c>
      <c r="AC228" s="105">
        <f t="shared" si="116"/>
        <v>0</v>
      </c>
      <c r="AD228" s="105">
        <f t="shared" si="116"/>
        <v>5652.6366200000002</v>
      </c>
      <c r="AE228" s="105">
        <f t="shared" si="116"/>
        <v>0</v>
      </c>
      <c r="AF228" s="102"/>
      <c r="AG228" s="103">
        <f t="shared" si="68"/>
        <v>1.0004441719502211E-11</v>
      </c>
    </row>
    <row r="229" spans="1:33" x14ac:dyDescent="0.3">
      <c r="A229" s="107" t="s">
        <v>171</v>
      </c>
      <c r="B229" s="108">
        <f>B235+B241</f>
        <v>0</v>
      </c>
      <c r="C229" s="108">
        <f t="shared" ref="C229:E229" si="117">C235+C241</f>
        <v>0</v>
      </c>
      <c r="D229" s="108">
        <f t="shared" si="117"/>
        <v>0</v>
      </c>
      <c r="E229" s="108">
        <f t="shared" si="117"/>
        <v>0</v>
      </c>
      <c r="F229" s="108"/>
      <c r="G229" s="108"/>
      <c r="H229" s="108">
        <f t="shared" ref="H229:AE232" si="118">H235+H241</f>
        <v>0</v>
      </c>
      <c r="I229" s="108">
        <f t="shared" si="118"/>
        <v>0</v>
      </c>
      <c r="J229" s="108">
        <f t="shared" si="118"/>
        <v>0</v>
      </c>
      <c r="K229" s="108">
        <f t="shared" si="118"/>
        <v>0</v>
      </c>
      <c r="L229" s="108">
        <f t="shared" si="118"/>
        <v>0</v>
      </c>
      <c r="M229" s="108">
        <f t="shared" si="118"/>
        <v>0</v>
      </c>
      <c r="N229" s="108">
        <f t="shared" si="118"/>
        <v>0</v>
      </c>
      <c r="O229" s="108">
        <f t="shared" si="118"/>
        <v>0</v>
      </c>
      <c r="P229" s="108">
        <f t="shared" si="118"/>
        <v>0</v>
      </c>
      <c r="Q229" s="108">
        <f t="shared" si="118"/>
        <v>0</v>
      </c>
      <c r="R229" s="108">
        <f t="shared" si="118"/>
        <v>0</v>
      </c>
      <c r="S229" s="108">
        <f t="shared" si="118"/>
        <v>0</v>
      </c>
      <c r="T229" s="108">
        <f t="shared" si="118"/>
        <v>0</v>
      </c>
      <c r="U229" s="108">
        <f t="shared" si="118"/>
        <v>0</v>
      </c>
      <c r="V229" s="108">
        <f t="shared" si="118"/>
        <v>0</v>
      </c>
      <c r="W229" s="108">
        <f t="shared" si="118"/>
        <v>0</v>
      </c>
      <c r="X229" s="108">
        <f t="shared" si="118"/>
        <v>0</v>
      </c>
      <c r="Y229" s="108">
        <f t="shared" si="118"/>
        <v>0</v>
      </c>
      <c r="Z229" s="108">
        <f t="shared" si="118"/>
        <v>0</v>
      </c>
      <c r="AA229" s="108">
        <f t="shared" si="118"/>
        <v>0</v>
      </c>
      <c r="AB229" s="108">
        <f t="shared" si="118"/>
        <v>0</v>
      </c>
      <c r="AC229" s="108">
        <f t="shared" si="118"/>
        <v>0</v>
      </c>
      <c r="AD229" s="108">
        <f t="shared" si="118"/>
        <v>0</v>
      </c>
      <c r="AE229" s="108">
        <f t="shared" si="118"/>
        <v>0</v>
      </c>
      <c r="AF229" s="102"/>
      <c r="AG229" s="103">
        <f t="shared" si="68"/>
        <v>0</v>
      </c>
    </row>
    <row r="230" spans="1:33" x14ac:dyDescent="0.3">
      <c r="A230" s="107" t="s">
        <v>32</v>
      </c>
      <c r="B230" s="108">
        <f t="shared" ref="B230:E232" si="119">B236+B242</f>
        <v>0</v>
      </c>
      <c r="C230" s="108">
        <f t="shared" si="119"/>
        <v>0</v>
      </c>
      <c r="D230" s="108">
        <f t="shared" si="119"/>
        <v>0</v>
      </c>
      <c r="E230" s="108">
        <f t="shared" si="119"/>
        <v>0</v>
      </c>
      <c r="F230" s="108"/>
      <c r="G230" s="108"/>
      <c r="H230" s="108">
        <f t="shared" si="118"/>
        <v>0</v>
      </c>
      <c r="I230" s="108">
        <f t="shared" si="118"/>
        <v>0</v>
      </c>
      <c r="J230" s="108">
        <f t="shared" si="118"/>
        <v>0</v>
      </c>
      <c r="K230" s="108">
        <f t="shared" si="118"/>
        <v>0</v>
      </c>
      <c r="L230" s="108">
        <f t="shared" si="118"/>
        <v>0</v>
      </c>
      <c r="M230" s="108">
        <f t="shared" si="118"/>
        <v>0</v>
      </c>
      <c r="N230" s="108">
        <f t="shared" si="118"/>
        <v>0</v>
      </c>
      <c r="O230" s="108">
        <f t="shared" si="118"/>
        <v>0</v>
      </c>
      <c r="P230" s="108">
        <f t="shared" si="118"/>
        <v>0</v>
      </c>
      <c r="Q230" s="108">
        <f t="shared" si="118"/>
        <v>0</v>
      </c>
      <c r="R230" s="108">
        <f t="shared" si="118"/>
        <v>0</v>
      </c>
      <c r="S230" s="108">
        <f t="shared" si="118"/>
        <v>0</v>
      </c>
      <c r="T230" s="108">
        <f t="shared" si="118"/>
        <v>0</v>
      </c>
      <c r="U230" s="108">
        <f t="shared" si="118"/>
        <v>0</v>
      </c>
      <c r="V230" s="108">
        <f t="shared" si="118"/>
        <v>0</v>
      </c>
      <c r="W230" s="108">
        <f t="shared" si="118"/>
        <v>0</v>
      </c>
      <c r="X230" s="108">
        <f t="shared" si="118"/>
        <v>0</v>
      </c>
      <c r="Y230" s="108">
        <f t="shared" si="118"/>
        <v>0</v>
      </c>
      <c r="Z230" s="108">
        <f t="shared" si="118"/>
        <v>0</v>
      </c>
      <c r="AA230" s="108">
        <f t="shared" si="118"/>
        <v>0</v>
      </c>
      <c r="AB230" s="108">
        <f t="shared" si="118"/>
        <v>0</v>
      </c>
      <c r="AC230" s="108">
        <f t="shared" si="118"/>
        <v>0</v>
      </c>
      <c r="AD230" s="108">
        <f t="shared" si="118"/>
        <v>0</v>
      </c>
      <c r="AE230" s="108">
        <f t="shared" si="118"/>
        <v>0</v>
      </c>
      <c r="AF230" s="102"/>
      <c r="AG230" s="103">
        <f t="shared" si="68"/>
        <v>0</v>
      </c>
    </row>
    <row r="231" spans="1:33" x14ac:dyDescent="0.3">
      <c r="A231" s="107" t="s">
        <v>33</v>
      </c>
      <c r="B231" s="108">
        <f t="shared" si="119"/>
        <v>62036.439440000002</v>
      </c>
      <c r="C231" s="108">
        <f t="shared" si="119"/>
        <v>4397.2366199999997</v>
      </c>
      <c r="D231" s="108">
        <f t="shared" si="119"/>
        <v>1347.73</v>
      </c>
      <c r="E231" s="108">
        <f t="shared" si="119"/>
        <v>1347.73</v>
      </c>
      <c r="F231" s="108">
        <f>IFERROR(E231/B231*100,0)</f>
        <v>2.1724812258180752</v>
      </c>
      <c r="G231" s="108">
        <f>IFERROR(E231/C231*100,0)</f>
        <v>30.649476397747279</v>
      </c>
      <c r="H231" s="108">
        <f t="shared" si="118"/>
        <v>4397.2366199999997</v>
      </c>
      <c r="I231" s="108">
        <f t="shared" si="118"/>
        <v>1347.73</v>
      </c>
      <c r="J231" s="108">
        <f t="shared" si="118"/>
        <v>4844.0766199999998</v>
      </c>
      <c r="K231" s="108">
        <f t="shared" si="118"/>
        <v>0</v>
      </c>
      <c r="L231" s="108">
        <f t="shared" si="118"/>
        <v>4190.1766200000002</v>
      </c>
      <c r="M231" s="108">
        <f t="shared" si="118"/>
        <v>0</v>
      </c>
      <c r="N231" s="108">
        <f t="shared" si="118"/>
        <v>12395.976619999999</v>
      </c>
      <c r="O231" s="108">
        <f t="shared" si="118"/>
        <v>0</v>
      </c>
      <c r="P231" s="108">
        <f t="shared" si="118"/>
        <v>4503.6915099999997</v>
      </c>
      <c r="Q231" s="108">
        <f t="shared" si="118"/>
        <v>0</v>
      </c>
      <c r="R231" s="108">
        <f t="shared" si="118"/>
        <v>4413.2422900000001</v>
      </c>
      <c r="S231" s="108">
        <f t="shared" si="118"/>
        <v>0</v>
      </c>
      <c r="T231" s="108">
        <f t="shared" si="118"/>
        <v>5320.5766200000007</v>
      </c>
      <c r="U231" s="108">
        <f t="shared" si="118"/>
        <v>0</v>
      </c>
      <c r="V231" s="108">
        <f t="shared" si="118"/>
        <v>3431.7408299999997</v>
      </c>
      <c r="W231" s="108">
        <f t="shared" si="118"/>
        <v>0</v>
      </c>
      <c r="X231" s="108">
        <f t="shared" si="118"/>
        <v>3464.87662</v>
      </c>
      <c r="Y231" s="108">
        <f t="shared" si="118"/>
        <v>0</v>
      </c>
      <c r="Z231" s="108">
        <f t="shared" si="118"/>
        <v>4740.8688499999998</v>
      </c>
      <c r="AA231" s="108">
        <f t="shared" si="118"/>
        <v>0</v>
      </c>
      <c r="AB231" s="108">
        <f t="shared" si="118"/>
        <v>4681.3396200000007</v>
      </c>
      <c r="AC231" s="108">
        <f t="shared" si="118"/>
        <v>0</v>
      </c>
      <c r="AD231" s="108">
        <f t="shared" si="118"/>
        <v>5652.6366200000002</v>
      </c>
      <c r="AE231" s="108">
        <f t="shared" si="118"/>
        <v>0</v>
      </c>
      <c r="AF231" s="102"/>
      <c r="AG231" s="103">
        <f t="shared" si="68"/>
        <v>1.0004441719502211E-11</v>
      </c>
    </row>
    <row r="232" spans="1:33" x14ac:dyDescent="0.3">
      <c r="A232" s="107" t="s">
        <v>172</v>
      </c>
      <c r="B232" s="108">
        <f t="shared" si="119"/>
        <v>0</v>
      </c>
      <c r="C232" s="108">
        <f t="shared" si="119"/>
        <v>0</v>
      </c>
      <c r="D232" s="108">
        <f t="shared" si="119"/>
        <v>0</v>
      </c>
      <c r="E232" s="108">
        <f t="shared" si="119"/>
        <v>0</v>
      </c>
      <c r="F232" s="108"/>
      <c r="G232" s="108"/>
      <c r="H232" s="108">
        <f t="shared" si="118"/>
        <v>0</v>
      </c>
      <c r="I232" s="108">
        <f t="shared" si="118"/>
        <v>0</v>
      </c>
      <c r="J232" s="108">
        <f t="shared" si="118"/>
        <v>0</v>
      </c>
      <c r="K232" s="108">
        <f t="shared" si="118"/>
        <v>0</v>
      </c>
      <c r="L232" s="108">
        <f t="shared" si="118"/>
        <v>0</v>
      </c>
      <c r="M232" s="108">
        <f t="shared" si="118"/>
        <v>0</v>
      </c>
      <c r="N232" s="108">
        <f t="shared" si="118"/>
        <v>0</v>
      </c>
      <c r="O232" s="108">
        <f t="shared" si="118"/>
        <v>0</v>
      </c>
      <c r="P232" s="108">
        <f t="shared" si="118"/>
        <v>0</v>
      </c>
      <c r="Q232" s="108">
        <f t="shared" si="118"/>
        <v>0</v>
      </c>
      <c r="R232" s="108">
        <f t="shared" si="118"/>
        <v>0</v>
      </c>
      <c r="S232" s="108">
        <f t="shared" si="118"/>
        <v>0</v>
      </c>
      <c r="T232" s="108">
        <f t="shared" si="118"/>
        <v>0</v>
      </c>
      <c r="U232" s="108">
        <f t="shared" si="118"/>
        <v>0</v>
      </c>
      <c r="V232" s="108">
        <f t="shared" si="118"/>
        <v>0</v>
      </c>
      <c r="W232" s="108">
        <f t="shared" si="118"/>
        <v>0</v>
      </c>
      <c r="X232" s="108">
        <f t="shared" si="118"/>
        <v>0</v>
      </c>
      <c r="Y232" s="108">
        <f t="shared" si="118"/>
        <v>0</v>
      </c>
      <c r="Z232" s="108">
        <f t="shared" si="118"/>
        <v>0</v>
      </c>
      <c r="AA232" s="108">
        <f t="shared" si="118"/>
        <v>0</v>
      </c>
      <c r="AB232" s="108">
        <f t="shared" si="118"/>
        <v>0</v>
      </c>
      <c r="AC232" s="108">
        <f t="shared" si="118"/>
        <v>0</v>
      </c>
      <c r="AD232" s="108">
        <f t="shared" si="118"/>
        <v>0</v>
      </c>
      <c r="AE232" s="108">
        <f t="shared" si="118"/>
        <v>0</v>
      </c>
      <c r="AF232" s="102"/>
      <c r="AG232" s="103">
        <f t="shared" si="68"/>
        <v>0</v>
      </c>
    </row>
    <row r="233" spans="1:33" ht="78.75" customHeight="1" x14ac:dyDescent="0.3">
      <c r="A233" s="109" t="s">
        <v>318</v>
      </c>
      <c r="B233" s="110"/>
      <c r="C233" s="111"/>
      <c r="D233" s="111"/>
      <c r="E233" s="111"/>
      <c r="F233" s="111"/>
      <c r="G233" s="111"/>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68"/>
        <v>0</v>
      </c>
    </row>
    <row r="234" spans="1:33" x14ac:dyDescent="0.3">
      <c r="A234" s="113" t="s">
        <v>31</v>
      </c>
      <c r="B234" s="114">
        <f>B236+B237+B235+B238</f>
        <v>49526.5</v>
      </c>
      <c r="C234" s="114">
        <f>C236+C237+C235+C238</f>
        <v>3736.9</v>
      </c>
      <c r="D234" s="115">
        <f>D236+D237+D235+D238</f>
        <v>1347.73</v>
      </c>
      <c r="E234" s="114">
        <f>E236+E237+E235+E238</f>
        <v>1347.73</v>
      </c>
      <c r="F234" s="114">
        <f>IFERROR(E234/B234*100,0)</f>
        <v>2.7212300485598617</v>
      </c>
      <c r="G234" s="114">
        <f>IFERROR(E234/C234*100,0)</f>
        <v>36.065455323931602</v>
      </c>
      <c r="H234" s="114">
        <f t="shared" ref="H234:AE234" si="120">H236+H237+H235+H238</f>
        <v>3736.9</v>
      </c>
      <c r="I234" s="114">
        <f t="shared" si="120"/>
        <v>1347.73</v>
      </c>
      <c r="J234" s="114">
        <f t="shared" si="120"/>
        <v>3827.1</v>
      </c>
      <c r="K234" s="114">
        <f t="shared" si="120"/>
        <v>0</v>
      </c>
      <c r="L234" s="114">
        <f t="shared" si="120"/>
        <v>3173.2</v>
      </c>
      <c r="M234" s="114">
        <f t="shared" si="120"/>
        <v>0</v>
      </c>
      <c r="N234" s="114">
        <f t="shared" si="120"/>
        <v>11246.5</v>
      </c>
      <c r="O234" s="114">
        <f t="shared" si="120"/>
        <v>0</v>
      </c>
      <c r="P234" s="114">
        <f t="shared" si="120"/>
        <v>3322.2</v>
      </c>
      <c r="Q234" s="114">
        <f t="shared" si="120"/>
        <v>0</v>
      </c>
      <c r="R234" s="114">
        <f t="shared" si="120"/>
        <v>3386.5</v>
      </c>
      <c r="S234" s="114">
        <f t="shared" si="120"/>
        <v>0</v>
      </c>
      <c r="T234" s="114">
        <f t="shared" si="120"/>
        <v>4303.6000000000004</v>
      </c>
      <c r="U234" s="114">
        <f t="shared" si="120"/>
        <v>0</v>
      </c>
      <c r="V234" s="114">
        <f t="shared" si="120"/>
        <v>2401.1999999999998</v>
      </c>
      <c r="W234" s="114">
        <f t="shared" si="120"/>
        <v>0</v>
      </c>
      <c r="X234" s="114">
        <f t="shared" si="120"/>
        <v>2447.9</v>
      </c>
      <c r="Y234" s="114">
        <f t="shared" si="120"/>
        <v>0</v>
      </c>
      <c r="Z234" s="114">
        <f t="shared" si="120"/>
        <v>3713.5</v>
      </c>
      <c r="AA234" s="114">
        <f t="shared" si="120"/>
        <v>0</v>
      </c>
      <c r="AB234" s="114">
        <f t="shared" si="120"/>
        <v>3619.9</v>
      </c>
      <c r="AC234" s="114">
        <f t="shared" si="120"/>
        <v>0</v>
      </c>
      <c r="AD234" s="114">
        <f t="shared" si="120"/>
        <v>4348</v>
      </c>
      <c r="AE234" s="114">
        <f t="shared" si="120"/>
        <v>0</v>
      </c>
      <c r="AF234" s="29"/>
      <c r="AG234" s="103">
        <f t="shared" si="68"/>
        <v>0</v>
      </c>
    </row>
    <row r="235" spans="1:33" x14ac:dyDescent="0.3">
      <c r="A235" s="116" t="s">
        <v>171</v>
      </c>
      <c r="B235" s="117">
        <f t="shared" ref="B235:B237" si="121">J235+L235+N235+P235+R235+T235+V235+X235+Z235+AB235+AD235+H235</f>
        <v>0</v>
      </c>
      <c r="C235" s="118">
        <f>SUM(H235)</f>
        <v>0</v>
      </c>
      <c r="D235" s="119">
        <f>E235</f>
        <v>0</v>
      </c>
      <c r="E235" s="118">
        <f>SUM(I235,K235,M235,O235,Q235,S235,U235,W235,Y235,AA235,AC235,AE235)</f>
        <v>0</v>
      </c>
      <c r="F235" s="117">
        <f>IFERROR(E235/B235*100,0)</f>
        <v>0</v>
      </c>
      <c r="G235" s="117">
        <f>IFERROR(E235/C235*100,0)</f>
        <v>0</v>
      </c>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68"/>
        <v>0</v>
      </c>
    </row>
    <row r="236" spans="1:33" x14ac:dyDescent="0.3">
      <c r="A236" s="116" t="s">
        <v>32</v>
      </c>
      <c r="B236" s="117">
        <f t="shared" si="121"/>
        <v>0</v>
      </c>
      <c r="C236" s="118">
        <f>SUM(H236)</f>
        <v>0</v>
      </c>
      <c r="D236" s="119">
        <f>E236</f>
        <v>0</v>
      </c>
      <c r="E236" s="118">
        <f>SUM(I236,K236,M236,O236,Q236,S236,U236,W236,Y236,AA236,AC236,AE236)</f>
        <v>0</v>
      </c>
      <c r="F236" s="117">
        <f>IFERROR(E236/B236*100,0)</f>
        <v>0</v>
      </c>
      <c r="G236" s="117">
        <f>IFERROR(E236/C236*100,0)</f>
        <v>0</v>
      </c>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29"/>
      <c r="AG236" s="103">
        <f t="shared" si="68"/>
        <v>0</v>
      </c>
    </row>
    <row r="237" spans="1:33" x14ac:dyDescent="0.3">
      <c r="A237" s="116" t="s">
        <v>33</v>
      </c>
      <c r="B237" s="117">
        <f t="shared" si="121"/>
        <v>49526.5</v>
      </c>
      <c r="C237" s="118">
        <f>SUM(H237)</f>
        <v>3736.9</v>
      </c>
      <c r="D237" s="119">
        <f>E237</f>
        <v>1347.73</v>
      </c>
      <c r="E237" s="118">
        <f>SUM(I237,K237,M237,O237,Q237,S237,U237,W237,Y237,AA237,AC237,AE237)</f>
        <v>1347.73</v>
      </c>
      <c r="F237" s="117">
        <f>IFERROR(E237/B237*100,0)</f>
        <v>2.7212300485598617</v>
      </c>
      <c r="G237" s="117">
        <f>IFERROR(E237/C237*100,0)</f>
        <v>36.065455323931602</v>
      </c>
      <c r="H237" s="626">
        <v>3736.9</v>
      </c>
      <c r="I237" s="626">
        <v>1347.73</v>
      </c>
      <c r="J237" s="112">
        <v>3827.1</v>
      </c>
      <c r="K237" s="112"/>
      <c r="L237" s="112">
        <v>3173.2</v>
      </c>
      <c r="M237" s="112"/>
      <c r="N237" s="112">
        <f>3541.6+7704.9</f>
        <v>11246.5</v>
      </c>
      <c r="O237" s="112"/>
      <c r="P237" s="112">
        <v>3322.2</v>
      </c>
      <c r="Q237" s="112"/>
      <c r="R237" s="112">
        <v>3386.5</v>
      </c>
      <c r="S237" s="112"/>
      <c r="T237" s="112">
        <v>4303.6000000000004</v>
      </c>
      <c r="U237" s="112"/>
      <c r="V237" s="112">
        <v>2401.1999999999998</v>
      </c>
      <c r="W237" s="112"/>
      <c r="X237" s="112">
        <v>2447.9</v>
      </c>
      <c r="Y237" s="112"/>
      <c r="Z237" s="112">
        <v>3713.5</v>
      </c>
      <c r="AA237" s="112"/>
      <c r="AB237" s="112">
        <v>3619.9</v>
      </c>
      <c r="AC237" s="112"/>
      <c r="AD237" s="112">
        <v>4348</v>
      </c>
      <c r="AE237" s="112"/>
      <c r="AF237" s="29"/>
      <c r="AG237" s="103">
        <f t="shared" si="68"/>
        <v>0</v>
      </c>
    </row>
    <row r="238" spans="1:33" x14ac:dyDescent="0.3">
      <c r="A238" s="116" t="s">
        <v>172</v>
      </c>
      <c r="B238" s="117"/>
      <c r="C238" s="118"/>
      <c r="D238" s="119"/>
      <c r="E238" s="118"/>
      <c r="F238" s="117"/>
      <c r="G238" s="117"/>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29"/>
      <c r="AG238" s="103">
        <f t="shared" si="68"/>
        <v>0</v>
      </c>
    </row>
    <row r="239" spans="1:33" ht="64.5" customHeight="1" x14ac:dyDescent="0.3">
      <c r="A239" s="109" t="s">
        <v>319</v>
      </c>
      <c r="B239" s="110"/>
      <c r="C239" s="111"/>
      <c r="D239" s="111"/>
      <c r="E239" s="111"/>
      <c r="F239" s="111"/>
      <c r="G239" s="111"/>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29"/>
      <c r="AG239" s="103">
        <f t="shared" si="68"/>
        <v>0</v>
      </c>
    </row>
    <row r="240" spans="1:33" x14ac:dyDescent="0.3">
      <c r="A240" s="113" t="s">
        <v>31</v>
      </c>
      <c r="B240" s="114">
        <f>B242+B243+B241+B244</f>
        <v>12509.939440000002</v>
      </c>
      <c r="C240" s="114">
        <f>C242+C243+C241+C244</f>
        <v>660.33662000000004</v>
      </c>
      <c r="D240" s="115">
        <f>D242+D243+D241+D244</f>
        <v>0</v>
      </c>
      <c r="E240" s="114">
        <f>E242+E243+E241+E244</f>
        <v>0</v>
      </c>
      <c r="F240" s="114">
        <f>IFERROR(E240/B240*100,0)</f>
        <v>0</v>
      </c>
      <c r="G240" s="114">
        <f>IFERROR(E240/C240*100,0)</f>
        <v>0</v>
      </c>
      <c r="H240" s="114">
        <f t="shared" ref="H240:AE240" si="122">H242+H243+H241+H244</f>
        <v>660.33662000000004</v>
      </c>
      <c r="I240" s="114">
        <f t="shared" si="122"/>
        <v>0</v>
      </c>
      <c r="J240" s="114">
        <f t="shared" si="122"/>
        <v>1016.97662</v>
      </c>
      <c r="K240" s="114">
        <f t="shared" si="122"/>
        <v>0</v>
      </c>
      <c r="L240" s="114">
        <f t="shared" si="122"/>
        <v>1016.97662</v>
      </c>
      <c r="M240" s="114">
        <f t="shared" si="122"/>
        <v>0</v>
      </c>
      <c r="N240" s="114">
        <f t="shared" si="122"/>
        <v>1149.4766199999999</v>
      </c>
      <c r="O240" s="114">
        <f t="shared" si="122"/>
        <v>0</v>
      </c>
      <c r="P240" s="114">
        <f t="shared" si="122"/>
        <v>1181.4915100000001</v>
      </c>
      <c r="Q240" s="114">
        <f t="shared" si="122"/>
        <v>0</v>
      </c>
      <c r="R240" s="114">
        <f t="shared" si="122"/>
        <v>1026.7422899999999</v>
      </c>
      <c r="S240" s="114">
        <f t="shared" si="122"/>
        <v>0</v>
      </c>
      <c r="T240" s="114">
        <f t="shared" si="122"/>
        <v>1016.97662</v>
      </c>
      <c r="U240" s="114">
        <f t="shared" si="122"/>
        <v>0</v>
      </c>
      <c r="V240" s="114">
        <f t="shared" si="122"/>
        <v>1030.5408299999999</v>
      </c>
      <c r="W240" s="114">
        <f t="shared" si="122"/>
        <v>0</v>
      </c>
      <c r="X240" s="114">
        <f t="shared" si="122"/>
        <v>1016.97662</v>
      </c>
      <c r="Y240" s="114">
        <f t="shared" si="122"/>
        <v>0</v>
      </c>
      <c r="Z240" s="114">
        <f t="shared" si="122"/>
        <v>1027.3688500000001</v>
      </c>
      <c r="AA240" s="114">
        <f t="shared" si="122"/>
        <v>0</v>
      </c>
      <c r="AB240" s="114">
        <f t="shared" si="122"/>
        <v>1061.4396200000001</v>
      </c>
      <c r="AC240" s="114">
        <f t="shared" si="122"/>
        <v>0</v>
      </c>
      <c r="AD240" s="114">
        <f t="shared" si="122"/>
        <v>1304.63662</v>
      </c>
      <c r="AE240" s="114">
        <f t="shared" si="122"/>
        <v>0</v>
      </c>
      <c r="AF240" s="29"/>
      <c r="AG240" s="103">
        <f t="shared" si="68"/>
        <v>2.9558577807620168E-12</v>
      </c>
    </row>
    <row r="241" spans="1:33" x14ac:dyDescent="0.3">
      <c r="A241" s="116" t="s">
        <v>171</v>
      </c>
      <c r="B241" s="117">
        <f t="shared" ref="B241:B243" si="123">J241+L241+N241+P241+R241+T241+V241+X241+Z241+AB241+AD241+H241</f>
        <v>0</v>
      </c>
      <c r="C241" s="118">
        <f>SUM(H241)</f>
        <v>0</v>
      </c>
      <c r="D241" s="119">
        <f>E241</f>
        <v>0</v>
      </c>
      <c r="E241" s="118">
        <f>SUM(I241,K241,M241,O241,Q241,S241,U241,W241,Y241,AA241,AC241,AE241)</f>
        <v>0</v>
      </c>
      <c r="F241" s="117">
        <f>IFERROR(E241/B241*100,0)</f>
        <v>0</v>
      </c>
      <c r="G241" s="117">
        <f>IFERROR(E241/C241*100,0)</f>
        <v>0</v>
      </c>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29"/>
      <c r="AG241" s="103">
        <f t="shared" si="68"/>
        <v>0</v>
      </c>
    </row>
    <row r="242" spans="1:33" x14ac:dyDescent="0.3">
      <c r="A242" s="116" t="s">
        <v>32</v>
      </c>
      <c r="B242" s="117">
        <f t="shared" si="123"/>
        <v>0</v>
      </c>
      <c r="C242" s="118">
        <f>SUM(H242)</f>
        <v>0</v>
      </c>
      <c r="D242" s="119">
        <f>E242</f>
        <v>0</v>
      </c>
      <c r="E242" s="118">
        <f>SUM(I242,K242,M242,O242,Q242,S242,U242,W242,Y242,AA242,AC242,AE242)</f>
        <v>0</v>
      </c>
      <c r="F242" s="117">
        <f>IFERROR(E242/B242*100,0)</f>
        <v>0</v>
      </c>
      <c r="G242" s="117">
        <f>IFERROR(E242/C242*100,0)</f>
        <v>0</v>
      </c>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68"/>
        <v>0</v>
      </c>
    </row>
    <row r="243" spans="1:33" x14ac:dyDescent="0.3">
      <c r="A243" s="116" t="s">
        <v>33</v>
      </c>
      <c r="B243" s="117">
        <f t="shared" si="123"/>
        <v>12509.939440000002</v>
      </c>
      <c r="C243" s="118">
        <f>SUM(H243)</f>
        <v>660.33662000000004</v>
      </c>
      <c r="D243" s="119">
        <f>E243</f>
        <v>0</v>
      </c>
      <c r="E243" s="118">
        <f>SUM(I243,K243,M243,O243,Q243,S243,U243,W243,Y243,AA243,AC243,AE243)</f>
        <v>0</v>
      </c>
      <c r="F243" s="117">
        <f>IFERROR(E243/B243*100,0)</f>
        <v>0</v>
      </c>
      <c r="G243" s="117">
        <f>IFERROR(E243/C243*100,0)</f>
        <v>0</v>
      </c>
      <c r="H243" s="112">
        <v>660.33662000000004</v>
      </c>
      <c r="I243" s="627"/>
      <c r="J243" s="112">
        <v>1016.97662</v>
      </c>
      <c r="K243" s="112"/>
      <c r="L243" s="112">
        <v>1016.97662</v>
      </c>
      <c r="M243" s="112"/>
      <c r="N243" s="112">
        <v>1149.4766199999999</v>
      </c>
      <c r="O243" s="112"/>
      <c r="P243" s="112">
        <v>1181.4915100000001</v>
      </c>
      <c r="Q243" s="112"/>
      <c r="R243" s="112">
        <v>1026.7422899999999</v>
      </c>
      <c r="S243" s="112"/>
      <c r="T243" s="112">
        <v>1016.97662</v>
      </c>
      <c r="U243" s="112"/>
      <c r="V243" s="112">
        <v>1030.5408299999999</v>
      </c>
      <c r="W243" s="112"/>
      <c r="X243" s="112">
        <v>1016.97662</v>
      </c>
      <c r="Y243" s="112"/>
      <c r="Z243" s="112">
        <v>1027.3688500000001</v>
      </c>
      <c r="AA243" s="112"/>
      <c r="AB243" s="112">
        <v>1061.4396200000001</v>
      </c>
      <c r="AC243" s="112"/>
      <c r="AD243" s="112">
        <v>1304.63662</v>
      </c>
      <c r="AE243" s="112"/>
      <c r="AF243" s="29"/>
      <c r="AG243" s="103">
        <f t="shared" si="68"/>
        <v>2.9558577807620168E-12</v>
      </c>
    </row>
    <row r="244" spans="1:33" x14ac:dyDescent="0.3">
      <c r="A244" s="116" t="s">
        <v>172</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68"/>
        <v>0</v>
      </c>
    </row>
    <row r="245" spans="1:33" x14ac:dyDescent="0.3">
      <c r="A245" s="664" t="s">
        <v>320</v>
      </c>
      <c r="B245" s="665"/>
      <c r="C245" s="665"/>
      <c r="D245" s="665"/>
      <c r="E245" s="665"/>
      <c r="F245" s="665"/>
      <c r="G245" s="665"/>
      <c r="H245" s="665"/>
      <c r="I245" s="665"/>
      <c r="J245" s="665"/>
      <c r="K245" s="665"/>
      <c r="L245" s="665"/>
      <c r="M245" s="665"/>
      <c r="N245" s="665"/>
      <c r="O245" s="665"/>
      <c r="P245" s="665"/>
      <c r="Q245" s="665"/>
      <c r="R245" s="665"/>
      <c r="S245" s="665"/>
      <c r="T245" s="665"/>
      <c r="U245" s="665"/>
      <c r="V245" s="665"/>
      <c r="W245" s="665"/>
      <c r="X245" s="665"/>
      <c r="Y245" s="665"/>
      <c r="Z245" s="665"/>
      <c r="AA245" s="665"/>
      <c r="AB245" s="665"/>
      <c r="AC245" s="665"/>
      <c r="AD245" s="665"/>
      <c r="AE245" s="665"/>
      <c r="AF245" s="666"/>
      <c r="AG245" s="103">
        <f t="shared" si="68"/>
        <v>0</v>
      </c>
    </row>
    <row r="246" spans="1:33" s="98" customFormat="1" x14ac:dyDescent="0.3">
      <c r="A246" s="664" t="s">
        <v>169</v>
      </c>
      <c r="B246" s="665"/>
      <c r="C246" s="665"/>
      <c r="D246" s="665"/>
      <c r="E246" s="665"/>
      <c r="F246" s="665"/>
      <c r="G246" s="665"/>
      <c r="H246" s="665"/>
      <c r="I246" s="665"/>
      <c r="J246" s="665"/>
      <c r="K246" s="665"/>
      <c r="L246" s="665"/>
      <c r="M246" s="665"/>
      <c r="N246" s="665"/>
      <c r="O246" s="665"/>
      <c r="P246" s="665"/>
      <c r="Q246" s="665"/>
      <c r="R246" s="665"/>
      <c r="S246" s="665"/>
      <c r="T246" s="665"/>
      <c r="U246" s="665"/>
      <c r="V246" s="665"/>
      <c r="W246" s="665"/>
      <c r="X246" s="665"/>
      <c r="Y246" s="665"/>
      <c r="Z246" s="665"/>
      <c r="AA246" s="665"/>
      <c r="AB246" s="665"/>
      <c r="AC246" s="665"/>
      <c r="AD246" s="665"/>
      <c r="AE246" s="665"/>
      <c r="AF246" s="666"/>
    </row>
    <row r="247" spans="1:33" ht="56.25" customHeight="1" x14ac:dyDescent="0.3">
      <c r="A247" s="99" t="s">
        <v>321</v>
      </c>
      <c r="B247" s="100"/>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2"/>
      <c r="AG247" s="103">
        <f>B247-H247-J247-L247-N247-P247-R247-T247-V247-X247-Z247-AB247-AD247</f>
        <v>0</v>
      </c>
    </row>
    <row r="248" spans="1:33" x14ac:dyDescent="0.3">
      <c r="A248" s="104" t="s">
        <v>31</v>
      </c>
      <c r="B248" s="105">
        <f>B249+B250+B251+B252</f>
        <v>1221274.6264</v>
      </c>
      <c r="C248" s="105">
        <f>C249+C250+C251+C252</f>
        <v>0</v>
      </c>
      <c r="D248" s="105">
        <f>D249+D250+D251+D252</f>
        <v>0</v>
      </c>
      <c r="E248" s="105">
        <f>E249+E250+E251+E252</f>
        <v>0</v>
      </c>
      <c r="F248" s="106">
        <f t="shared" ref="F248:F252" si="124">IFERROR(E248/B248*100,0)</f>
        <v>0</v>
      </c>
      <c r="G248" s="106">
        <f t="shared" ref="G248:G252" si="125">IFERROR(E248/C248*100,0)</f>
        <v>0</v>
      </c>
      <c r="H248" s="105">
        <f>H249+H250+H251+H252</f>
        <v>0</v>
      </c>
      <c r="I248" s="105">
        <f t="shared" ref="I248:AE248" si="126">I249+I250+I251+I252</f>
        <v>0</v>
      </c>
      <c r="J248" s="105">
        <f t="shared" si="126"/>
        <v>0</v>
      </c>
      <c r="K248" s="105">
        <f t="shared" si="126"/>
        <v>0</v>
      </c>
      <c r="L248" s="105">
        <f t="shared" si="126"/>
        <v>0</v>
      </c>
      <c r="M248" s="105">
        <f t="shared" si="126"/>
        <v>0</v>
      </c>
      <c r="N248" s="105">
        <f t="shared" si="126"/>
        <v>25239.244389999996</v>
      </c>
      <c r="O248" s="105">
        <f t="shared" si="126"/>
        <v>0</v>
      </c>
      <c r="P248" s="105">
        <f t="shared" si="126"/>
        <v>142689.00386</v>
      </c>
      <c r="Q248" s="105">
        <f t="shared" si="126"/>
        <v>0</v>
      </c>
      <c r="R248" s="105">
        <f t="shared" si="126"/>
        <v>29744.008529999999</v>
      </c>
      <c r="S248" s="105">
        <f t="shared" si="126"/>
        <v>0</v>
      </c>
      <c r="T248" s="105">
        <f t="shared" si="126"/>
        <v>59488.017070000002</v>
      </c>
      <c r="U248" s="105">
        <f t="shared" si="126"/>
        <v>0</v>
      </c>
      <c r="V248" s="105">
        <f t="shared" si="126"/>
        <v>59488.017070000002</v>
      </c>
      <c r="W248" s="105">
        <f t="shared" si="126"/>
        <v>0</v>
      </c>
      <c r="X248" s="105">
        <f t="shared" si="126"/>
        <v>86683.52191000001</v>
      </c>
      <c r="Y248" s="105">
        <f t="shared" si="126"/>
        <v>0</v>
      </c>
      <c r="Z248" s="105">
        <f t="shared" si="126"/>
        <v>59488.017070000002</v>
      </c>
      <c r="AA248" s="105">
        <f t="shared" si="126"/>
        <v>0</v>
      </c>
      <c r="AB248" s="105">
        <f t="shared" si="126"/>
        <v>139211.59836999999</v>
      </c>
      <c r="AC248" s="105">
        <f t="shared" si="126"/>
        <v>0</v>
      </c>
      <c r="AD248" s="105">
        <f t="shared" si="126"/>
        <v>619243.19812999992</v>
      </c>
      <c r="AE248" s="105">
        <f t="shared" si="126"/>
        <v>0</v>
      </c>
      <c r="AF248" s="102"/>
      <c r="AG248" s="103">
        <f t="shared" ref="AG248:AG258" si="127">B248-H248-J248-L248-N248-P248-R248-T248-V248-X248-Z248-AB248-AD248</f>
        <v>0</v>
      </c>
    </row>
    <row r="249" spans="1:33" x14ac:dyDescent="0.3">
      <c r="A249" s="107" t="s">
        <v>171</v>
      </c>
      <c r="B249" s="108">
        <f>B255</f>
        <v>221676.3</v>
      </c>
      <c r="C249" s="108">
        <f t="shared" ref="C249:E249" si="128">C255</f>
        <v>0</v>
      </c>
      <c r="D249" s="108">
        <f t="shared" si="128"/>
        <v>0</v>
      </c>
      <c r="E249" s="108">
        <f t="shared" si="128"/>
        <v>0</v>
      </c>
      <c r="F249" s="108">
        <f t="shared" si="124"/>
        <v>0</v>
      </c>
      <c r="G249" s="108">
        <f t="shared" si="125"/>
        <v>0</v>
      </c>
      <c r="H249" s="108">
        <f t="shared" ref="H249:AE252" si="129">H255</f>
        <v>0</v>
      </c>
      <c r="I249" s="108">
        <f t="shared" si="129"/>
        <v>0</v>
      </c>
      <c r="J249" s="108">
        <f t="shared" si="129"/>
        <v>0</v>
      </c>
      <c r="K249" s="108">
        <f t="shared" si="129"/>
        <v>0</v>
      </c>
      <c r="L249" s="108">
        <f t="shared" si="129"/>
        <v>0</v>
      </c>
      <c r="M249" s="108">
        <f t="shared" si="129"/>
        <v>0</v>
      </c>
      <c r="N249" s="108">
        <f t="shared" si="129"/>
        <v>9633.1983099999998</v>
      </c>
      <c r="O249" s="108">
        <f t="shared" si="129"/>
        <v>0</v>
      </c>
      <c r="P249" s="108">
        <f t="shared" si="129"/>
        <v>54460.880420000001</v>
      </c>
      <c r="Q249" s="108">
        <f t="shared" si="129"/>
        <v>0</v>
      </c>
      <c r="R249" s="108">
        <f t="shared" si="129"/>
        <v>11352.555899999999</v>
      </c>
      <c r="S249" s="108">
        <f t="shared" si="129"/>
        <v>0</v>
      </c>
      <c r="T249" s="108">
        <f t="shared" si="129"/>
        <v>22705.111789999999</v>
      </c>
      <c r="U249" s="108">
        <f t="shared" si="129"/>
        <v>0</v>
      </c>
      <c r="V249" s="108">
        <f t="shared" si="129"/>
        <v>22705.111789999999</v>
      </c>
      <c r="W249" s="108">
        <f t="shared" si="129"/>
        <v>0</v>
      </c>
      <c r="X249" s="108">
        <f t="shared" si="129"/>
        <v>33084.966560000001</v>
      </c>
      <c r="Y249" s="108">
        <f t="shared" si="129"/>
        <v>0</v>
      </c>
      <c r="Z249" s="108">
        <f t="shared" si="129"/>
        <v>22705.111789999999</v>
      </c>
      <c r="AA249" s="108">
        <f t="shared" si="129"/>
        <v>0</v>
      </c>
      <c r="AB249" s="108">
        <f t="shared" si="129"/>
        <v>45029.363440000001</v>
      </c>
      <c r="AC249" s="108">
        <f t="shared" si="129"/>
        <v>0</v>
      </c>
      <c r="AD249" s="108">
        <f t="shared" si="129"/>
        <v>0</v>
      </c>
      <c r="AE249" s="108">
        <f t="shared" si="129"/>
        <v>0</v>
      </c>
      <c r="AF249" s="102"/>
      <c r="AG249" s="103">
        <f t="shared" si="127"/>
        <v>-1.4551915228366852E-11</v>
      </c>
    </row>
    <row r="250" spans="1:33" x14ac:dyDescent="0.3">
      <c r="A250" s="107" t="s">
        <v>32</v>
      </c>
      <c r="B250" s="108">
        <f t="shared" ref="B250:E252" si="130">B256</f>
        <v>501041.9</v>
      </c>
      <c r="C250" s="108">
        <f t="shared" si="130"/>
        <v>0</v>
      </c>
      <c r="D250" s="108">
        <f t="shared" si="130"/>
        <v>0</v>
      </c>
      <c r="E250" s="108">
        <f t="shared" si="130"/>
        <v>0</v>
      </c>
      <c r="F250" s="108">
        <f t="shared" si="124"/>
        <v>0</v>
      </c>
      <c r="G250" s="108">
        <f t="shared" si="125"/>
        <v>0</v>
      </c>
      <c r="H250" s="108">
        <f t="shared" si="129"/>
        <v>0</v>
      </c>
      <c r="I250" s="108">
        <f t="shared" si="129"/>
        <v>0</v>
      </c>
      <c r="J250" s="108">
        <f t="shared" si="129"/>
        <v>0</v>
      </c>
      <c r="K250" s="108">
        <f t="shared" si="129"/>
        <v>0</v>
      </c>
      <c r="L250" s="108">
        <f t="shared" si="129"/>
        <v>0</v>
      </c>
      <c r="M250" s="108">
        <f t="shared" si="129"/>
        <v>0</v>
      </c>
      <c r="N250" s="108">
        <f t="shared" si="129"/>
        <v>13082.121639999999</v>
      </c>
      <c r="O250" s="108">
        <f t="shared" si="129"/>
        <v>0</v>
      </c>
      <c r="P250" s="108">
        <f t="shared" si="129"/>
        <v>73959.223050000001</v>
      </c>
      <c r="Q250" s="108">
        <f t="shared" si="129"/>
        <v>0</v>
      </c>
      <c r="R250" s="108">
        <f t="shared" si="129"/>
        <v>15417.05178</v>
      </c>
      <c r="S250" s="108">
        <f t="shared" si="129"/>
        <v>0</v>
      </c>
      <c r="T250" s="108">
        <f t="shared" si="129"/>
        <v>30834.103569999999</v>
      </c>
      <c r="U250" s="108">
        <f t="shared" si="129"/>
        <v>0</v>
      </c>
      <c r="V250" s="108">
        <f t="shared" si="129"/>
        <v>30834.103569999999</v>
      </c>
      <c r="W250" s="108">
        <f t="shared" si="129"/>
        <v>0</v>
      </c>
      <c r="X250" s="108">
        <f t="shared" si="129"/>
        <v>44930.203159999997</v>
      </c>
      <c r="Y250" s="108">
        <f t="shared" si="129"/>
        <v>0</v>
      </c>
      <c r="Z250" s="108">
        <f t="shared" si="129"/>
        <v>30834.103569999999</v>
      </c>
      <c r="AA250" s="108">
        <f t="shared" si="129"/>
        <v>0</v>
      </c>
      <c r="AB250" s="108">
        <f t="shared" si="129"/>
        <v>71208.929099999994</v>
      </c>
      <c r="AC250" s="108">
        <f t="shared" si="129"/>
        <v>0</v>
      </c>
      <c r="AD250" s="108">
        <f t="shared" si="129"/>
        <v>189942.06056000001</v>
      </c>
      <c r="AE250" s="108">
        <f t="shared" si="129"/>
        <v>0</v>
      </c>
      <c r="AF250" s="102"/>
      <c r="AG250" s="103">
        <f t="shared" si="127"/>
        <v>0</v>
      </c>
    </row>
    <row r="251" spans="1:33" x14ac:dyDescent="0.3">
      <c r="A251" s="107" t="s">
        <v>33</v>
      </c>
      <c r="B251" s="108">
        <f t="shared" si="130"/>
        <v>176767.4264</v>
      </c>
      <c r="C251" s="108">
        <f t="shared" si="130"/>
        <v>0</v>
      </c>
      <c r="D251" s="108">
        <f t="shared" si="130"/>
        <v>0</v>
      </c>
      <c r="E251" s="108">
        <f t="shared" si="130"/>
        <v>0</v>
      </c>
      <c r="F251" s="108">
        <f t="shared" si="124"/>
        <v>0</v>
      </c>
      <c r="G251" s="108">
        <f t="shared" si="125"/>
        <v>0</v>
      </c>
      <c r="H251" s="108">
        <f t="shared" si="129"/>
        <v>0</v>
      </c>
      <c r="I251" s="108">
        <f t="shared" si="129"/>
        <v>0</v>
      </c>
      <c r="J251" s="108">
        <f t="shared" si="129"/>
        <v>0</v>
      </c>
      <c r="K251" s="108">
        <f t="shared" si="129"/>
        <v>0</v>
      </c>
      <c r="L251" s="108">
        <f t="shared" si="129"/>
        <v>0</v>
      </c>
      <c r="M251" s="108">
        <f t="shared" si="129"/>
        <v>0</v>
      </c>
      <c r="N251" s="108">
        <f t="shared" si="129"/>
        <v>2523.9244399999998</v>
      </c>
      <c r="O251" s="108">
        <f t="shared" si="129"/>
        <v>0</v>
      </c>
      <c r="P251" s="108">
        <f t="shared" si="129"/>
        <v>14268.900390000001</v>
      </c>
      <c r="Q251" s="108">
        <f t="shared" si="129"/>
        <v>0</v>
      </c>
      <c r="R251" s="108">
        <f t="shared" si="129"/>
        <v>2974.40085</v>
      </c>
      <c r="S251" s="108">
        <f t="shared" si="129"/>
        <v>0</v>
      </c>
      <c r="T251" s="108">
        <f t="shared" si="129"/>
        <v>5948.8017099999997</v>
      </c>
      <c r="U251" s="108">
        <f t="shared" si="129"/>
        <v>0</v>
      </c>
      <c r="V251" s="108">
        <f t="shared" si="129"/>
        <v>5948.8017099999997</v>
      </c>
      <c r="W251" s="108">
        <f t="shared" si="129"/>
        <v>0</v>
      </c>
      <c r="X251" s="108">
        <f t="shared" si="129"/>
        <v>8668.3521899999996</v>
      </c>
      <c r="Y251" s="108">
        <f t="shared" si="129"/>
        <v>0</v>
      </c>
      <c r="Z251" s="108">
        <f t="shared" si="129"/>
        <v>5948.8017099999997</v>
      </c>
      <c r="AA251" s="108">
        <f t="shared" si="129"/>
        <v>0</v>
      </c>
      <c r="AB251" s="108">
        <f t="shared" si="129"/>
        <v>12915.365830000001</v>
      </c>
      <c r="AC251" s="108">
        <f t="shared" si="129"/>
        <v>0</v>
      </c>
      <c r="AD251" s="108">
        <f t="shared" si="129"/>
        <v>117570.07756999999</v>
      </c>
      <c r="AE251" s="108">
        <f t="shared" si="129"/>
        <v>0</v>
      </c>
      <c r="AF251" s="102"/>
      <c r="AG251" s="103">
        <f t="shared" si="127"/>
        <v>0</v>
      </c>
    </row>
    <row r="252" spans="1:33" x14ac:dyDescent="0.3">
      <c r="A252" s="107" t="s">
        <v>172</v>
      </c>
      <c r="B252" s="108">
        <f t="shared" si="130"/>
        <v>321789</v>
      </c>
      <c r="C252" s="108">
        <f t="shared" si="130"/>
        <v>0</v>
      </c>
      <c r="D252" s="108">
        <f t="shared" si="130"/>
        <v>0</v>
      </c>
      <c r="E252" s="108">
        <f t="shared" si="130"/>
        <v>0</v>
      </c>
      <c r="F252" s="108">
        <f t="shared" si="124"/>
        <v>0</v>
      </c>
      <c r="G252" s="108">
        <f t="shared" si="125"/>
        <v>0</v>
      </c>
      <c r="H252" s="108">
        <f t="shared" si="129"/>
        <v>0</v>
      </c>
      <c r="I252" s="108">
        <f t="shared" si="129"/>
        <v>0</v>
      </c>
      <c r="J252" s="108">
        <f t="shared" si="129"/>
        <v>0</v>
      </c>
      <c r="K252" s="108">
        <f t="shared" si="129"/>
        <v>0</v>
      </c>
      <c r="L252" s="108">
        <f t="shared" si="129"/>
        <v>0</v>
      </c>
      <c r="M252" s="108">
        <f t="shared" si="129"/>
        <v>0</v>
      </c>
      <c r="N252" s="108">
        <f t="shared" si="129"/>
        <v>0</v>
      </c>
      <c r="O252" s="108">
        <f t="shared" si="129"/>
        <v>0</v>
      </c>
      <c r="P252" s="108">
        <f t="shared" si="129"/>
        <v>0</v>
      </c>
      <c r="Q252" s="108">
        <f t="shared" si="129"/>
        <v>0</v>
      </c>
      <c r="R252" s="108">
        <f t="shared" si="129"/>
        <v>0</v>
      </c>
      <c r="S252" s="108">
        <f t="shared" si="129"/>
        <v>0</v>
      </c>
      <c r="T252" s="108">
        <f t="shared" si="129"/>
        <v>0</v>
      </c>
      <c r="U252" s="108">
        <f t="shared" si="129"/>
        <v>0</v>
      </c>
      <c r="V252" s="108">
        <f t="shared" si="129"/>
        <v>0</v>
      </c>
      <c r="W252" s="108">
        <f t="shared" si="129"/>
        <v>0</v>
      </c>
      <c r="X252" s="108">
        <f t="shared" si="129"/>
        <v>0</v>
      </c>
      <c r="Y252" s="108">
        <f t="shared" si="129"/>
        <v>0</v>
      </c>
      <c r="Z252" s="108">
        <f t="shared" si="129"/>
        <v>0</v>
      </c>
      <c r="AA252" s="108">
        <f t="shared" si="129"/>
        <v>0</v>
      </c>
      <c r="AB252" s="108">
        <f t="shared" si="129"/>
        <v>10057.94</v>
      </c>
      <c r="AC252" s="108">
        <f t="shared" si="129"/>
        <v>0</v>
      </c>
      <c r="AD252" s="108">
        <f t="shared" si="129"/>
        <v>311731.06</v>
      </c>
      <c r="AE252" s="108">
        <f t="shared" si="129"/>
        <v>0</v>
      </c>
      <c r="AF252" s="102"/>
      <c r="AG252" s="103">
        <f t="shared" si="127"/>
        <v>0</v>
      </c>
    </row>
    <row r="253" spans="1:33" ht="93" customHeight="1" x14ac:dyDescent="0.3">
      <c r="A253" s="109" t="s">
        <v>322</v>
      </c>
      <c r="B253" s="110"/>
      <c r="C253" s="111"/>
      <c r="D253" s="111"/>
      <c r="E253" s="111"/>
      <c r="F253" s="111"/>
      <c r="G253" s="111"/>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29"/>
      <c r="AG253" s="103">
        <f t="shared" si="127"/>
        <v>0</v>
      </c>
    </row>
    <row r="254" spans="1:33" x14ac:dyDescent="0.3">
      <c r="A254" s="113" t="s">
        <v>31</v>
      </c>
      <c r="B254" s="114">
        <f>B256+B257+B255+B258</f>
        <v>1221274.6264</v>
      </c>
      <c r="C254" s="114">
        <f>C256+C257+C255+C258</f>
        <v>0</v>
      </c>
      <c r="D254" s="115">
        <f>D256+D257+D255+D258</f>
        <v>0</v>
      </c>
      <c r="E254" s="114">
        <f>E256+E257+E255+E258</f>
        <v>0</v>
      </c>
      <c r="F254" s="114">
        <f>IFERROR(E254/B254*100,0)</f>
        <v>0</v>
      </c>
      <c r="G254" s="114">
        <f>IFERROR(E254/C254*100,0)</f>
        <v>0</v>
      </c>
      <c r="H254" s="114">
        <f t="shared" ref="H254:AE254" si="131">H256+H257+H255+H258</f>
        <v>0</v>
      </c>
      <c r="I254" s="114">
        <f t="shared" si="131"/>
        <v>0</v>
      </c>
      <c r="J254" s="114">
        <f t="shared" si="131"/>
        <v>0</v>
      </c>
      <c r="K254" s="114">
        <f t="shared" si="131"/>
        <v>0</v>
      </c>
      <c r="L254" s="114">
        <f t="shared" si="131"/>
        <v>0</v>
      </c>
      <c r="M254" s="114">
        <f t="shared" si="131"/>
        <v>0</v>
      </c>
      <c r="N254" s="114">
        <f t="shared" si="131"/>
        <v>25239.24439</v>
      </c>
      <c r="O254" s="114">
        <f t="shared" si="131"/>
        <v>0</v>
      </c>
      <c r="P254" s="114">
        <f t="shared" si="131"/>
        <v>142689.00386</v>
      </c>
      <c r="Q254" s="114">
        <f t="shared" si="131"/>
        <v>0</v>
      </c>
      <c r="R254" s="114">
        <f t="shared" si="131"/>
        <v>29744.008529999999</v>
      </c>
      <c r="S254" s="114">
        <f t="shared" si="131"/>
        <v>0</v>
      </c>
      <c r="T254" s="114">
        <f t="shared" si="131"/>
        <v>59488.017070000002</v>
      </c>
      <c r="U254" s="114">
        <f t="shared" si="131"/>
        <v>0</v>
      </c>
      <c r="V254" s="114">
        <f t="shared" si="131"/>
        <v>59488.017070000002</v>
      </c>
      <c r="W254" s="114">
        <f t="shared" si="131"/>
        <v>0</v>
      </c>
      <c r="X254" s="114">
        <f t="shared" si="131"/>
        <v>86683.521909999996</v>
      </c>
      <c r="Y254" s="114">
        <f t="shared" si="131"/>
        <v>0</v>
      </c>
      <c r="Z254" s="114">
        <f t="shared" si="131"/>
        <v>59488.017070000002</v>
      </c>
      <c r="AA254" s="114">
        <f t="shared" si="131"/>
        <v>0</v>
      </c>
      <c r="AB254" s="114">
        <f>AB256+AB257+AB255+AB258</f>
        <v>139211.59836999999</v>
      </c>
      <c r="AC254" s="114">
        <f t="shared" si="131"/>
        <v>0</v>
      </c>
      <c r="AD254" s="114">
        <f t="shared" si="131"/>
        <v>619243.19812999992</v>
      </c>
      <c r="AE254" s="114">
        <f t="shared" si="131"/>
        <v>0</v>
      </c>
      <c r="AF254" s="29"/>
      <c r="AG254" s="103">
        <f t="shared" si="127"/>
        <v>0</v>
      </c>
    </row>
    <row r="255" spans="1:33" x14ac:dyDescent="0.3">
      <c r="A255" s="116" t="s">
        <v>171</v>
      </c>
      <c r="B255" s="117">
        <f t="shared" ref="B255:B258" si="132">J255+L255+N255+P255+R255+T255+V255+X255+Z255+AB255+AD255+H255</f>
        <v>221676.3</v>
      </c>
      <c r="C255" s="118">
        <f>SUM(H255)</f>
        <v>0</v>
      </c>
      <c r="D255" s="119">
        <f>E255</f>
        <v>0</v>
      </c>
      <c r="E255" s="118">
        <f>SUM(I255,K255,M255,O255,Q255,S255,U255,W255,Y255,AA255,AC255,AE255)</f>
        <v>0</v>
      </c>
      <c r="F255" s="117">
        <f>IFERROR(E255/B255*100,0)</f>
        <v>0</v>
      </c>
      <c r="G255" s="117">
        <f>IFERROR(E255/C255*100,0)</f>
        <v>0</v>
      </c>
      <c r="H255" s="112"/>
      <c r="I255" s="112"/>
      <c r="J255" s="112"/>
      <c r="K255" s="112"/>
      <c r="L255" s="112"/>
      <c r="M255" s="112"/>
      <c r="N255" s="112">
        <v>9633.1983099999998</v>
      </c>
      <c r="O255" s="112"/>
      <c r="P255" s="112">
        <v>54460.880420000001</v>
      </c>
      <c r="Q255" s="112"/>
      <c r="R255" s="112">
        <v>11352.555899999999</v>
      </c>
      <c r="S255" s="112"/>
      <c r="T255" s="112">
        <v>22705.111789999999</v>
      </c>
      <c r="U255" s="112"/>
      <c r="V255" s="112">
        <v>22705.111789999999</v>
      </c>
      <c r="W255" s="112"/>
      <c r="X255" s="112">
        <v>33084.966560000001</v>
      </c>
      <c r="Y255" s="112"/>
      <c r="Z255" s="112">
        <v>22705.111789999999</v>
      </c>
      <c r="AA255" s="112"/>
      <c r="AB255" s="112">
        <v>45029.363440000001</v>
      </c>
      <c r="AC255" s="112"/>
      <c r="AD255" s="112"/>
      <c r="AE255" s="112"/>
      <c r="AF255" s="29"/>
      <c r="AG255" s="103">
        <f t="shared" si="127"/>
        <v>-1.4551915228366852E-11</v>
      </c>
    </row>
    <row r="256" spans="1:33" x14ac:dyDescent="0.3">
      <c r="A256" s="116" t="s">
        <v>32</v>
      </c>
      <c r="B256" s="117">
        <f t="shared" si="132"/>
        <v>501041.9</v>
      </c>
      <c r="C256" s="118">
        <f>SUM(H256)</f>
        <v>0</v>
      </c>
      <c r="D256" s="119">
        <f>E256</f>
        <v>0</v>
      </c>
      <c r="E256" s="118">
        <f>SUM(I256,K256,M256,O256,Q256,S256,U256,W256,Y256,AA256,AC256,AE256)</f>
        <v>0</v>
      </c>
      <c r="F256" s="117">
        <f>IFERROR(E256/B256*100,0)</f>
        <v>0</v>
      </c>
      <c r="G256" s="117">
        <f>IFERROR(E256/C256*100,0)</f>
        <v>0</v>
      </c>
      <c r="H256" s="112"/>
      <c r="I256" s="112"/>
      <c r="J256" s="112"/>
      <c r="K256" s="112"/>
      <c r="L256" s="112"/>
      <c r="M256" s="112"/>
      <c r="N256" s="112">
        <v>13082.121639999999</v>
      </c>
      <c r="O256" s="112"/>
      <c r="P256" s="112">
        <v>73959.223050000001</v>
      </c>
      <c r="Q256" s="112"/>
      <c r="R256" s="112">
        <v>15417.05178</v>
      </c>
      <c r="S256" s="112"/>
      <c r="T256" s="112">
        <v>30834.103569999999</v>
      </c>
      <c r="U256" s="112"/>
      <c r="V256" s="112">
        <v>30834.103569999999</v>
      </c>
      <c r="W256" s="112"/>
      <c r="X256" s="112">
        <v>44930.203159999997</v>
      </c>
      <c r="Y256" s="112"/>
      <c r="Z256" s="112">
        <v>30834.103569999999</v>
      </c>
      <c r="AA256" s="112"/>
      <c r="AB256" s="112">
        <f>61150.98966+10057.93944</f>
        <v>71208.929099999994</v>
      </c>
      <c r="AC256" s="112"/>
      <c r="AD256" s="112">
        <v>189942.06056000001</v>
      </c>
      <c r="AE256" s="112"/>
      <c r="AF256" s="29"/>
      <c r="AG256" s="103">
        <f t="shared" si="127"/>
        <v>0</v>
      </c>
    </row>
    <row r="257" spans="1:33" x14ac:dyDescent="0.3">
      <c r="A257" s="116" t="s">
        <v>33</v>
      </c>
      <c r="B257" s="117">
        <f t="shared" si="132"/>
        <v>176767.4264</v>
      </c>
      <c r="C257" s="118">
        <f>SUM(H257)</f>
        <v>0</v>
      </c>
      <c r="D257" s="119">
        <f>E257</f>
        <v>0</v>
      </c>
      <c r="E257" s="118">
        <f>SUM(I257,K257,M257,O257,Q257,S257,U257,W257,Y257,AA257,AC257,AE257)</f>
        <v>0</v>
      </c>
      <c r="F257" s="117">
        <f>IFERROR(E257/B257*100,0)</f>
        <v>0</v>
      </c>
      <c r="G257" s="117">
        <f>IFERROR(E257/C257*100,0)</f>
        <v>0</v>
      </c>
      <c r="H257" s="112"/>
      <c r="I257" s="112"/>
      <c r="J257" s="112"/>
      <c r="K257" s="112"/>
      <c r="L257" s="112"/>
      <c r="M257" s="112"/>
      <c r="N257" s="112">
        <v>2523.9244399999998</v>
      </c>
      <c r="O257" s="112"/>
      <c r="P257" s="112">
        <v>14268.900390000001</v>
      </c>
      <c r="Q257" s="112"/>
      <c r="R257" s="112">
        <v>2974.40085</v>
      </c>
      <c r="S257" s="112"/>
      <c r="T257" s="112">
        <f>5948.80171</f>
        <v>5948.8017099999997</v>
      </c>
      <c r="U257" s="112"/>
      <c r="V257" s="112">
        <v>5948.8017099999997</v>
      </c>
      <c r="W257" s="112"/>
      <c r="X257" s="112">
        <v>8668.3521899999996</v>
      </c>
      <c r="Y257" s="112"/>
      <c r="Z257" s="112">
        <v>5948.8017099999997</v>
      </c>
      <c r="AA257" s="112"/>
      <c r="AB257" s="112">
        <v>12915.365830000001</v>
      </c>
      <c r="AC257" s="112"/>
      <c r="AD257" s="112">
        <v>117570.07756999999</v>
      </c>
      <c r="AE257" s="112"/>
      <c r="AF257" s="29"/>
      <c r="AG257" s="103">
        <f t="shared" si="127"/>
        <v>0</v>
      </c>
    </row>
    <row r="258" spans="1:33" x14ac:dyDescent="0.3">
      <c r="A258" s="116" t="s">
        <v>172</v>
      </c>
      <c r="B258" s="117">
        <f t="shared" si="132"/>
        <v>321789</v>
      </c>
      <c r="C258" s="118"/>
      <c r="D258" s="119"/>
      <c r="E258" s="118"/>
      <c r="F258" s="117"/>
      <c r="G258" s="117"/>
      <c r="H258" s="112"/>
      <c r="I258" s="112"/>
      <c r="J258" s="112"/>
      <c r="K258" s="112"/>
      <c r="L258" s="112"/>
      <c r="M258" s="112"/>
      <c r="N258" s="112"/>
      <c r="O258" s="112"/>
      <c r="P258" s="112"/>
      <c r="Q258" s="112"/>
      <c r="R258" s="112"/>
      <c r="S258" s="112"/>
      <c r="T258" s="112"/>
      <c r="U258" s="112"/>
      <c r="V258" s="112"/>
      <c r="W258" s="112"/>
      <c r="X258" s="112"/>
      <c r="Y258" s="112"/>
      <c r="Z258" s="112"/>
      <c r="AA258" s="112"/>
      <c r="AB258" s="112">
        <v>10057.94</v>
      </c>
      <c r="AC258" s="112"/>
      <c r="AD258" s="112">
        <v>311731.06</v>
      </c>
      <c r="AE258" s="112"/>
      <c r="AF258" s="29"/>
      <c r="AG258" s="103">
        <f t="shared" si="127"/>
        <v>0</v>
      </c>
    </row>
    <row r="259" spans="1:33" ht="56.25" customHeight="1" x14ac:dyDescent="0.3">
      <c r="A259" s="99" t="s">
        <v>323</v>
      </c>
      <c r="B259" s="100"/>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2"/>
      <c r="AG259" s="103">
        <f>B259-H259-J259-L259-N259-P259-R259-T259-V259-X259-Z259-AB259-AD259</f>
        <v>0</v>
      </c>
    </row>
    <row r="260" spans="1:33" x14ac:dyDescent="0.3">
      <c r="A260" s="104" t="s">
        <v>31</v>
      </c>
      <c r="B260" s="105">
        <f>B261+B262+B263+B264</f>
        <v>0</v>
      </c>
      <c r="C260" s="105">
        <f>C261+C262+C263+C264</f>
        <v>0</v>
      </c>
      <c r="D260" s="105">
        <f>D261+D262+D263+D264</f>
        <v>0</v>
      </c>
      <c r="E260" s="105">
        <f>E261+E262+E263+E264</f>
        <v>0</v>
      </c>
      <c r="F260" s="106">
        <f t="shared" ref="F260:F264" si="133">IFERROR(E260/B260*100,0)</f>
        <v>0</v>
      </c>
      <c r="G260" s="106">
        <f t="shared" ref="G260:G264" si="134">IFERROR(E260/C260*100,0)</f>
        <v>0</v>
      </c>
      <c r="H260" s="105">
        <f>H261+H262+H263+H264</f>
        <v>0</v>
      </c>
      <c r="I260" s="105">
        <f t="shared" ref="I260:AE260" si="135">I261+I262+I263+I264</f>
        <v>0</v>
      </c>
      <c r="J260" s="105">
        <f t="shared" si="135"/>
        <v>0</v>
      </c>
      <c r="K260" s="105">
        <f t="shared" si="135"/>
        <v>0</v>
      </c>
      <c r="L260" s="105">
        <f t="shared" si="135"/>
        <v>0</v>
      </c>
      <c r="M260" s="105">
        <f t="shared" si="135"/>
        <v>0</v>
      </c>
      <c r="N260" s="105">
        <f t="shared" si="135"/>
        <v>0</v>
      </c>
      <c r="O260" s="105">
        <f t="shared" si="135"/>
        <v>0</v>
      </c>
      <c r="P260" s="105">
        <f t="shared" si="135"/>
        <v>0</v>
      </c>
      <c r="Q260" s="105">
        <f t="shared" si="135"/>
        <v>0</v>
      </c>
      <c r="R260" s="105">
        <f t="shared" si="135"/>
        <v>0</v>
      </c>
      <c r="S260" s="105">
        <f t="shared" si="135"/>
        <v>0</v>
      </c>
      <c r="T260" s="105">
        <f t="shared" si="135"/>
        <v>0</v>
      </c>
      <c r="U260" s="105">
        <f t="shared" si="135"/>
        <v>0</v>
      </c>
      <c r="V260" s="105">
        <f t="shared" si="135"/>
        <v>0</v>
      </c>
      <c r="W260" s="105">
        <f t="shared" si="135"/>
        <v>0</v>
      </c>
      <c r="X260" s="105">
        <f t="shared" si="135"/>
        <v>0</v>
      </c>
      <c r="Y260" s="105">
        <f t="shared" si="135"/>
        <v>0</v>
      </c>
      <c r="Z260" s="105">
        <f t="shared" si="135"/>
        <v>0</v>
      </c>
      <c r="AA260" s="105">
        <f t="shared" si="135"/>
        <v>0</v>
      </c>
      <c r="AB260" s="105">
        <f t="shared" si="135"/>
        <v>0</v>
      </c>
      <c r="AC260" s="105">
        <f t="shared" si="135"/>
        <v>0</v>
      </c>
      <c r="AD260" s="105">
        <f t="shared" si="135"/>
        <v>0</v>
      </c>
      <c r="AE260" s="105">
        <f t="shared" si="135"/>
        <v>0</v>
      </c>
      <c r="AF260" s="102"/>
      <c r="AG260" s="103">
        <f t="shared" ref="AG260:AG264" si="136">B260-H260-J260-L260-N260-P260-R260-T260-V260-X260-Z260-AB260-AD260</f>
        <v>0</v>
      </c>
    </row>
    <row r="261" spans="1:33" x14ac:dyDescent="0.3">
      <c r="A261" s="107" t="s">
        <v>171</v>
      </c>
      <c r="B261" s="108">
        <f t="shared" ref="B261:B264" si="137">J261+L261+N261+P261+R261+T261+V261+X261+Z261+AB261+AD261+H261</f>
        <v>0</v>
      </c>
      <c r="C261" s="108">
        <f t="shared" ref="C261:C264" si="138">SUM(H261)</f>
        <v>0</v>
      </c>
      <c r="D261" s="108">
        <f t="shared" ref="D261:D264" si="139">E261</f>
        <v>0</v>
      </c>
      <c r="E261" s="108">
        <f t="shared" ref="E261:E264" si="140">SUM(I261,K261,M261,O261,Q261,S261,U261,W261,Y261,AA261,AC261,AE261)</f>
        <v>0</v>
      </c>
      <c r="F261" s="108">
        <f t="shared" si="133"/>
        <v>0</v>
      </c>
      <c r="G261" s="108">
        <f t="shared" si="134"/>
        <v>0</v>
      </c>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136"/>
        <v>0</v>
      </c>
    </row>
    <row r="262" spans="1:33" x14ac:dyDescent="0.3">
      <c r="A262" s="107" t="s">
        <v>32</v>
      </c>
      <c r="B262" s="108">
        <f t="shared" si="137"/>
        <v>0</v>
      </c>
      <c r="C262" s="108">
        <f t="shared" si="138"/>
        <v>0</v>
      </c>
      <c r="D262" s="108">
        <f t="shared" si="139"/>
        <v>0</v>
      </c>
      <c r="E262" s="108">
        <f t="shared" si="140"/>
        <v>0</v>
      </c>
      <c r="F262" s="108">
        <f t="shared" si="133"/>
        <v>0</v>
      </c>
      <c r="G262" s="108">
        <f t="shared" si="134"/>
        <v>0</v>
      </c>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2"/>
      <c r="AG262" s="103">
        <f t="shared" si="136"/>
        <v>0</v>
      </c>
    </row>
    <row r="263" spans="1:33" x14ac:dyDescent="0.3">
      <c r="A263" s="107" t="s">
        <v>33</v>
      </c>
      <c r="B263" s="108">
        <f t="shared" si="137"/>
        <v>0</v>
      </c>
      <c r="C263" s="108">
        <f t="shared" si="138"/>
        <v>0</v>
      </c>
      <c r="D263" s="108">
        <f t="shared" si="139"/>
        <v>0</v>
      </c>
      <c r="E263" s="108">
        <f t="shared" si="140"/>
        <v>0</v>
      </c>
      <c r="F263" s="108">
        <f t="shared" si="133"/>
        <v>0</v>
      </c>
      <c r="G263" s="108">
        <f t="shared" si="134"/>
        <v>0</v>
      </c>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2"/>
      <c r="AG263" s="103">
        <f t="shared" si="136"/>
        <v>0</v>
      </c>
    </row>
    <row r="264" spans="1:33" x14ac:dyDescent="0.3">
      <c r="A264" s="107" t="s">
        <v>172</v>
      </c>
      <c r="B264" s="108">
        <f t="shared" si="137"/>
        <v>0</v>
      </c>
      <c r="C264" s="108">
        <f t="shared" si="138"/>
        <v>0</v>
      </c>
      <c r="D264" s="108">
        <f t="shared" si="139"/>
        <v>0</v>
      </c>
      <c r="E264" s="108">
        <f t="shared" si="140"/>
        <v>0</v>
      </c>
      <c r="F264" s="108">
        <f t="shared" si="133"/>
        <v>0</v>
      </c>
      <c r="G264" s="108">
        <f t="shared" si="134"/>
        <v>0</v>
      </c>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2"/>
      <c r="AG264" s="103">
        <f t="shared" si="136"/>
        <v>0</v>
      </c>
    </row>
    <row r="265" spans="1:33" x14ac:dyDescent="0.3">
      <c r="A265" s="664" t="s">
        <v>54</v>
      </c>
      <c r="B265" s="665"/>
      <c r="C265" s="665"/>
      <c r="D265" s="665"/>
      <c r="E265" s="665"/>
      <c r="F265" s="665"/>
      <c r="G265" s="665"/>
      <c r="H265" s="665"/>
      <c r="I265" s="665"/>
      <c r="J265" s="665"/>
      <c r="K265" s="665"/>
      <c r="L265" s="665"/>
      <c r="M265" s="665"/>
      <c r="N265" s="665"/>
      <c r="O265" s="665"/>
      <c r="P265" s="665"/>
      <c r="Q265" s="665"/>
      <c r="R265" s="665"/>
      <c r="S265" s="665"/>
      <c r="T265" s="665"/>
      <c r="U265" s="665"/>
      <c r="V265" s="665"/>
      <c r="W265" s="665"/>
      <c r="X265" s="665"/>
      <c r="Y265" s="665"/>
      <c r="Z265" s="665"/>
      <c r="AA265" s="665"/>
      <c r="AB265" s="665"/>
      <c r="AC265" s="665"/>
      <c r="AD265" s="665"/>
      <c r="AE265" s="665"/>
      <c r="AF265" s="666"/>
      <c r="AG265" s="103">
        <f t="shared" si="68"/>
        <v>0</v>
      </c>
    </row>
    <row r="266" spans="1:33" ht="56.25" x14ac:dyDescent="0.3">
      <c r="A266" s="99" t="s">
        <v>324</v>
      </c>
      <c r="B266" s="145"/>
      <c r="C266" s="146"/>
      <c r="D266" s="146"/>
      <c r="E266" s="146"/>
      <c r="F266" s="146"/>
      <c r="G266" s="146"/>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02"/>
      <c r="AG266" s="103">
        <f t="shared" si="68"/>
        <v>0</v>
      </c>
    </row>
    <row r="267" spans="1:33" x14ac:dyDescent="0.3">
      <c r="A267" s="147" t="s">
        <v>31</v>
      </c>
      <c r="B267" s="105">
        <f>B268+B269+B270+B271</f>
        <v>66147</v>
      </c>
      <c r="C267" s="105">
        <f>C268+C269+C270+C271</f>
        <v>5906.3990000000003</v>
      </c>
      <c r="D267" s="105">
        <f>D268+D269+D270+D271</f>
        <v>4337.3</v>
      </c>
      <c r="E267" s="105">
        <f>E268+E269+E270+E271</f>
        <v>4337.3</v>
      </c>
      <c r="F267" s="108">
        <f>IFERROR(E267/B267*100,0)</f>
        <v>6.5570623006334383</v>
      </c>
      <c r="G267" s="108">
        <f>IFERROR(E267/C267*100,0)</f>
        <v>73.433914640714249</v>
      </c>
      <c r="H267" s="105">
        <f t="shared" ref="H267:AE267" si="141">H268+H269+H270+H271</f>
        <v>5906.3990000000003</v>
      </c>
      <c r="I267" s="105">
        <f t="shared" si="141"/>
        <v>4337.3</v>
      </c>
      <c r="J267" s="105">
        <f t="shared" si="141"/>
        <v>6597.6030000000001</v>
      </c>
      <c r="K267" s="105">
        <f t="shared" si="141"/>
        <v>0</v>
      </c>
      <c r="L267" s="105">
        <f t="shared" si="141"/>
        <v>5088.7889999999998</v>
      </c>
      <c r="M267" s="105">
        <f t="shared" si="141"/>
        <v>0</v>
      </c>
      <c r="N267" s="105">
        <f t="shared" si="141"/>
        <v>4554.3779999999997</v>
      </c>
      <c r="O267" s="105">
        <f t="shared" si="141"/>
        <v>0</v>
      </c>
      <c r="P267" s="105">
        <f t="shared" si="141"/>
        <v>10177.451000000001</v>
      </c>
      <c r="Q267" s="105">
        <f t="shared" si="141"/>
        <v>0</v>
      </c>
      <c r="R267" s="105">
        <f t="shared" si="141"/>
        <v>8613.0913999999993</v>
      </c>
      <c r="S267" s="105">
        <f t="shared" si="141"/>
        <v>0</v>
      </c>
      <c r="T267" s="105">
        <f t="shared" si="141"/>
        <v>4383.4030000000002</v>
      </c>
      <c r="U267" s="105">
        <f t="shared" si="141"/>
        <v>0</v>
      </c>
      <c r="V267" s="105">
        <f t="shared" si="141"/>
        <v>4911.7543999999998</v>
      </c>
      <c r="W267" s="105">
        <f t="shared" si="141"/>
        <v>0</v>
      </c>
      <c r="X267" s="105">
        <f t="shared" si="141"/>
        <v>3066.8019999999997</v>
      </c>
      <c r="Y267" s="105">
        <f t="shared" si="141"/>
        <v>0</v>
      </c>
      <c r="Z267" s="105">
        <f t="shared" si="141"/>
        <v>5205.683</v>
      </c>
      <c r="AA267" s="105">
        <f t="shared" si="141"/>
        <v>0</v>
      </c>
      <c r="AB267" s="105">
        <f t="shared" si="141"/>
        <v>3151.2849999999999</v>
      </c>
      <c r="AC267" s="105">
        <f t="shared" si="141"/>
        <v>0</v>
      </c>
      <c r="AD267" s="105">
        <f t="shared" si="141"/>
        <v>4490.3612000000003</v>
      </c>
      <c r="AE267" s="105">
        <f t="shared" si="141"/>
        <v>0</v>
      </c>
      <c r="AF267" s="102"/>
      <c r="AG267" s="103">
        <f t="shared" si="68"/>
        <v>9.0949470177292824E-12</v>
      </c>
    </row>
    <row r="268" spans="1:33" x14ac:dyDescent="0.3">
      <c r="A268" s="148" t="s">
        <v>171</v>
      </c>
      <c r="B268" s="108">
        <f t="shared" ref="B268:B271" si="142">J268+L268+N268+P268+R268+T268+V268+X268+Z268+AB268+AD268+H268</f>
        <v>0</v>
      </c>
      <c r="C268" s="108">
        <f t="shared" ref="C268:C271" si="143">SUM(H268)</f>
        <v>0</v>
      </c>
      <c r="D268" s="108">
        <f t="shared" ref="D268:D271" si="144">E268</f>
        <v>0</v>
      </c>
      <c r="E268" s="108">
        <f t="shared" ref="E268:E271" si="145">SUM(I268,K268,M268,O268,Q268,S268,U268,W268,Y268,AA268,AC268,AE268)</f>
        <v>0</v>
      </c>
      <c r="F268" s="108">
        <f t="shared" ref="F268:F269" si="146">IFERROR(E268/B268*100,0)</f>
        <v>0</v>
      </c>
      <c r="G268" s="108">
        <f t="shared" ref="G268:G269" si="147">IFERROR(E268/C268*100,0)</f>
        <v>0</v>
      </c>
      <c r="H268" s="108">
        <f>H274+H280+H286</f>
        <v>0</v>
      </c>
      <c r="I268" s="108">
        <f t="shared" ref="I268:AE271" si="148">I274+I280+I286</f>
        <v>0</v>
      </c>
      <c r="J268" s="108">
        <f t="shared" si="148"/>
        <v>0</v>
      </c>
      <c r="K268" s="108">
        <f t="shared" si="148"/>
        <v>0</v>
      </c>
      <c r="L268" s="108">
        <f t="shared" si="148"/>
        <v>0</v>
      </c>
      <c r="M268" s="108">
        <f t="shared" si="148"/>
        <v>0</v>
      </c>
      <c r="N268" s="108">
        <f t="shared" si="148"/>
        <v>0</v>
      </c>
      <c r="O268" s="108">
        <f t="shared" si="148"/>
        <v>0</v>
      </c>
      <c r="P268" s="108">
        <f t="shared" si="148"/>
        <v>0</v>
      </c>
      <c r="Q268" s="108">
        <f t="shared" si="148"/>
        <v>0</v>
      </c>
      <c r="R268" s="108">
        <f t="shared" si="148"/>
        <v>0</v>
      </c>
      <c r="S268" s="108">
        <f t="shared" si="148"/>
        <v>0</v>
      </c>
      <c r="T268" s="108">
        <f t="shared" si="148"/>
        <v>0</v>
      </c>
      <c r="U268" s="108">
        <f t="shared" si="148"/>
        <v>0</v>
      </c>
      <c r="V268" s="108">
        <f t="shared" si="148"/>
        <v>0</v>
      </c>
      <c r="W268" s="108">
        <f t="shared" si="148"/>
        <v>0</v>
      </c>
      <c r="X268" s="108">
        <f t="shared" si="148"/>
        <v>0</v>
      </c>
      <c r="Y268" s="108">
        <f t="shared" si="148"/>
        <v>0</v>
      </c>
      <c r="Z268" s="108">
        <f t="shared" si="148"/>
        <v>0</v>
      </c>
      <c r="AA268" s="108">
        <f t="shared" si="148"/>
        <v>0</v>
      </c>
      <c r="AB268" s="108">
        <f t="shared" si="148"/>
        <v>0</v>
      </c>
      <c r="AC268" s="108">
        <f t="shared" si="148"/>
        <v>0</v>
      </c>
      <c r="AD268" s="108">
        <f t="shared" si="148"/>
        <v>0</v>
      </c>
      <c r="AE268" s="108">
        <f t="shared" si="148"/>
        <v>0</v>
      </c>
      <c r="AF268" s="102"/>
      <c r="AG268" s="103">
        <f t="shared" si="68"/>
        <v>0</v>
      </c>
    </row>
    <row r="269" spans="1:33" x14ac:dyDescent="0.3">
      <c r="A269" s="148" t="s">
        <v>32</v>
      </c>
      <c r="B269" s="108">
        <f t="shared" si="142"/>
        <v>0</v>
      </c>
      <c r="C269" s="108">
        <f t="shared" si="143"/>
        <v>0</v>
      </c>
      <c r="D269" s="108">
        <f t="shared" si="144"/>
        <v>0</v>
      </c>
      <c r="E269" s="108">
        <f t="shared" si="145"/>
        <v>0</v>
      </c>
      <c r="F269" s="108">
        <f t="shared" si="146"/>
        <v>0</v>
      </c>
      <c r="G269" s="108">
        <f t="shared" si="147"/>
        <v>0</v>
      </c>
      <c r="H269" s="108">
        <f t="shared" ref="H269:W271" si="149">H275+H281+H287</f>
        <v>0</v>
      </c>
      <c r="I269" s="108">
        <f t="shared" si="149"/>
        <v>0</v>
      </c>
      <c r="J269" s="108">
        <f t="shared" si="149"/>
        <v>0</v>
      </c>
      <c r="K269" s="108">
        <f t="shared" si="149"/>
        <v>0</v>
      </c>
      <c r="L269" s="108">
        <f t="shared" si="149"/>
        <v>0</v>
      </c>
      <c r="M269" s="108">
        <f t="shared" si="149"/>
        <v>0</v>
      </c>
      <c r="N269" s="108">
        <f t="shared" si="149"/>
        <v>0</v>
      </c>
      <c r="O269" s="108">
        <f t="shared" si="149"/>
        <v>0</v>
      </c>
      <c r="P269" s="108">
        <f t="shared" si="149"/>
        <v>0</v>
      </c>
      <c r="Q269" s="108">
        <f t="shared" si="149"/>
        <v>0</v>
      </c>
      <c r="R269" s="108">
        <f t="shared" si="149"/>
        <v>0</v>
      </c>
      <c r="S269" s="108">
        <f t="shared" si="149"/>
        <v>0</v>
      </c>
      <c r="T269" s="108">
        <f t="shared" si="149"/>
        <v>0</v>
      </c>
      <c r="U269" s="108">
        <f t="shared" si="149"/>
        <v>0</v>
      </c>
      <c r="V269" s="108">
        <f t="shared" si="149"/>
        <v>0</v>
      </c>
      <c r="W269" s="108">
        <f t="shared" si="149"/>
        <v>0</v>
      </c>
      <c r="X269" s="108">
        <f t="shared" si="148"/>
        <v>0</v>
      </c>
      <c r="Y269" s="108">
        <f t="shared" si="148"/>
        <v>0</v>
      </c>
      <c r="Z269" s="108">
        <f t="shared" si="148"/>
        <v>0</v>
      </c>
      <c r="AA269" s="108">
        <f t="shared" si="148"/>
        <v>0</v>
      </c>
      <c r="AB269" s="108">
        <f t="shared" si="148"/>
        <v>0</v>
      </c>
      <c r="AC269" s="108">
        <f t="shared" si="148"/>
        <v>0</v>
      </c>
      <c r="AD269" s="108">
        <f t="shared" si="148"/>
        <v>0</v>
      </c>
      <c r="AE269" s="108">
        <f t="shared" si="148"/>
        <v>0</v>
      </c>
      <c r="AF269" s="102"/>
      <c r="AG269" s="103">
        <f t="shared" si="68"/>
        <v>0</v>
      </c>
    </row>
    <row r="270" spans="1:33" x14ac:dyDescent="0.3">
      <c r="A270" s="148" t="s">
        <v>33</v>
      </c>
      <c r="B270" s="108">
        <f t="shared" si="142"/>
        <v>66147</v>
      </c>
      <c r="C270" s="108">
        <f t="shared" si="143"/>
        <v>5906.3990000000003</v>
      </c>
      <c r="D270" s="108">
        <f t="shared" si="144"/>
        <v>4337.3</v>
      </c>
      <c r="E270" s="108">
        <f t="shared" si="145"/>
        <v>4337.3</v>
      </c>
      <c r="F270" s="108">
        <f>IFERROR(E270/B270*100,0)</f>
        <v>6.5570623006334383</v>
      </c>
      <c r="G270" s="108">
        <f>IFERROR(E270/C270*100,0)</f>
        <v>73.433914640714249</v>
      </c>
      <c r="H270" s="108">
        <f t="shared" si="149"/>
        <v>5906.3990000000003</v>
      </c>
      <c r="I270" s="108">
        <f t="shared" si="148"/>
        <v>4337.3</v>
      </c>
      <c r="J270" s="108">
        <f t="shared" si="148"/>
        <v>6597.6030000000001</v>
      </c>
      <c r="K270" s="108">
        <f t="shared" si="148"/>
        <v>0</v>
      </c>
      <c r="L270" s="108">
        <f t="shared" si="148"/>
        <v>5088.7889999999998</v>
      </c>
      <c r="M270" s="108">
        <f t="shared" si="148"/>
        <v>0</v>
      </c>
      <c r="N270" s="108">
        <f t="shared" si="148"/>
        <v>4554.3779999999997</v>
      </c>
      <c r="O270" s="108">
        <f t="shared" si="148"/>
        <v>0</v>
      </c>
      <c r="P270" s="108">
        <f t="shared" si="148"/>
        <v>10177.451000000001</v>
      </c>
      <c r="Q270" s="108">
        <f t="shared" si="148"/>
        <v>0</v>
      </c>
      <c r="R270" s="108">
        <f t="shared" si="148"/>
        <v>8613.0913999999993</v>
      </c>
      <c r="S270" s="108">
        <f t="shared" si="148"/>
        <v>0</v>
      </c>
      <c r="T270" s="108">
        <f t="shared" si="148"/>
        <v>4383.4030000000002</v>
      </c>
      <c r="U270" s="108">
        <f t="shared" si="148"/>
        <v>0</v>
      </c>
      <c r="V270" s="108">
        <f t="shared" si="148"/>
        <v>4911.7543999999998</v>
      </c>
      <c r="W270" s="108">
        <f t="shared" si="148"/>
        <v>0</v>
      </c>
      <c r="X270" s="108">
        <f t="shared" si="148"/>
        <v>3066.8019999999997</v>
      </c>
      <c r="Y270" s="108">
        <f t="shared" si="148"/>
        <v>0</v>
      </c>
      <c r="Z270" s="108">
        <f t="shared" si="148"/>
        <v>5205.683</v>
      </c>
      <c r="AA270" s="108">
        <f t="shared" si="148"/>
        <v>0</v>
      </c>
      <c r="AB270" s="108">
        <f t="shared" si="148"/>
        <v>3151.2849999999999</v>
      </c>
      <c r="AC270" s="108">
        <f t="shared" si="148"/>
        <v>0</v>
      </c>
      <c r="AD270" s="108">
        <f t="shared" si="148"/>
        <v>4490.3612000000003</v>
      </c>
      <c r="AE270" s="108">
        <f t="shared" si="148"/>
        <v>0</v>
      </c>
      <c r="AF270" s="102"/>
      <c r="AG270" s="103">
        <f t="shared" si="68"/>
        <v>9.0949470177292824E-12</v>
      </c>
    </row>
    <row r="271" spans="1:33" x14ac:dyDescent="0.3">
      <c r="A271" s="148" t="s">
        <v>172</v>
      </c>
      <c r="B271" s="108">
        <f t="shared" si="142"/>
        <v>0</v>
      </c>
      <c r="C271" s="108">
        <f t="shared" si="143"/>
        <v>0</v>
      </c>
      <c r="D271" s="108">
        <f t="shared" si="144"/>
        <v>0</v>
      </c>
      <c r="E271" s="108">
        <f t="shared" si="145"/>
        <v>0</v>
      </c>
      <c r="F271" s="108">
        <f t="shared" ref="F271" si="150">IFERROR(E271/B271*100,0)</f>
        <v>0</v>
      </c>
      <c r="G271" s="108">
        <f t="shared" ref="G271" si="151">IFERROR(E271/C271*100,0)</f>
        <v>0</v>
      </c>
      <c r="H271" s="108">
        <f t="shared" si="149"/>
        <v>0</v>
      </c>
      <c r="I271" s="108">
        <f t="shared" si="148"/>
        <v>0</v>
      </c>
      <c r="J271" s="108">
        <f t="shared" si="148"/>
        <v>0</v>
      </c>
      <c r="K271" s="108">
        <f t="shared" si="148"/>
        <v>0</v>
      </c>
      <c r="L271" s="108">
        <f t="shared" si="148"/>
        <v>0</v>
      </c>
      <c r="M271" s="108">
        <f t="shared" si="148"/>
        <v>0</v>
      </c>
      <c r="N271" s="108">
        <f t="shared" si="148"/>
        <v>0</v>
      </c>
      <c r="O271" s="108">
        <f t="shared" si="148"/>
        <v>0</v>
      </c>
      <c r="P271" s="108">
        <f t="shared" si="148"/>
        <v>0</v>
      </c>
      <c r="Q271" s="108">
        <f t="shared" si="148"/>
        <v>0</v>
      </c>
      <c r="R271" s="108">
        <f t="shared" si="148"/>
        <v>0</v>
      </c>
      <c r="S271" s="108">
        <f t="shared" si="148"/>
        <v>0</v>
      </c>
      <c r="T271" s="108">
        <f t="shared" si="148"/>
        <v>0</v>
      </c>
      <c r="U271" s="108">
        <f t="shared" si="148"/>
        <v>0</v>
      </c>
      <c r="V271" s="108">
        <f t="shared" si="148"/>
        <v>0</v>
      </c>
      <c r="W271" s="108">
        <f t="shared" si="148"/>
        <v>0</v>
      </c>
      <c r="X271" s="108">
        <f t="shared" si="148"/>
        <v>0</v>
      </c>
      <c r="Y271" s="108">
        <f t="shared" si="148"/>
        <v>0</v>
      </c>
      <c r="Z271" s="108">
        <f t="shared" si="148"/>
        <v>0</v>
      </c>
      <c r="AA271" s="108">
        <f t="shared" si="148"/>
        <v>0</v>
      </c>
      <c r="AB271" s="108">
        <f t="shared" si="148"/>
        <v>0</v>
      </c>
      <c r="AC271" s="108">
        <f t="shared" si="148"/>
        <v>0</v>
      </c>
      <c r="AD271" s="108">
        <f t="shared" si="148"/>
        <v>0</v>
      </c>
      <c r="AE271" s="108">
        <f t="shared" si="148"/>
        <v>0</v>
      </c>
      <c r="AF271" s="102"/>
      <c r="AG271" s="103">
        <f t="shared" si="68"/>
        <v>0</v>
      </c>
    </row>
    <row r="272" spans="1:33" ht="93" customHeight="1" x14ac:dyDescent="0.3">
      <c r="A272" s="109" t="s">
        <v>325</v>
      </c>
      <c r="B272" s="110"/>
      <c r="C272" s="111"/>
      <c r="D272" s="111"/>
      <c r="E272" s="111"/>
      <c r="F272" s="111"/>
      <c r="G272" s="111"/>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29"/>
      <c r="AG272" s="103">
        <f t="shared" si="68"/>
        <v>0</v>
      </c>
    </row>
    <row r="273" spans="1:33" x14ac:dyDescent="0.3">
      <c r="A273" s="113" t="s">
        <v>31</v>
      </c>
      <c r="B273" s="114">
        <f>B275+B276+B274+B277</f>
        <v>49088.500000000007</v>
      </c>
      <c r="C273" s="114">
        <f>C275+C276+C274+C277</f>
        <v>4939</v>
      </c>
      <c r="D273" s="115">
        <f>D275+D276+D274+D277</f>
        <v>3369.9</v>
      </c>
      <c r="E273" s="114">
        <f>E275+E276+E274+E277</f>
        <v>3369.9</v>
      </c>
      <c r="F273" s="114">
        <f>IFERROR(E273/B273*100,0)</f>
        <v>6.8649480020778793</v>
      </c>
      <c r="G273" s="114">
        <f>IFERROR(E273/C273*100,0)</f>
        <v>68.230411014375377</v>
      </c>
      <c r="H273" s="114">
        <f t="shared" ref="H273:AE273" si="152">H275+H276+H274+H277</f>
        <v>4939</v>
      </c>
      <c r="I273" s="114">
        <f t="shared" si="152"/>
        <v>3369.9</v>
      </c>
      <c r="J273" s="114">
        <f t="shared" si="152"/>
        <v>2619</v>
      </c>
      <c r="K273" s="114">
        <f t="shared" si="152"/>
        <v>0</v>
      </c>
      <c r="L273" s="114">
        <f t="shared" si="152"/>
        <v>3930</v>
      </c>
      <c r="M273" s="114">
        <f t="shared" si="152"/>
        <v>0</v>
      </c>
      <c r="N273" s="114">
        <f t="shared" si="152"/>
        <v>3420.2</v>
      </c>
      <c r="O273" s="114">
        <f t="shared" si="152"/>
        <v>0</v>
      </c>
      <c r="P273" s="114">
        <f t="shared" si="152"/>
        <v>8062</v>
      </c>
      <c r="Q273" s="114">
        <f t="shared" si="152"/>
        <v>0</v>
      </c>
      <c r="R273" s="114">
        <f t="shared" si="152"/>
        <v>7265.0883999999996</v>
      </c>
      <c r="S273" s="114">
        <f t="shared" si="152"/>
        <v>0</v>
      </c>
      <c r="T273" s="114">
        <f t="shared" si="152"/>
        <v>3461</v>
      </c>
      <c r="U273" s="114">
        <f t="shared" si="152"/>
        <v>0</v>
      </c>
      <c r="V273" s="114">
        <f t="shared" si="152"/>
        <v>3890.1163999999999</v>
      </c>
      <c r="W273" s="114">
        <f t="shared" si="152"/>
        <v>0</v>
      </c>
      <c r="X273" s="114">
        <f t="shared" si="152"/>
        <v>2024</v>
      </c>
      <c r="Y273" s="114">
        <f t="shared" si="152"/>
        <v>0</v>
      </c>
      <c r="Z273" s="114">
        <f t="shared" si="152"/>
        <v>4084</v>
      </c>
      <c r="AA273" s="114">
        <f t="shared" si="152"/>
        <v>0</v>
      </c>
      <c r="AB273" s="114">
        <f t="shared" si="152"/>
        <v>1969</v>
      </c>
      <c r="AC273" s="114">
        <f t="shared" si="152"/>
        <v>0</v>
      </c>
      <c r="AD273" s="114">
        <f t="shared" si="152"/>
        <v>3425.0952000000002</v>
      </c>
      <c r="AE273" s="114">
        <f t="shared" si="152"/>
        <v>0</v>
      </c>
      <c r="AF273" s="29"/>
      <c r="AG273" s="103">
        <f t="shared" si="68"/>
        <v>1.0459189070388675E-11</v>
      </c>
    </row>
    <row r="274" spans="1:33" x14ac:dyDescent="0.3">
      <c r="A274" s="116" t="s">
        <v>171</v>
      </c>
      <c r="B274" s="117">
        <f t="shared" ref="B274:B276" si="153">J274+L274+N274+P274+R274+T274+V274+X274+Z274+AB274+AD274+H274</f>
        <v>0</v>
      </c>
      <c r="C274" s="118">
        <f>SUM(H274)</f>
        <v>0</v>
      </c>
      <c r="D274" s="119">
        <f>E274</f>
        <v>0</v>
      </c>
      <c r="E274" s="118">
        <f>SUM(I274,K274,M274,O274,Q274,S274,U274,W274,Y274,AA274,AC274,AE274)</f>
        <v>0</v>
      </c>
      <c r="F274" s="117">
        <f>IFERROR(E274/B274*100,0)</f>
        <v>0</v>
      </c>
      <c r="G274" s="117">
        <f>IFERROR(E274/C274*100,0)</f>
        <v>0</v>
      </c>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29"/>
      <c r="AG274" s="103">
        <f t="shared" si="68"/>
        <v>0</v>
      </c>
    </row>
    <row r="275" spans="1:33" x14ac:dyDescent="0.3">
      <c r="A275" s="116" t="s">
        <v>32</v>
      </c>
      <c r="B275" s="117">
        <f t="shared" si="153"/>
        <v>0</v>
      </c>
      <c r="C275" s="118">
        <f>SUM(H275)</f>
        <v>0</v>
      </c>
      <c r="D275" s="119">
        <f>E275</f>
        <v>0</v>
      </c>
      <c r="E275" s="118">
        <f>SUM(I275,K275,M275,O275,Q275,S275,U275,W275,Y275,AA275,AC275,AE275)</f>
        <v>0</v>
      </c>
      <c r="F275" s="117">
        <f>IFERROR(E275/B275*100,0)</f>
        <v>0</v>
      </c>
      <c r="G275" s="117">
        <f>IFERROR(E275/C275*100,0)</f>
        <v>0</v>
      </c>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29"/>
      <c r="AG275" s="103">
        <f t="shared" si="68"/>
        <v>0</v>
      </c>
    </row>
    <row r="276" spans="1:33" x14ac:dyDescent="0.3">
      <c r="A276" s="116" t="s">
        <v>33</v>
      </c>
      <c r="B276" s="117">
        <f t="shared" si="153"/>
        <v>49088.500000000007</v>
      </c>
      <c r="C276" s="118">
        <f>SUM(H276)</f>
        <v>4939</v>
      </c>
      <c r="D276" s="119">
        <f>E276</f>
        <v>3369.9</v>
      </c>
      <c r="E276" s="118">
        <f>SUM(I276,K276,M276,O276,Q276,S276,U276,W276,Y276,AA276,AC276,AE276)</f>
        <v>3369.9</v>
      </c>
      <c r="F276" s="117">
        <f>IFERROR(E276/B276*100,0)</f>
        <v>6.8649480020778793</v>
      </c>
      <c r="G276" s="117">
        <f>IFERROR(E276/C276*100,0)</f>
        <v>68.230411014375377</v>
      </c>
      <c r="H276" s="112">
        <v>4939</v>
      </c>
      <c r="I276" s="112">
        <v>3369.9</v>
      </c>
      <c r="J276" s="112">
        <v>2619</v>
      </c>
      <c r="K276" s="112"/>
      <c r="L276" s="112">
        <v>3930</v>
      </c>
      <c r="M276" s="112"/>
      <c r="N276" s="112">
        <v>3420.2</v>
      </c>
      <c r="O276" s="112"/>
      <c r="P276" s="112">
        <v>8062</v>
      </c>
      <c r="Q276" s="112"/>
      <c r="R276" s="112">
        <v>7265.0883999999996</v>
      </c>
      <c r="S276" s="112"/>
      <c r="T276" s="112">
        <v>3461</v>
      </c>
      <c r="U276" s="112"/>
      <c r="V276" s="112">
        <v>3890.1163999999999</v>
      </c>
      <c r="W276" s="112"/>
      <c r="X276" s="112">
        <v>2024</v>
      </c>
      <c r="Y276" s="112"/>
      <c r="Z276" s="112">
        <v>4084</v>
      </c>
      <c r="AA276" s="112"/>
      <c r="AB276" s="112">
        <v>1969</v>
      </c>
      <c r="AC276" s="112"/>
      <c r="AD276" s="112">
        <v>3425.0952000000002</v>
      </c>
      <c r="AE276" s="112"/>
      <c r="AF276" s="29"/>
      <c r="AG276" s="103">
        <f t="shared" si="68"/>
        <v>1.0459189070388675E-11</v>
      </c>
    </row>
    <row r="277" spans="1:33" x14ac:dyDescent="0.3">
      <c r="A277" s="116" t="s">
        <v>172</v>
      </c>
      <c r="B277" s="117"/>
      <c r="C277" s="118"/>
      <c r="D277" s="119"/>
      <c r="E277" s="118"/>
      <c r="F277" s="117"/>
      <c r="G277" s="117"/>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29"/>
      <c r="AG277" s="103">
        <f t="shared" si="68"/>
        <v>0</v>
      </c>
    </row>
    <row r="278" spans="1:33" ht="41.25" customHeight="1" x14ac:dyDescent="0.3">
      <c r="A278" s="109" t="s">
        <v>326</v>
      </c>
      <c r="B278" s="110"/>
      <c r="C278" s="111"/>
      <c r="D278" s="111"/>
      <c r="E278" s="111"/>
      <c r="F278" s="111"/>
      <c r="G278" s="111"/>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29"/>
      <c r="AG278" s="103">
        <f t="shared" si="68"/>
        <v>0</v>
      </c>
    </row>
    <row r="279" spans="1:33" x14ac:dyDescent="0.3">
      <c r="A279" s="113" t="s">
        <v>31</v>
      </c>
      <c r="B279" s="114">
        <f>B281+B282+B280+B283</f>
        <v>100</v>
      </c>
      <c r="C279" s="114">
        <f>C281+C282+C280+C283</f>
        <v>0</v>
      </c>
      <c r="D279" s="115">
        <f>D281+D282+D280+D283</f>
        <v>0</v>
      </c>
      <c r="E279" s="114">
        <f>E281+E282+E280+E283</f>
        <v>0</v>
      </c>
      <c r="F279" s="114">
        <f>IFERROR(E279/B279*100,0)</f>
        <v>0</v>
      </c>
      <c r="G279" s="114">
        <f>IFERROR(E279/C279*100,0)</f>
        <v>0</v>
      </c>
      <c r="H279" s="114">
        <f t="shared" ref="H279:AE279" si="154">H281+H282+H280+H283</f>
        <v>0</v>
      </c>
      <c r="I279" s="114">
        <f t="shared" si="154"/>
        <v>0</v>
      </c>
      <c r="J279" s="114">
        <f t="shared" si="154"/>
        <v>40</v>
      </c>
      <c r="K279" s="114">
        <f t="shared" si="154"/>
        <v>0</v>
      </c>
      <c r="L279" s="114">
        <f t="shared" si="154"/>
        <v>0</v>
      </c>
      <c r="M279" s="114">
        <f t="shared" si="154"/>
        <v>0</v>
      </c>
      <c r="N279" s="114">
        <f t="shared" si="154"/>
        <v>0</v>
      </c>
      <c r="O279" s="114">
        <f t="shared" si="154"/>
        <v>0</v>
      </c>
      <c r="P279" s="114">
        <f t="shared" si="154"/>
        <v>0</v>
      </c>
      <c r="Q279" s="114">
        <f t="shared" si="154"/>
        <v>0</v>
      </c>
      <c r="R279" s="114">
        <f t="shared" si="154"/>
        <v>0</v>
      </c>
      <c r="S279" s="114">
        <f t="shared" si="154"/>
        <v>0</v>
      </c>
      <c r="T279" s="114">
        <f t="shared" si="154"/>
        <v>0</v>
      </c>
      <c r="U279" s="114">
        <f t="shared" si="154"/>
        <v>0</v>
      </c>
      <c r="V279" s="114">
        <f t="shared" si="154"/>
        <v>40</v>
      </c>
      <c r="W279" s="114">
        <f t="shared" si="154"/>
        <v>0</v>
      </c>
      <c r="X279" s="114">
        <f t="shared" si="154"/>
        <v>0</v>
      </c>
      <c r="Y279" s="114">
        <f t="shared" si="154"/>
        <v>0</v>
      </c>
      <c r="Z279" s="114">
        <f t="shared" si="154"/>
        <v>0</v>
      </c>
      <c r="AA279" s="114">
        <f t="shared" si="154"/>
        <v>0</v>
      </c>
      <c r="AB279" s="114">
        <f t="shared" si="154"/>
        <v>20</v>
      </c>
      <c r="AC279" s="114">
        <f t="shared" si="154"/>
        <v>0</v>
      </c>
      <c r="AD279" s="114">
        <f t="shared" si="154"/>
        <v>0</v>
      </c>
      <c r="AE279" s="114">
        <f t="shared" si="154"/>
        <v>0</v>
      </c>
      <c r="AF279" s="29"/>
      <c r="AG279" s="103">
        <f t="shared" si="68"/>
        <v>0</v>
      </c>
    </row>
    <row r="280" spans="1:33" x14ac:dyDescent="0.3">
      <c r="A280" s="116" t="s">
        <v>171</v>
      </c>
      <c r="B280" s="117">
        <f t="shared" ref="B280:B282" si="155">J280+L280+N280+P280+R280+T280+V280+X280+Z280+AB280+AD280+H280</f>
        <v>0</v>
      </c>
      <c r="C280" s="118">
        <f>SUM(H280)</f>
        <v>0</v>
      </c>
      <c r="D280" s="119">
        <f>E280</f>
        <v>0</v>
      </c>
      <c r="E280" s="118">
        <f>SUM(I280,K280,M280,O280,Q280,S280,U280,W280,Y280,AA280,AC280,AE280)</f>
        <v>0</v>
      </c>
      <c r="F280" s="117">
        <f>IFERROR(E280/B280*100,0)</f>
        <v>0</v>
      </c>
      <c r="G280" s="117">
        <f>IFERROR(E280/C280*100,0)</f>
        <v>0</v>
      </c>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29"/>
      <c r="AG280" s="103">
        <f t="shared" si="68"/>
        <v>0</v>
      </c>
    </row>
    <row r="281" spans="1:33" x14ac:dyDescent="0.3">
      <c r="A281" s="116" t="s">
        <v>32</v>
      </c>
      <c r="B281" s="117">
        <f t="shared" si="155"/>
        <v>0</v>
      </c>
      <c r="C281" s="118">
        <f>SUM(H281)</f>
        <v>0</v>
      </c>
      <c r="D281" s="119">
        <f>E281</f>
        <v>0</v>
      </c>
      <c r="E281" s="118">
        <f>SUM(I281,K281,M281,O281,Q281,S281,U281,W281,Y281,AA281,AC281,AE281)</f>
        <v>0</v>
      </c>
      <c r="F281" s="117">
        <f>IFERROR(E281/B281*100,0)</f>
        <v>0</v>
      </c>
      <c r="G281" s="117">
        <f>IFERROR(E281/C281*100,0)</f>
        <v>0</v>
      </c>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29"/>
      <c r="AG281" s="103">
        <f t="shared" si="68"/>
        <v>0</v>
      </c>
    </row>
    <row r="282" spans="1:33" x14ac:dyDescent="0.3">
      <c r="A282" s="116" t="s">
        <v>33</v>
      </c>
      <c r="B282" s="117">
        <f t="shared" si="155"/>
        <v>100</v>
      </c>
      <c r="C282" s="118">
        <f>SUM(H282)</f>
        <v>0</v>
      </c>
      <c r="D282" s="119">
        <f>E282</f>
        <v>0</v>
      </c>
      <c r="E282" s="118">
        <f>SUM(I282,K282,M282,O282,Q282,S282,U282,W282,Y282,AA282,AC282,AE282)</f>
        <v>0</v>
      </c>
      <c r="F282" s="117">
        <f>IFERROR(E282/B282*100,0)</f>
        <v>0</v>
      </c>
      <c r="G282" s="117">
        <f>IFERROR(E282/C282*100,0)</f>
        <v>0</v>
      </c>
      <c r="H282" s="112"/>
      <c r="I282" s="112"/>
      <c r="J282" s="112">
        <v>40</v>
      </c>
      <c r="K282" s="112"/>
      <c r="L282" s="112"/>
      <c r="M282" s="112"/>
      <c r="N282" s="112"/>
      <c r="O282" s="112"/>
      <c r="P282" s="112"/>
      <c r="Q282" s="112"/>
      <c r="R282" s="112"/>
      <c r="S282" s="112"/>
      <c r="T282" s="112"/>
      <c r="U282" s="112"/>
      <c r="V282" s="112">
        <v>40</v>
      </c>
      <c r="W282" s="112"/>
      <c r="X282" s="112"/>
      <c r="Y282" s="112"/>
      <c r="Z282" s="112"/>
      <c r="AA282" s="112"/>
      <c r="AB282" s="112">
        <v>20</v>
      </c>
      <c r="AC282" s="112"/>
      <c r="AD282" s="112"/>
      <c r="AE282" s="112"/>
      <c r="AF282" s="29"/>
      <c r="AG282" s="103">
        <f t="shared" si="68"/>
        <v>0</v>
      </c>
    </row>
    <row r="283" spans="1:33" x14ac:dyDescent="0.3">
      <c r="A283" s="116" t="s">
        <v>172</v>
      </c>
      <c r="B283" s="117"/>
      <c r="C283" s="118"/>
      <c r="D283" s="119"/>
      <c r="E283" s="118"/>
      <c r="F283" s="117"/>
      <c r="G283" s="117"/>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29"/>
      <c r="AG283" s="103">
        <f t="shared" si="68"/>
        <v>0</v>
      </c>
    </row>
    <row r="284" spans="1:33" ht="83.25" customHeight="1" x14ac:dyDescent="0.3">
      <c r="A284" s="109" t="s">
        <v>327</v>
      </c>
      <c r="B284" s="110"/>
      <c r="C284" s="111"/>
      <c r="D284" s="111"/>
      <c r="E284" s="111"/>
      <c r="F284" s="111"/>
      <c r="G284" s="111"/>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29"/>
      <c r="AG284" s="103">
        <f t="shared" si="68"/>
        <v>0</v>
      </c>
    </row>
    <row r="285" spans="1:33" x14ac:dyDescent="0.3">
      <c r="A285" s="113" t="s">
        <v>31</v>
      </c>
      <c r="B285" s="114">
        <f>B287+B288+B286+B289</f>
        <v>16958.500000000004</v>
      </c>
      <c r="C285" s="114">
        <f>C287+C288+C286+C289</f>
        <v>967.399</v>
      </c>
      <c r="D285" s="115">
        <f>D287+D288+D286+D289</f>
        <v>967.4</v>
      </c>
      <c r="E285" s="114">
        <f>E287+E288+E286+E289</f>
        <v>967.4</v>
      </c>
      <c r="F285" s="114">
        <f>IFERROR(E285/B285*100,0)</f>
        <v>5.7045139605507549</v>
      </c>
      <c r="G285" s="114">
        <f>IFERROR(E285/C285*100,0)</f>
        <v>100.00010336996421</v>
      </c>
      <c r="H285" s="114">
        <f t="shared" ref="H285:AE285" si="156">H287+H288+H286+H289</f>
        <v>967.399</v>
      </c>
      <c r="I285" s="114">
        <f t="shared" si="156"/>
        <v>967.4</v>
      </c>
      <c r="J285" s="114">
        <f t="shared" si="156"/>
        <v>3938.6030000000001</v>
      </c>
      <c r="K285" s="114">
        <f t="shared" si="156"/>
        <v>0</v>
      </c>
      <c r="L285" s="114">
        <f t="shared" si="156"/>
        <v>1158.789</v>
      </c>
      <c r="M285" s="114">
        <f t="shared" si="156"/>
        <v>0</v>
      </c>
      <c r="N285" s="114">
        <f t="shared" si="156"/>
        <v>1134.1780000000001</v>
      </c>
      <c r="O285" s="114">
        <f t="shared" si="156"/>
        <v>0</v>
      </c>
      <c r="P285" s="114">
        <f t="shared" si="156"/>
        <v>2115.451</v>
      </c>
      <c r="Q285" s="114">
        <f t="shared" si="156"/>
        <v>0</v>
      </c>
      <c r="R285" s="114">
        <f t="shared" si="156"/>
        <v>1348.0029999999999</v>
      </c>
      <c r="S285" s="114">
        <f t="shared" si="156"/>
        <v>0</v>
      </c>
      <c r="T285" s="114">
        <f t="shared" si="156"/>
        <v>922.40300000000002</v>
      </c>
      <c r="U285" s="114">
        <f t="shared" si="156"/>
        <v>0</v>
      </c>
      <c r="V285" s="114">
        <f t="shared" si="156"/>
        <v>981.63800000000003</v>
      </c>
      <c r="W285" s="114">
        <f t="shared" si="156"/>
        <v>0</v>
      </c>
      <c r="X285" s="114">
        <f t="shared" si="156"/>
        <v>1042.8019999999999</v>
      </c>
      <c r="Y285" s="114">
        <f t="shared" si="156"/>
        <v>0</v>
      </c>
      <c r="Z285" s="114">
        <f t="shared" si="156"/>
        <v>1121.683</v>
      </c>
      <c r="AA285" s="114">
        <f t="shared" si="156"/>
        <v>0</v>
      </c>
      <c r="AB285" s="114">
        <f t="shared" si="156"/>
        <v>1162.2850000000001</v>
      </c>
      <c r="AC285" s="114">
        <f t="shared" si="156"/>
        <v>0</v>
      </c>
      <c r="AD285" s="114">
        <f t="shared" si="156"/>
        <v>1065.2660000000001</v>
      </c>
      <c r="AE285" s="114">
        <f t="shared" si="156"/>
        <v>0</v>
      </c>
      <c r="AF285" s="29"/>
      <c r="AG285" s="103">
        <f t="shared" si="68"/>
        <v>2.9558577807620168E-12</v>
      </c>
    </row>
    <row r="286" spans="1:33" x14ac:dyDescent="0.3">
      <c r="A286" s="116" t="s">
        <v>171</v>
      </c>
      <c r="B286" s="117">
        <f t="shared" ref="B286:B288" si="157">J286+L286+N286+P286+R286+T286+V286+X286+Z286+AB286+AD286+H286</f>
        <v>0</v>
      </c>
      <c r="C286" s="118">
        <f>SUM(H286)</f>
        <v>0</v>
      </c>
      <c r="D286" s="119">
        <f>E286</f>
        <v>0</v>
      </c>
      <c r="E286" s="118">
        <f>SUM(I286,K286,M286,O286,Q286,S286,U286,W286,Y286,AA286,AC286,AE286)</f>
        <v>0</v>
      </c>
      <c r="F286" s="117">
        <f>IFERROR(E286/B286*100,0)</f>
        <v>0</v>
      </c>
      <c r="G286" s="117">
        <f>IFERROR(E286/C286*100,0)</f>
        <v>0</v>
      </c>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29"/>
      <c r="AG286" s="103">
        <f t="shared" si="68"/>
        <v>0</v>
      </c>
    </row>
    <row r="287" spans="1:33" x14ac:dyDescent="0.3">
      <c r="A287" s="116" t="s">
        <v>32</v>
      </c>
      <c r="B287" s="117">
        <f t="shared" si="157"/>
        <v>0</v>
      </c>
      <c r="C287" s="118">
        <f>SUM(H287)</f>
        <v>0</v>
      </c>
      <c r="D287" s="119">
        <f>E287</f>
        <v>0</v>
      </c>
      <c r="E287" s="118">
        <f>SUM(I287,K287,M287,O287,Q287,S287,U287,W287,Y287,AA287,AC287,AE287)</f>
        <v>0</v>
      </c>
      <c r="F287" s="117">
        <f>IFERROR(E287/B287*100,0)</f>
        <v>0</v>
      </c>
      <c r="G287" s="117">
        <f>IFERROR(E287/C287*100,0)</f>
        <v>0</v>
      </c>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29"/>
      <c r="AG287" s="103">
        <f t="shared" si="68"/>
        <v>0</v>
      </c>
    </row>
    <row r="288" spans="1:33" x14ac:dyDescent="0.3">
      <c r="A288" s="116" t="s">
        <v>33</v>
      </c>
      <c r="B288" s="117">
        <f t="shared" si="157"/>
        <v>16958.500000000004</v>
      </c>
      <c r="C288" s="118">
        <f>SUM(H288)</f>
        <v>967.399</v>
      </c>
      <c r="D288" s="119">
        <f>E288</f>
        <v>967.4</v>
      </c>
      <c r="E288" s="118">
        <f>SUM(I288,K288,M288,O288,Q288,S288,U288,W288,Y288,AA288,AC288,AE288)</f>
        <v>967.4</v>
      </c>
      <c r="F288" s="117">
        <f>IFERROR(E288/B288*100,0)</f>
        <v>5.7045139605507549</v>
      </c>
      <c r="G288" s="117">
        <f>IFERROR(E288/C288*100,0)</f>
        <v>100.00010336996421</v>
      </c>
      <c r="H288" s="112">
        <v>967.399</v>
      </c>
      <c r="I288" s="112">
        <v>967.4</v>
      </c>
      <c r="J288" s="112">
        <v>3938.6030000000001</v>
      </c>
      <c r="K288" s="112"/>
      <c r="L288" s="112">
        <v>1158.789</v>
      </c>
      <c r="M288" s="112"/>
      <c r="N288" s="112">
        <v>1134.1780000000001</v>
      </c>
      <c r="O288" s="112"/>
      <c r="P288" s="112">
        <v>2115.451</v>
      </c>
      <c r="Q288" s="112"/>
      <c r="R288" s="112">
        <v>1348.0029999999999</v>
      </c>
      <c r="S288" s="112"/>
      <c r="T288" s="112">
        <v>922.40300000000002</v>
      </c>
      <c r="U288" s="112"/>
      <c r="V288" s="112">
        <v>981.63800000000003</v>
      </c>
      <c r="W288" s="112"/>
      <c r="X288" s="112">
        <v>1042.8019999999999</v>
      </c>
      <c r="Y288" s="112"/>
      <c r="Z288" s="112">
        <v>1121.683</v>
      </c>
      <c r="AA288" s="112"/>
      <c r="AB288" s="112">
        <v>1162.2850000000001</v>
      </c>
      <c r="AC288" s="112"/>
      <c r="AD288" s="112">
        <v>1065.2660000000001</v>
      </c>
      <c r="AE288" s="112"/>
      <c r="AF288" s="29"/>
      <c r="AG288" s="103">
        <f t="shared" si="68"/>
        <v>2.9558577807620168E-12</v>
      </c>
    </row>
    <row r="289" spans="1:33" x14ac:dyDescent="0.3">
      <c r="A289" s="116" t="s">
        <v>172</v>
      </c>
      <c r="B289" s="117"/>
      <c r="C289" s="118"/>
      <c r="D289" s="119"/>
      <c r="E289" s="118"/>
      <c r="F289" s="117"/>
      <c r="G289" s="117"/>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29"/>
      <c r="AG289" s="103">
        <f t="shared" si="68"/>
        <v>0</v>
      </c>
    </row>
    <row r="290" spans="1:33" ht="83.25" customHeight="1" x14ac:dyDescent="0.3">
      <c r="A290" s="99" t="s">
        <v>328</v>
      </c>
      <c r="B290" s="145"/>
      <c r="C290" s="146"/>
      <c r="D290" s="146"/>
      <c r="E290" s="146"/>
      <c r="F290" s="146"/>
      <c r="G290" s="146"/>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02"/>
      <c r="AG290" s="103">
        <f t="shared" si="68"/>
        <v>0</v>
      </c>
    </row>
    <row r="291" spans="1:33" x14ac:dyDescent="0.3">
      <c r="A291" s="147" t="s">
        <v>31</v>
      </c>
      <c r="B291" s="105">
        <f>B292+B293+B294+B295</f>
        <v>274859.8</v>
      </c>
      <c r="C291" s="105">
        <f>C292+C293+C294+C295</f>
        <v>16998.5694</v>
      </c>
      <c r="D291" s="105">
        <f>D292+D293+D294+D295</f>
        <v>9416.6</v>
      </c>
      <c r="E291" s="105">
        <f>E292+E293+E294+E295</f>
        <v>9416.6</v>
      </c>
      <c r="F291" s="108">
        <f>IFERROR(E291/B291*100,0)</f>
        <v>3.4259648009639827</v>
      </c>
      <c r="G291" s="108">
        <f>IFERROR(E291/C291*100,0)</f>
        <v>55.396426478101155</v>
      </c>
      <c r="H291" s="105">
        <f t="shared" ref="H291:AE291" si="158">H292+H293+H294+H295</f>
        <v>16998.5694</v>
      </c>
      <c r="I291" s="105">
        <f t="shared" si="158"/>
        <v>9416.6</v>
      </c>
      <c r="J291" s="105">
        <f t="shared" si="158"/>
        <v>30285.647399999998</v>
      </c>
      <c r="K291" s="105">
        <f t="shared" si="158"/>
        <v>0</v>
      </c>
      <c r="L291" s="105">
        <f t="shared" si="158"/>
        <v>27719.011700000003</v>
      </c>
      <c r="M291" s="105">
        <f t="shared" si="158"/>
        <v>0</v>
      </c>
      <c r="N291" s="105">
        <f t="shared" si="158"/>
        <v>24835.831750000005</v>
      </c>
      <c r="O291" s="105">
        <f t="shared" si="158"/>
        <v>0</v>
      </c>
      <c r="P291" s="105">
        <f t="shared" si="158"/>
        <v>27268.412199999999</v>
      </c>
      <c r="Q291" s="105">
        <f t="shared" si="158"/>
        <v>0</v>
      </c>
      <c r="R291" s="105">
        <f t="shared" si="158"/>
        <v>10387.342200000001</v>
      </c>
      <c r="S291" s="105">
        <f t="shared" si="158"/>
        <v>0</v>
      </c>
      <c r="T291" s="105">
        <f t="shared" si="158"/>
        <v>43000</v>
      </c>
      <c r="U291" s="105">
        <f t="shared" si="158"/>
        <v>0</v>
      </c>
      <c r="V291" s="105">
        <f t="shared" si="158"/>
        <v>2992.8</v>
      </c>
      <c r="W291" s="105">
        <f t="shared" si="158"/>
        <v>0</v>
      </c>
      <c r="X291" s="105">
        <f t="shared" si="158"/>
        <v>18176.2359</v>
      </c>
      <c r="Y291" s="105">
        <f t="shared" si="158"/>
        <v>0</v>
      </c>
      <c r="Z291" s="105">
        <f t="shared" si="158"/>
        <v>28798.289699999998</v>
      </c>
      <c r="AA291" s="105">
        <f t="shared" si="158"/>
        <v>0</v>
      </c>
      <c r="AB291" s="105">
        <f t="shared" si="158"/>
        <v>23648.635700000003</v>
      </c>
      <c r="AC291" s="105">
        <f t="shared" si="158"/>
        <v>0</v>
      </c>
      <c r="AD291" s="105">
        <f t="shared" si="158"/>
        <v>20749.024050000004</v>
      </c>
      <c r="AE291" s="105">
        <f t="shared" si="158"/>
        <v>0</v>
      </c>
      <c r="AF291" s="102"/>
      <c r="AG291" s="103">
        <f t="shared" si="68"/>
        <v>-2.9103830456733704E-11</v>
      </c>
    </row>
    <row r="292" spans="1:33" x14ac:dyDescent="0.3">
      <c r="A292" s="148" t="s">
        <v>171</v>
      </c>
      <c r="B292" s="108">
        <f t="shared" ref="B292:B295" si="159">J292+L292+N292+P292+R292+T292+V292+X292+Z292+AB292+AD292+H292</f>
        <v>25292.800000000003</v>
      </c>
      <c r="C292" s="108">
        <f t="shared" ref="C292:C295" si="160">SUM(H292)</f>
        <v>1741.5525600000001</v>
      </c>
      <c r="D292" s="108">
        <f t="shared" ref="D292:D295" si="161">E292</f>
        <v>1301.9000000000001</v>
      </c>
      <c r="E292" s="108">
        <f t="shared" ref="E292:E295" si="162">SUM(I292,K292,M292,O292,Q292,S292,U292,W292,Y292,AA292,AC292,AE292)</f>
        <v>1301.9000000000001</v>
      </c>
      <c r="F292" s="108"/>
      <c r="G292" s="108"/>
      <c r="H292" s="108">
        <f>H298+H304</f>
        <v>1741.5525600000001</v>
      </c>
      <c r="I292" s="108">
        <f t="shared" ref="I292:AE295" si="163">I298+I304</f>
        <v>1301.9000000000001</v>
      </c>
      <c r="J292" s="108">
        <f t="shared" si="163"/>
        <v>3296.7714000000001</v>
      </c>
      <c r="K292" s="108">
        <f t="shared" si="163"/>
        <v>0</v>
      </c>
      <c r="L292" s="108">
        <f t="shared" si="163"/>
        <v>2952.7737000000002</v>
      </c>
      <c r="M292" s="108">
        <f t="shared" si="163"/>
        <v>0</v>
      </c>
      <c r="N292" s="108">
        <f t="shared" si="163"/>
        <v>2772.9767499999998</v>
      </c>
      <c r="O292" s="108">
        <f t="shared" si="163"/>
        <v>0</v>
      </c>
      <c r="P292" s="108">
        <f t="shared" si="163"/>
        <v>2860.0432000000001</v>
      </c>
      <c r="Q292" s="108">
        <f t="shared" si="163"/>
        <v>0</v>
      </c>
      <c r="R292" s="108">
        <f t="shared" si="163"/>
        <v>914.33019999999999</v>
      </c>
      <c r="S292" s="108">
        <f t="shared" si="163"/>
        <v>0</v>
      </c>
      <c r="T292" s="108">
        <f t="shared" si="163"/>
        <v>0</v>
      </c>
      <c r="U292" s="108">
        <f t="shared" si="163"/>
        <v>0</v>
      </c>
      <c r="V292" s="108">
        <f t="shared" si="163"/>
        <v>0</v>
      </c>
      <c r="W292" s="108">
        <f t="shared" si="163"/>
        <v>0</v>
      </c>
      <c r="X292" s="108">
        <f t="shared" si="163"/>
        <v>2028.7748999999999</v>
      </c>
      <c r="Y292" s="108">
        <f t="shared" si="163"/>
        <v>0</v>
      </c>
      <c r="Z292" s="108">
        <f t="shared" si="163"/>
        <v>3218.6217000000001</v>
      </c>
      <c r="AA292" s="108">
        <f t="shared" si="163"/>
        <v>0</v>
      </c>
      <c r="AB292" s="108">
        <f t="shared" si="163"/>
        <v>2846.4506999999999</v>
      </c>
      <c r="AC292" s="108">
        <f t="shared" si="163"/>
        <v>0</v>
      </c>
      <c r="AD292" s="108">
        <f t="shared" si="163"/>
        <v>2660.5048900000002</v>
      </c>
      <c r="AE292" s="108">
        <f t="shared" si="163"/>
        <v>0</v>
      </c>
      <c r="AF292" s="102"/>
      <c r="AG292" s="103">
        <f t="shared" si="68"/>
        <v>0</v>
      </c>
    </row>
    <row r="293" spans="1:33" x14ac:dyDescent="0.3">
      <c r="A293" s="148" t="s">
        <v>32</v>
      </c>
      <c r="B293" s="108">
        <f t="shared" si="159"/>
        <v>172665.3</v>
      </c>
      <c r="C293" s="108">
        <f t="shared" si="160"/>
        <v>12650.65445</v>
      </c>
      <c r="D293" s="108">
        <f t="shared" si="161"/>
        <v>5641.7</v>
      </c>
      <c r="E293" s="108">
        <f t="shared" si="162"/>
        <v>5641.7</v>
      </c>
      <c r="F293" s="108"/>
      <c r="G293" s="108"/>
      <c r="H293" s="108">
        <f t="shared" ref="H293:W295" si="164">H299+H305</f>
        <v>12650.65445</v>
      </c>
      <c r="I293" s="108">
        <f t="shared" si="164"/>
        <v>5641.7</v>
      </c>
      <c r="J293" s="108">
        <f t="shared" si="164"/>
        <v>22845.266799999998</v>
      </c>
      <c r="K293" s="108">
        <f t="shared" si="164"/>
        <v>0</v>
      </c>
      <c r="L293" s="108">
        <f t="shared" si="164"/>
        <v>21107.2359</v>
      </c>
      <c r="M293" s="108">
        <f t="shared" si="164"/>
        <v>0</v>
      </c>
      <c r="N293" s="108">
        <f t="shared" si="164"/>
        <v>18869.836750000002</v>
      </c>
      <c r="O293" s="108">
        <f t="shared" si="164"/>
        <v>0</v>
      </c>
      <c r="P293" s="108">
        <f t="shared" si="164"/>
        <v>20941.074399999998</v>
      </c>
      <c r="Q293" s="108">
        <f t="shared" si="164"/>
        <v>0</v>
      </c>
      <c r="R293" s="108">
        <f t="shared" si="164"/>
        <v>7903.5174000000006</v>
      </c>
      <c r="S293" s="108">
        <f t="shared" si="164"/>
        <v>0</v>
      </c>
      <c r="T293" s="108">
        <f t="shared" si="164"/>
        <v>0</v>
      </c>
      <c r="U293" s="108">
        <f t="shared" si="164"/>
        <v>0</v>
      </c>
      <c r="V293" s="108">
        <f t="shared" si="164"/>
        <v>0</v>
      </c>
      <c r="W293" s="108">
        <f t="shared" si="164"/>
        <v>0</v>
      </c>
      <c r="X293" s="108">
        <f t="shared" si="163"/>
        <v>14032.758300000001</v>
      </c>
      <c r="Y293" s="108">
        <f t="shared" si="163"/>
        <v>0</v>
      </c>
      <c r="Z293" s="108">
        <f t="shared" si="163"/>
        <v>21989.971899999997</v>
      </c>
      <c r="AA293" s="108">
        <f t="shared" si="163"/>
        <v>0</v>
      </c>
      <c r="AB293" s="108">
        <f t="shared" si="163"/>
        <v>17676.175900000002</v>
      </c>
      <c r="AC293" s="108">
        <f t="shared" si="163"/>
        <v>0</v>
      </c>
      <c r="AD293" s="108">
        <f t="shared" si="163"/>
        <v>14648.808200000001</v>
      </c>
      <c r="AE293" s="108">
        <f t="shared" si="163"/>
        <v>0</v>
      </c>
      <c r="AF293" s="102"/>
      <c r="AG293" s="103">
        <f t="shared" si="68"/>
        <v>-2.3646862246096134E-11</v>
      </c>
    </row>
    <row r="294" spans="1:33" x14ac:dyDescent="0.3">
      <c r="A294" s="148" t="s">
        <v>33</v>
      </c>
      <c r="B294" s="108">
        <f t="shared" si="159"/>
        <v>76901.7</v>
      </c>
      <c r="C294" s="108">
        <f t="shared" si="160"/>
        <v>2606.3623900000002</v>
      </c>
      <c r="D294" s="108">
        <f t="shared" si="161"/>
        <v>2473</v>
      </c>
      <c r="E294" s="108">
        <f t="shared" si="162"/>
        <v>2473</v>
      </c>
      <c r="F294" s="108">
        <f>IFERROR(E294/B294*100,0)</f>
        <v>3.2157936690606319</v>
      </c>
      <c r="G294" s="108">
        <f>IFERROR(E294/C294*100,0)</f>
        <v>94.88319849489541</v>
      </c>
      <c r="H294" s="108">
        <f t="shared" si="164"/>
        <v>2606.3623900000002</v>
      </c>
      <c r="I294" s="108">
        <f t="shared" si="163"/>
        <v>2473</v>
      </c>
      <c r="J294" s="108">
        <f t="shared" si="163"/>
        <v>4143.6091999999999</v>
      </c>
      <c r="K294" s="108">
        <f t="shared" si="163"/>
        <v>0</v>
      </c>
      <c r="L294" s="108">
        <f t="shared" si="163"/>
        <v>3659.0021000000002</v>
      </c>
      <c r="M294" s="108">
        <f t="shared" si="163"/>
        <v>0</v>
      </c>
      <c r="N294" s="108">
        <f t="shared" si="163"/>
        <v>3193.0182500000001</v>
      </c>
      <c r="O294" s="108">
        <f t="shared" si="163"/>
        <v>0</v>
      </c>
      <c r="P294" s="108">
        <f t="shared" si="163"/>
        <v>3467.2946000000002</v>
      </c>
      <c r="Q294" s="108">
        <f t="shared" si="163"/>
        <v>0</v>
      </c>
      <c r="R294" s="108">
        <f t="shared" si="163"/>
        <v>1569.4946</v>
      </c>
      <c r="S294" s="108">
        <f t="shared" si="163"/>
        <v>0</v>
      </c>
      <c r="T294" s="108">
        <f t="shared" si="163"/>
        <v>43000</v>
      </c>
      <c r="U294" s="108">
        <f t="shared" si="163"/>
        <v>0</v>
      </c>
      <c r="V294" s="108">
        <f t="shared" si="163"/>
        <v>2992.8</v>
      </c>
      <c r="W294" s="108">
        <f t="shared" si="163"/>
        <v>0</v>
      </c>
      <c r="X294" s="108">
        <f t="shared" si="163"/>
        <v>2114.7026999999998</v>
      </c>
      <c r="Y294" s="108">
        <f t="shared" si="163"/>
        <v>0</v>
      </c>
      <c r="Z294" s="108">
        <f t="shared" si="163"/>
        <v>3589.6961000000001</v>
      </c>
      <c r="AA294" s="108">
        <f t="shared" si="163"/>
        <v>0</v>
      </c>
      <c r="AB294" s="108">
        <f t="shared" si="163"/>
        <v>3126.0090999999998</v>
      </c>
      <c r="AC294" s="108">
        <f t="shared" si="163"/>
        <v>0</v>
      </c>
      <c r="AD294" s="108">
        <f t="shared" si="163"/>
        <v>3439.7109600000003</v>
      </c>
      <c r="AE294" s="108">
        <f t="shared" si="163"/>
        <v>0</v>
      </c>
      <c r="AF294" s="102"/>
      <c r="AG294" s="103">
        <f t="shared" si="68"/>
        <v>0</v>
      </c>
    </row>
    <row r="295" spans="1:33" x14ac:dyDescent="0.3">
      <c r="A295" s="148" t="s">
        <v>172</v>
      </c>
      <c r="B295" s="108">
        <f t="shared" si="159"/>
        <v>0</v>
      </c>
      <c r="C295" s="108">
        <f t="shared" si="160"/>
        <v>0</v>
      </c>
      <c r="D295" s="108">
        <f t="shared" si="161"/>
        <v>0</v>
      </c>
      <c r="E295" s="108">
        <f t="shared" si="162"/>
        <v>0</v>
      </c>
      <c r="F295" s="108"/>
      <c r="G295" s="108"/>
      <c r="H295" s="108">
        <f t="shared" si="164"/>
        <v>0</v>
      </c>
      <c r="I295" s="108">
        <f t="shared" si="163"/>
        <v>0</v>
      </c>
      <c r="J295" s="108">
        <f t="shared" si="163"/>
        <v>0</v>
      </c>
      <c r="K295" s="108">
        <f t="shared" si="163"/>
        <v>0</v>
      </c>
      <c r="L295" s="108">
        <f t="shared" si="163"/>
        <v>0</v>
      </c>
      <c r="M295" s="108">
        <f t="shared" si="163"/>
        <v>0</v>
      </c>
      <c r="N295" s="108">
        <f t="shared" si="163"/>
        <v>0</v>
      </c>
      <c r="O295" s="108">
        <f t="shared" si="163"/>
        <v>0</v>
      </c>
      <c r="P295" s="108">
        <f t="shared" si="163"/>
        <v>0</v>
      </c>
      <c r="Q295" s="108">
        <f t="shared" si="163"/>
        <v>0</v>
      </c>
      <c r="R295" s="108">
        <f t="shared" si="163"/>
        <v>0</v>
      </c>
      <c r="S295" s="108">
        <f t="shared" si="163"/>
        <v>0</v>
      </c>
      <c r="T295" s="108">
        <f t="shared" si="163"/>
        <v>0</v>
      </c>
      <c r="U295" s="108">
        <f t="shared" si="163"/>
        <v>0</v>
      </c>
      <c r="V295" s="108">
        <f t="shared" si="163"/>
        <v>0</v>
      </c>
      <c r="W295" s="108">
        <f t="shared" si="163"/>
        <v>0</v>
      </c>
      <c r="X295" s="108">
        <f t="shared" si="163"/>
        <v>0</v>
      </c>
      <c r="Y295" s="108">
        <f t="shared" si="163"/>
        <v>0</v>
      </c>
      <c r="Z295" s="108">
        <f t="shared" si="163"/>
        <v>0</v>
      </c>
      <c r="AA295" s="108">
        <f t="shared" si="163"/>
        <v>0</v>
      </c>
      <c r="AB295" s="108">
        <f t="shared" si="163"/>
        <v>0</v>
      </c>
      <c r="AC295" s="108">
        <f t="shared" si="163"/>
        <v>0</v>
      </c>
      <c r="AD295" s="108">
        <f t="shared" si="163"/>
        <v>0</v>
      </c>
      <c r="AE295" s="108">
        <f t="shared" si="163"/>
        <v>0</v>
      </c>
      <c r="AF295" s="102"/>
      <c r="AG295" s="103">
        <f t="shared" si="68"/>
        <v>0</v>
      </c>
    </row>
    <row r="296" spans="1:33" ht="83.25" customHeight="1" x14ac:dyDescent="0.3">
      <c r="A296" s="109" t="s">
        <v>329</v>
      </c>
      <c r="B296" s="110"/>
      <c r="C296" s="111"/>
      <c r="D296" s="111"/>
      <c r="E296" s="111"/>
      <c r="F296" s="111"/>
      <c r="G296" s="111"/>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29"/>
      <c r="AG296" s="103">
        <f t="shared" si="68"/>
        <v>0</v>
      </c>
    </row>
    <row r="297" spans="1:33" x14ac:dyDescent="0.3">
      <c r="A297" s="113" t="s">
        <v>31</v>
      </c>
      <c r="B297" s="114">
        <f>B299+B300+B298+B301</f>
        <v>45992.800000000003</v>
      </c>
      <c r="C297" s="114">
        <f>C299+C300+C298+C301</f>
        <v>0</v>
      </c>
      <c r="D297" s="115">
        <f>D299+D300+D298+D301</f>
        <v>0</v>
      </c>
      <c r="E297" s="114">
        <f>E299+E300+E298+E301</f>
        <v>0</v>
      </c>
      <c r="F297" s="114">
        <f>IFERROR(E297/B297*100,0)</f>
        <v>0</v>
      </c>
      <c r="G297" s="114">
        <f>IFERROR(E297/C297*100,0)</f>
        <v>0</v>
      </c>
      <c r="H297" s="114">
        <f t="shared" ref="H297:AE297" si="165">H299+H300+H298+H301</f>
        <v>0</v>
      </c>
      <c r="I297" s="114">
        <f t="shared" si="165"/>
        <v>0</v>
      </c>
      <c r="J297" s="114">
        <f t="shared" si="165"/>
        <v>0</v>
      </c>
      <c r="K297" s="114">
        <f t="shared" si="165"/>
        <v>0</v>
      </c>
      <c r="L297" s="114">
        <f t="shared" si="165"/>
        <v>0</v>
      </c>
      <c r="M297" s="114">
        <f t="shared" si="165"/>
        <v>0</v>
      </c>
      <c r="N297" s="114">
        <f t="shared" si="165"/>
        <v>0</v>
      </c>
      <c r="O297" s="114">
        <f t="shared" si="165"/>
        <v>0</v>
      </c>
      <c r="P297" s="114">
        <f t="shared" si="165"/>
        <v>0</v>
      </c>
      <c r="Q297" s="114">
        <f t="shared" si="165"/>
        <v>0</v>
      </c>
      <c r="R297" s="114">
        <f t="shared" si="165"/>
        <v>0</v>
      </c>
      <c r="S297" s="114">
        <f t="shared" si="165"/>
        <v>0</v>
      </c>
      <c r="T297" s="114">
        <f t="shared" si="165"/>
        <v>43000</v>
      </c>
      <c r="U297" s="114">
        <f t="shared" si="165"/>
        <v>0</v>
      </c>
      <c r="V297" s="114">
        <f t="shared" si="165"/>
        <v>2992.8</v>
      </c>
      <c r="W297" s="114">
        <f t="shared" si="165"/>
        <v>0</v>
      </c>
      <c r="X297" s="114">
        <f t="shared" si="165"/>
        <v>0</v>
      </c>
      <c r="Y297" s="114">
        <f t="shared" si="165"/>
        <v>0</v>
      </c>
      <c r="Z297" s="114">
        <f t="shared" si="165"/>
        <v>0</v>
      </c>
      <c r="AA297" s="114">
        <f t="shared" si="165"/>
        <v>0</v>
      </c>
      <c r="AB297" s="114">
        <f t="shared" si="165"/>
        <v>0</v>
      </c>
      <c r="AC297" s="114">
        <f t="shared" si="165"/>
        <v>0</v>
      </c>
      <c r="AD297" s="114">
        <f t="shared" si="165"/>
        <v>0</v>
      </c>
      <c r="AE297" s="114">
        <f t="shared" si="165"/>
        <v>0</v>
      </c>
      <c r="AF297" s="29"/>
      <c r="AG297" s="103">
        <f t="shared" si="68"/>
        <v>2.7284841053187847E-12</v>
      </c>
    </row>
    <row r="298" spans="1:33" x14ac:dyDescent="0.3">
      <c r="A298" s="116" t="s">
        <v>171</v>
      </c>
      <c r="B298" s="117">
        <f t="shared" ref="B298:B300" si="166">J298+L298+N298+P298+R298+T298+V298+X298+Z298+AB298+AD298+H298</f>
        <v>0</v>
      </c>
      <c r="C298" s="118">
        <f>SUM(H298)</f>
        <v>0</v>
      </c>
      <c r="D298" s="119">
        <f>E298</f>
        <v>0</v>
      </c>
      <c r="E298" s="118">
        <f>SUM(I298,K298,M298,O298,Q298,S298,U298,W298,Y298,AA298,AC298,AE298)</f>
        <v>0</v>
      </c>
      <c r="F298" s="117">
        <f>IFERROR(E298/B298*100,0)</f>
        <v>0</v>
      </c>
      <c r="G298" s="117">
        <f>IFERROR(E298/C298*100,0)</f>
        <v>0</v>
      </c>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29"/>
      <c r="AG298" s="103">
        <f t="shared" si="68"/>
        <v>0</v>
      </c>
    </row>
    <row r="299" spans="1:33" x14ac:dyDescent="0.3">
      <c r="A299" s="116" t="s">
        <v>32</v>
      </c>
      <c r="B299" s="117">
        <f t="shared" si="166"/>
        <v>0</v>
      </c>
      <c r="C299" s="118">
        <f>SUM(H299)</f>
        <v>0</v>
      </c>
      <c r="D299" s="119">
        <f>E299</f>
        <v>0</v>
      </c>
      <c r="E299" s="118">
        <f>SUM(I299,K299,M299,O299,Q299,S299,U299,W299,Y299,AA299,AC299,AE299)</f>
        <v>0</v>
      </c>
      <c r="F299" s="117">
        <f>IFERROR(E299/B299*100,0)</f>
        <v>0</v>
      </c>
      <c r="G299" s="117">
        <f>IFERROR(E299/C299*100,0)</f>
        <v>0</v>
      </c>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29"/>
      <c r="AG299" s="103">
        <f t="shared" si="68"/>
        <v>0</v>
      </c>
    </row>
    <row r="300" spans="1:33" x14ac:dyDescent="0.3">
      <c r="A300" s="116" t="s">
        <v>33</v>
      </c>
      <c r="B300" s="117">
        <f t="shared" si="166"/>
        <v>45992.800000000003</v>
      </c>
      <c r="C300" s="118">
        <f>SUM(H300)</f>
        <v>0</v>
      </c>
      <c r="D300" s="119">
        <f>E300</f>
        <v>0</v>
      </c>
      <c r="E300" s="118">
        <f>SUM(I300,K300,M300,O300,Q300,S300,U300,W300,Y300,AA300,AC300,AE300)</f>
        <v>0</v>
      </c>
      <c r="F300" s="117">
        <f>IFERROR(E300/B300*100,0)</f>
        <v>0</v>
      </c>
      <c r="G300" s="117">
        <f>IFERROR(E300/C300*100,0)</f>
        <v>0</v>
      </c>
      <c r="H300" s="112"/>
      <c r="I300" s="112"/>
      <c r="J300" s="112"/>
      <c r="K300" s="112"/>
      <c r="L300" s="112"/>
      <c r="M300" s="112"/>
      <c r="N300" s="112"/>
      <c r="O300" s="112"/>
      <c r="P300" s="112"/>
      <c r="Q300" s="112"/>
      <c r="R300" s="112"/>
      <c r="S300" s="112"/>
      <c r="T300" s="112">
        <v>43000</v>
      </c>
      <c r="U300" s="112"/>
      <c r="V300" s="112">
        <v>2992.8</v>
      </c>
      <c r="W300" s="112"/>
      <c r="X300" s="112"/>
      <c r="Y300" s="112"/>
      <c r="Z300" s="112"/>
      <c r="AA300" s="112"/>
      <c r="AB300" s="112"/>
      <c r="AC300" s="112"/>
      <c r="AD300" s="112"/>
      <c r="AE300" s="112"/>
      <c r="AF300" s="29"/>
      <c r="AG300" s="103">
        <f t="shared" si="68"/>
        <v>2.7284841053187847E-12</v>
      </c>
    </row>
    <row r="301" spans="1:33" x14ac:dyDescent="0.3">
      <c r="A301" s="116" t="s">
        <v>172</v>
      </c>
      <c r="B301" s="117"/>
      <c r="C301" s="118"/>
      <c r="D301" s="119"/>
      <c r="E301" s="118"/>
      <c r="F301" s="117"/>
      <c r="G301" s="117"/>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29"/>
      <c r="AG301" s="103">
        <f t="shared" si="68"/>
        <v>0</v>
      </c>
    </row>
    <row r="302" spans="1:33" s="98" customFormat="1" ht="61.5" customHeight="1" x14ac:dyDescent="0.3">
      <c r="A302" s="214" t="s">
        <v>330</v>
      </c>
      <c r="B302" s="132"/>
      <c r="C302" s="133"/>
      <c r="D302" s="133"/>
      <c r="E302" s="133"/>
      <c r="F302" s="133"/>
      <c r="G302" s="133"/>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6"/>
      <c r="AG302" s="217">
        <f t="shared" si="68"/>
        <v>0</v>
      </c>
    </row>
    <row r="303" spans="1:33" s="98" customFormat="1" x14ac:dyDescent="0.3">
      <c r="A303" s="113" t="s">
        <v>31</v>
      </c>
      <c r="B303" s="114">
        <f>B305+B306+B304+B307</f>
        <v>228867</v>
      </c>
      <c r="C303" s="114">
        <f>C305+C306+C304+C307</f>
        <v>16998.5694</v>
      </c>
      <c r="D303" s="115">
        <f>D305+D306+D304+D307</f>
        <v>9416.6</v>
      </c>
      <c r="E303" s="114">
        <f>E305+E306+E304+E307</f>
        <v>9416.6</v>
      </c>
      <c r="F303" s="114">
        <f>IFERROR(E303/B303*100,0)</f>
        <v>4.1144420121730096</v>
      </c>
      <c r="G303" s="114">
        <f>IFERROR(E303/C303*100,0)</f>
        <v>55.396426478101155</v>
      </c>
      <c r="H303" s="114">
        <f t="shared" ref="H303:AE303" si="167">H305+H306+H304+H307</f>
        <v>16998.5694</v>
      </c>
      <c r="I303" s="114">
        <f t="shared" si="167"/>
        <v>9416.6</v>
      </c>
      <c r="J303" s="114">
        <f t="shared" si="167"/>
        <v>30285.647399999998</v>
      </c>
      <c r="K303" s="114">
        <f t="shared" si="167"/>
        <v>0</v>
      </c>
      <c r="L303" s="114">
        <f t="shared" si="167"/>
        <v>27719.011700000003</v>
      </c>
      <c r="M303" s="114">
        <f t="shared" si="167"/>
        <v>0</v>
      </c>
      <c r="N303" s="114">
        <f t="shared" si="167"/>
        <v>24835.831750000005</v>
      </c>
      <c r="O303" s="114">
        <f t="shared" si="167"/>
        <v>0</v>
      </c>
      <c r="P303" s="114">
        <f t="shared" si="167"/>
        <v>27268.412199999999</v>
      </c>
      <c r="Q303" s="114">
        <f t="shared" si="167"/>
        <v>0</v>
      </c>
      <c r="R303" s="114">
        <f t="shared" si="167"/>
        <v>10387.342200000001</v>
      </c>
      <c r="S303" s="114">
        <f t="shared" si="167"/>
        <v>0</v>
      </c>
      <c r="T303" s="114">
        <f t="shared" si="167"/>
        <v>0</v>
      </c>
      <c r="U303" s="114">
        <f t="shared" si="167"/>
        <v>0</v>
      </c>
      <c r="V303" s="114">
        <f t="shared" si="167"/>
        <v>0</v>
      </c>
      <c r="W303" s="114">
        <f t="shared" si="167"/>
        <v>0</v>
      </c>
      <c r="X303" s="114">
        <f t="shared" si="167"/>
        <v>18176.2359</v>
      </c>
      <c r="Y303" s="114">
        <f t="shared" si="167"/>
        <v>0</v>
      </c>
      <c r="Z303" s="114">
        <f t="shared" si="167"/>
        <v>28798.289699999998</v>
      </c>
      <c r="AA303" s="114">
        <f t="shared" si="167"/>
        <v>0</v>
      </c>
      <c r="AB303" s="114">
        <f t="shared" si="167"/>
        <v>23648.635700000003</v>
      </c>
      <c r="AC303" s="114">
        <f t="shared" si="167"/>
        <v>0</v>
      </c>
      <c r="AD303" s="114">
        <f t="shared" si="167"/>
        <v>20749.024050000004</v>
      </c>
      <c r="AE303" s="114">
        <f t="shared" si="167"/>
        <v>0</v>
      </c>
      <c r="AF303" s="216"/>
      <c r="AG303" s="217">
        <f t="shared" si="68"/>
        <v>0</v>
      </c>
    </row>
    <row r="304" spans="1:33" s="98" customFormat="1" x14ac:dyDescent="0.3">
      <c r="A304" s="113" t="s">
        <v>171</v>
      </c>
      <c r="B304" s="114">
        <f t="shared" ref="B304:B306" si="168">J304+L304+N304+P304+R304+T304+V304+X304+Z304+AB304+AD304+H304</f>
        <v>25292.800000000003</v>
      </c>
      <c r="C304" s="218">
        <f>SUM(H304)</f>
        <v>1741.5525600000001</v>
      </c>
      <c r="D304" s="219">
        <f>E304</f>
        <v>1301.9000000000001</v>
      </c>
      <c r="E304" s="218">
        <f>SUM(I304,K304,M304,O304,Q304,S304,U304,W304,Y304,AA304,AC304,AE304)</f>
        <v>1301.9000000000001</v>
      </c>
      <c r="F304" s="114">
        <f>IFERROR(E304/B304*100,0)</f>
        <v>5.147314650809717</v>
      </c>
      <c r="G304" s="114">
        <f>IFERROR(E304/C304*100,0)</f>
        <v>74.755136876259414</v>
      </c>
      <c r="H304" s="215">
        <f>H310+H316+H322</f>
        <v>1741.5525600000001</v>
      </c>
      <c r="I304" s="215">
        <f t="shared" ref="I304:AE307" si="169">I310+I316+I322</f>
        <v>1301.9000000000001</v>
      </c>
      <c r="J304" s="215">
        <f t="shared" si="169"/>
        <v>3296.7714000000001</v>
      </c>
      <c r="K304" s="215">
        <f t="shared" si="169"/>
        <v>0</v>
      </c>
      <c r="L304" s="215">
        <f t="shared" si="169"/>
        <v>2952.7737000000002</v>
      </c>
      <c r="M304" s="215">
        <f t="shared" si="169"/>
        <v>0</v>
      </c>
      <c r="N304" s="215">
        <f t="shared" si="169"/>
        <v>2772.9767499999998</v>
      </c>
      <c r="O304" s="215">
        <f t="shared" si="169"/>
        <v>0</v>
      </c>
      <c r="P304" s="215">
        <f t="shared" si="169"/>
        <v>2860.0432000000001</v>
      </c>
      <c r="Q304" s="215">
        <f t="shared" si="169"/>
        <v>0</v>
      </c>
      <c r="R304" s="215">
        <f t="shared" si="169"/>
        <v>914.33019999999999</v>
      </c>
      <c r="S304" s="215">
        <f t="shared" si="169"/>
        <v>0</v>
      </c>
      <c r="T304" s="215">
        <f t="shared" si="169"/>
        <v>0</v>
      </c>
      <c r="U304" s="215">
        <f t="shared" si="169"/>
        <v>0</v>
      </c>
      <c r="V304" s="215">
        <f t="shared" si="169"/>
        <v>0</v>
      </c>
      <c r="W304" s="215">
        <f t="shared" si="169"/>
        <v>0</v>
      </c>
      <c r="X304" s="215">
        <f t="shared" si="169"/>
        <v>2028.7748999999999</v>
      </c>
      <c r="Y304" s="215">
        <f t="shared" si="169"/>
        <v>0</v>
      </c>
      <c r="Z304" s="215">
        <f t="shared" si="169"/>
        <v>3218.6217000000001</v>
      </c>
      <c r="AA304" s="215">
        <f t="shared" si="169"/>
        <v>0</v>
      </c>
      <c r="AB304" s="215">
        <f t="shared" si="169"/>
        <v>2846.4506999999999</v>
      </c>
      <c r="AC304" s="215">
        <f t="shared" si="169"/>
        <v>0</v>
      </c>
      <c r="AD304" s="215">
        <f t="shared" si="169"/>
        <v>2660.5048900000002</v>
      </c>
      <c r="AE304" s="215">
        <f t="shared" si="169"/>
        <v>0</v>
      </c>
      <c r="AF304" s="216"/>
      <c r="AG304" s="217">
        <f t="shared" si="68"/>
        <v>0</v>
      </c>
    </row>
    <row r="305" spans="1:33" s="98" customFormat="1" x14ac:dyDescent="0.3">
      <c r="A305" s="113" t="s">
        <v>32</v>
      </c>
      <c r="B305" s="114">
        <f t="shared" si="168"/>
        <v>172665.3</v>
      </c>
      <c r="C305" s="218">
        <f>SUM(H305)</f>
        <v>12650.65445</v>
      </c>
      <c r="D305" s="219">
        <f>E305</f>
        <v>5641.7</v>
      </c>
      <c r="E305" s="218">
        <f>SUM(I305,K305,M305,O305,Q305,S305,U305,W305,Y305,AA305,AC305,AE305)</f>
        <v>5641.7</v>
      </c>
      <c r="F305" s="114">
        <f>IFERROR(E305/B305*100,0)</f>
        <v>3.2674196842098562</v>
      </c>
      <c r="G305" s="114">
        <f>IFERROR(E305/C305*100,0)</f>
        <v>44.596111784556726</v>
      </c>
      <c r="H305" s="215">
        <f t="shared" ref="H305:W307" si="170">H311+H317+H323</f>
        <v>12650.65445</v>
      </c>
      <c r="I305" s="215">
        <f t="shared" si="170"/>
        <v>5641.7</v>
      </c>
      <c r="J305" s="215">
        <f t="shared" si="170"/>
        <v>22845.266799999998</v>
      </c>
      <c r="K305" s="215">
        <f t="shared" si="170"/>
        <v>0</v>
      </c>
      <c r="L305" s="215">
        <f t="shared" si="170"/>
        <v>21107.2359</v>
      </c>
      <c r="M305" s="215">
        <f t="shared" si="170"/>
        <v>0</v>
      </c>
      <c r="N305" s="215">
        <f t="shared" si="170"/>
        <v>18869.836750000002</v>
      </c>
      <c r="O305" s="215">
        <f t="shared" si="170"/>
        <v>0</v>
      </c>
      <c r="P305" s="215">
        <f t="shared" si="170"/>
        <v>20941.074399999998</v>
      </c>
      <c r="Q305" s="215">
        <f t="shared" si="170"/>
        <v>0</v>
      </c>
      <c r="R305" s="215">
        <f t="shared" si="170"/>
        <v>7903.5174000000006</v>
      </c>
      <c r="S305" s="215">
        <f t="shared" si="170"/>
        <v>0</v>
      </c>
      <c r="T305" s="215">
        <f t="shared" si="170"/>
        <v>0</v>
      </c>
      <c r="U305" s="215">
        <f t="shared" si="170"/>
        <v>0</v>
      </c>
      <c r="V305" s="215">
        <f t="shared" si="170"/>
        <v>0</v>
      </c>
      <c r="W305" s="215">
        <f t="shared" si="170"/>
        <v>0</v>
      </c>
      <c r="X305" s="215">
        <f t="shared" si="169"/>
        <v>14032.758300000001</v>
      </c>
      <c r="Y305" s="215">
        <f t="shared" si="169"/>
        <v>0</v>
      </c>
      <c r="Z305" s="215">
        <f t="shared" si="169"/>
        <v>21989.971899999997</v>
      </c>
      <c r="AA305" s="215">
        <f t="shared" si="169"/>
        <v>0</v>
      </c>
      <c r="AB305" s="215">
        <f t="shared" si="169"/>
        <v>17676.175900000002</v>
      </c>
      <c r="AC305" s="215">
        <f t="shared" si="169"/>
        <v>0</v>
      </c>
      <c r="AD305" s="215">
        <f t="shared" si="169"/>
        <v>14648.808200000001</v>
      </c>
      <c r="AE305" s="215">
        <f t="shared" si="169"/>
        <v>0</v>
      </c>
      <c r="AF305" s="216"/>
      <c r="AG305" s="217">
        <f t="shared" si="68"/>
        <v>-2.3646862246096134E-11</v>
      </c>
    </row>
    <row r="306" spans="1:33" s="98" customFormat="1" x14ac:dyDescent="0.3">
      <c r="A306" s="113" t="s">
        <v>33</v>
      </c>
      <c r="B306" s="114">
        <f t="shared" si="168"/>
        <v>30908.9</v>
      </c>
      <c r="C306" s="218">
        <f>SUM(H306)</f>
        <v>2606.3623900000002</v>
      </c>
      <c r="D306" s="219">
        <f>E306</f>
        <v>2473</v>
      </c>
      <c r="E306" s="218">
        <f>SUM(I306,K306,M306,O306,Q306,S306,U306,W306,Y306,AA306,AC306,AE306)</f>
        <v>2473</v>
      </c>
      <c r="F306" s="114">
        <f>IFERROR(E306/B306*100,0)</f>
        <v>8.0009317704609355</v>
      </c>
      <c r="G306" s="114">
        <f>IFERROR(E306/C306*100,0)</f>
        <v>94.88319849489541</v>
      </c>
      <c r="H306" s="215">
        <f t="shared" si="170"/>
        <v>2606.3623900000002</v>
      </c>
      <c r="I306" s="215">
        <f t="shared" si="169"/>
        <v>2473</v>
      </c>
      <c r="J306" s="215">
        <f t="shared" si="169"/>
        <v>4143.6091999999999</v>
      </c>
      <c r="K306" s="215">
        <f t="shared" si="169"/>
        <v>0</v>
      </c>
      <c r="L306" s="215">
        <f t="shared" si="169"/>
        <v>3659.0021000000002</v>
      </c>
      <c r="M306" s="215">
        <f t="shared" si="169"/>
        <v>0</v>
      </c>
      <c r="N306" s="215">
        <f t="shared" si="169"/>
        <v>3193.0182500000001</v>
      </c>
      <c r="O306" s="215">
        <f t="shared" si="169"/>
        <v>0</v>
      </c>
      <c r="P306" s="215">
        <f t="shared" si="169"/>
        <v>3467.2946000000002</v>
      </c>
      <c r="Q306" s="215">
        <f t="shared" si="169"/>
        <v>0</v>
      </c>
      <c r="R306" s="215">
        <f t="shared" si="169"/>
        <v>1569.4946</v>
      </c>
      <c r="S306" s="215">
        <f t="shared" si="169"/>
        <v>0</v>
      </c>
      <c r="T306" s="215">
        <f t="shared" si="169"/>
        <v>0</v>
      </c>
      <c r="U306" s="215">
        <f t="shared" si="169"/>
        <v>0</v>
      </c>
      <c r="V306" s="215">
        <f t="shared" si="169"/>
        <v>0</v>
      </c>
      <c r="W306" s="215">
        <f t="shared" si="169"/>
        <v>0</v>
      </c>
      <c r="X306" s="215">
        <f t="shared" si="169"/>
        <v>2114.7026999999998</v>
      </c>
      <c r="Y306" s="215">
        <f t="shared" si="169"/>
        <v>0</v>
      </c>
      <c r="Z306" s="215">
        <f t="shared" si="169"/>
        <v>3589.6961000000001</v>
      </c>
      <c r="AA306" s="215">
        <f t="shared" si="169"/>
        <v>0</v>
      </c>
      <c r="AB306" s="215">
        <f t="shared" si="169"/>
        <v>3126.0090999999998</v>
      </c>
      <c r="AC306" s="215">
        <f t="shared" si="169"/>
        <v>0</v>
      </c>
      <c r="AD306" s="215">
        <f t="shared" si="169"/>
        <v>3439.7109600000003</v>
      </c>
      <c r="AE306" s="215">
        <f t="shared" si="169"/>
        <v>0</v>
      </c>
      <c r="AF306" s="216"/>
      <c r="AG306" s="217">
        <f t="shared" si="68"/>
        <v>0</v>
      </c>
    </row>
    <row r="307" spans="1:33" s="98" customFormat="1" x14ac:dyDescent="0.3">
      <c r="A307" s="113" t="s">
        <v>172</v>
      </c>
      <c r="B307" s="114"/>
      <c r="C307" s="218"/>
      <c r="D307" s="219"/>
      <c r="E307" s="218"/>
      <c r="F307" s="114"/>
      <c r="G307" s="114"/>
      <c r="H307" s="215">
        <f t="shared" si="170"/>
        <v>0</v>
      </c>
      <c r="I307" s="215">
        <f t="shared" si="169"/>
        <v>0</v>
      </c>
      <c r="J307" s="215">
        <f t="shared" si="169"/>
        <v>0</v>
      </c>
      <c r="K307" s="215">
        <f t="shared" si="169"/>
        <v>0</v>
      </c>
      <c r="L307" s="215">
        <f t="shared" si="169"/>
        <v>0</v>
      </c>
      <c r="M307" s="215">
        <f t="shared" si="169"/>
        <v>0</v>
      </c>
      <c r="N307" s="215">
        <f t="shared" si="169"/>
        <v>0</v>
      </c>
      <c r="O307" s="215">
        <f t="shared" si="169"/>
        <v>0</v>
      </c>
      <c r="P307" s="215">
        <f t="shared" si="169"/>
        <v>0</v>
      </c>
      <c r="Q307" s="215">
        <f t="shared" si="169"/>
        <v>0</v>
      </c>
      <c r="R307" s="215">
        <f t="shared" si="169"/>
        <v>0</v>
      </c>
      <c r="S307" s="215">
        <f t="shared" si="169"/>
        <v>0</v>
      </c>
      <c r="T307" s="215">
        <f t="shared" si="169"/>
        <v>0</v>
      </c>
      <c r="U307" s="215">
        <f t="shared" si="169"/>
        <v>0</v>
      </c>
      <c r="V307" s="215">
        <f t="shared" si="169"/>
        <v>0</v>
      </c>
      <c r="W307" s="215">
        <f t="shared" si="169"/>
        <v>0</v>
      </c>
      <c r="X307" s="215">
        <f t="shared" si="169"/>
        <v>0</v>
      </c>
      <c r="Y307" s="215">
        <f t="shared" si="169"/>
        <v>0</v>
      </c>
      <c r="Z307" s="215">
        <f t="shared" si="169"/>
        <v>0</v>
      </c>
      <c r="AA307" s="215">
        <f t="shared" si="169"/>
        <v>0</v>
      </c>
      <c r="AB307" s="215">
        <f t="shared" si="169"/>
        <v>0</v>
      </c>
      <c r="AC307" s="215">
        <f t="shared" si="169"/>
        <v>0</v>
      </c>
      <c r="AD307" s="215">
        <f t="shared" si="169"/>
        <v>0</v>
      </c>
      <c r="AE307" s="215">
        <f t="shared" si="169"/>
        <v>0</v>
      </c>
      <c r="AF307" s="216"/>
      <c r="AG307" s="217">
        <f t="shared" si="68"/>
        <v>0</v>
      </c>
    </row>
    <row r="308" spans="1:33" ht="61.5" customHeight="1" x14ac:dyDescent="0.3">
      <c r="A308" s="109" t="s">
        <v>331</v>
      </c>
      <c r="B308" s="110"/>
      <c r="C308" s="111"/>
      <c r="D308" s="111"/>
      <c r="E308" s="111"/>
      <c r="F308" s="111"/>
      <c r="G308" s="111"/>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29"/>
      <c r="AG308" s="103">
        <f t="shared" si="68"/>
        <v>0</v>
      </c>
    </row>
    <row r="309" spans="1:33" x14ac:dyDescent="0.3">
      <c r="A309" s="113" t="s">
        <v>31</v>
      </c>
      <c r="B309" s="114">
        <f>B311+B312+B310+B313</f>
        <v>69616.200000000012</v>
      </c>
      <c r="C309" s="114">
        <f>C311+C312+C310+C313</f>
        <v>4852.6694000000007</v>
      </c>
      <c r="D309" s="115">
        <f>D311+D312+D310+D313</f>
        <v>3583.5</v>
      </c>
      <c r="E309" s="114">
        <f>E311+E312+E310+E313</f>
        <v>3583.5</v>
      </c>
      <c r="F309" s="114">
        <f>IFERROR(E309/B309*100,0)</f>
        <v>5.1475087695105444</v>
      </c>
      <c r="G309" s="114">
        <f>IFERROR(E309/C309*100,0)</f>
        <v>73.845953734247786</v>
      </c>
      <c r="H309" s="114">
        <f t="shared" ref="H309:AE309" si="171">H311+H312+H310+H313</f>
        <v>4852.6694000000007</v>
      </c>
      <c r="I309" s="114">
        <f t="shared" si="171"/>
        <v>3583.5</v>
      </c>
      <c r="J309" s="114">
        <f t="shared" si="171"/>
        <v>9104.0074000000004</v>
      </c>
      <c r="K309" s="114">
        <f t="shared" si="171"/>
        <v>0</v>
      </c>
      <c r="L309" s="114">
        <f t="shared" si="171"/>
        <v>8152.2916999999998</v>
      </c>
      <c r="M309" s="114">
        <f t="shared" si="171"/>
        <v>0</v>
      </c>
      <c r="N309" s="114">
        <f t="shared" si="171"/>
        <v>7655.3117499999998</v>
      </c>
      <c r="O309" s="114">
        <f t="shared" si="171"/>
        <v>0</v>
      </c>
      <c r="P309" s="114">
        <f t="shared" si="171"/>
        <v>7985.4022000000004</v>
      </c>
      <c r="Q309" s="114">
        <f t="shared" si="171"/>
        <v>0</v>
      </c>
      <c r="R309" s="114">
        <f t="shared" si="171"/>
        <v>2687.8791999999999</v>
      </c>
      <c r="S309" s="114">
        <f t="shared" si="171"/>
        <v>0</v>
      </c>
      <c r="T309" s="114">
        <f t="shared" si="171"/>
        <v>0</v>
      </c>
      <c r="U309" s="114">
        <f t="shared" si="171"/>
        <v>0</v>
      </c>
      <c r="V309" s="114">
        <f t="shared" si="171"/>
        <v>0</v>
      </c>
      <c r="W309" s="114">
        <f t="shared" si="171"/>
        <v>0</v>
      </c>
      <c r="X309" s="114">
        <f t="shared" si="171"/>
        <v>5640.2409000000007</v>
      </c>
      <c r="Y309" s="114">
        <f t="shared" si="171"/>
        <v>0</v>
      </c>
      <c r="Z309" s="114">
        <f t="shared" si="171"/>
        <v>8807.9737000000005</v>
      </c>
      <c r="AA309" s="114">
        <f t="shared" si="171"/>
        <v>0</v>
      </c>
      <c r="AB309" s="114">
        <f t="shared" si="171"/>
        <v>7804.4637000000002</v>
      </c>
      <c r="AC309" s="114">
        <f t="shared" si="171"/>
        <v>0</v>
      </c>
      <c r="AD309" s="114">
        <f t="shared" si="171"/>
        <v>6925.9600500000006</v>
      </c>
      <c r="AE309" s="114">
        <f t="shared" si="171"/>
        <v>0</v>
      </c>
      <c r="AF309" s="29"/>
      <c r="AG309" s="103">
        <f t="shared" si="68"/>
        <v>0</v>
      </c>
    </row>
    <row r="310" spans="1:33" x14ac:dyDescent="0.3">
      <c r="A310" s="116" t="s">
        <v>171</v>
      </c>
      <c r="B310" s="117">
        <f t="shared" ref="B310:B312" si="172">J310+L310+N310+P310+R310+T310+V310+X310+Z310+AB310+AD310+H310</f>
        <v>25292.800000000003</v>
      </c>
      <c r="C310" s="118">
        <f>SUM(H310)</f>
        <v>1741.5525600000001</v>
      </c>
      <c r="D310" s="119">
        <f>E310</f>
        <v>1301.9000000000001</v>
      </c>
      <c r="E310" s="118">
        <f>SUM(I310,K310,M310,O310,Q310,S310,U310,W310,Y310,AA310,AC310,AE310)</f>
        <v>1301.9000000000001</v>
      </c>
      <c r="F310" s="117">
        <f>IFERROR(E310/B310*100,0)</f>
        <v>5.147314650809717</v>
      </c>
      <c r="G310" s="117">
        <f>IFERROR(E310/C310*100,0)</f>
        <v>74.755136876259414</v>
      </c>
      <c r="H310" s="112">
        <v>1741.5525600000001</v>
      </c>
      <c r="I310" s="112">
        <v>1301.9000000000001</v>
      </c>
      <c r="J310" s="112">
        <v>3296.7714000000001</v>
      </c>
      <c r="K310" s="112"/>
      <c r="L310" s="112">
        <v>2952.7737000000002</v>
      </c>
      <c r="M310" s="112"/>
      <c r="N310" s="112">
        <v>2772.9767499999998</v>
      </c>
      <c r="O310" s="112"/>
      <c r="P310" s="112">
        <v>2860.0432000000001</v>
      </c>
      <c r="Q310" s="112"/>
      <c r="R310" s="112">
        <v>914.33019999999999</v>
      </c>
      <c r="S310" s="112"/>
      <c r="T310" s="112"/>
      <c r="U310" s="112"/>
      <c r="V310" s="112"/>
      <c r="W310" s="112"/>
      <c r="X310" s="112">
        <v>2028.7748999999999</v>
      </c>
      <c r="Y310" s="112"/>
      <c r="Z310" s="112">
        <v>3218.6217000000001</v>
      </c>
      <c r="AA310" s="112"/>
      <c r="AB310" s="112">
        <v>2846.4506999999999</v>
      </c>
      <c r="AC310" s="112"/>
      <c r="AD310" s="112">
        <v>2660.5048900000002</v>
      </c>
      <c r="AE310" s="112"/>
      <c r="AF310" s="29"/>
      <c r="AG310" s="103">
        <f t="shared" si="68"/>
        <v>0</v>
      </c>
    </row>
    <row r="311" spans="1:33" x14ac:dyDescent="0.3">
      <c r="A311" s="116" t="s">
        <v>32</v>
      </c>
      <c r="B311" s="117">
        <f t="shared" si="172"/>
        <v>37939.300000000003</v>
      </c>
      <c r="C311" s="118">
        <f>SUM(H311)</f>
        <v>2649.15445</v>
      </c>
      <c r="D311" s="119">
        <f>E311</f>
        <v>1953</v>
      </c>
      <c r="E311" s="118">
        <f>SUM(I311,K311,M311,O311,Q311,S311,U311,W311,Y311,AA311,AC311,AE311)</f>
        <v>1953</v>
      </c>
      <c r="F311" s="117">
        <f>IFERROR(E311/B311*100,0)</f>
        <v>5.147696451964058</v>
      </c>
      <c r="G311" s="117">
        <f>IFERROR(E311/C311*100,0)</f>
        <v>73.721635973319707</v>
      </c>
      <c r="H311" s="112">
        <v>2649.15445</v>
      </c>
      <c r="I311" s="112">
        <v>1953</v>
      </c>
      <c r="J311" s="112">
        <v>4931.6268</v>
      </c>
      <c r="K311" s="112"/>
      <c r="L311" s="112">
        <v>4415.5159000000003</v>
      </c>
      <c r="M311" s="112"/>
      <c r="N311" s="112">
        <v>4146.31675</v>
      </c>
      <c r="O311" s="112"/>
      <c r="P311" s="112">
        <v>4356.0644000000002</v>
      </c>
      <c r="Q311" s="112"/>
      <c r="R311" s="112">
        <v>1525.4544000000001</v>
      </c>
      <c r="S311" s="112"/>
      <c r="T311" s="112">
        <v>0</v>
      </c>
      <c r="U311" s="112"/>
      <c r="V311" s="112">
        <v>0</v>
      </c>
      <c r="W311" s="112"/>
      <c r="X311" s="112">
        <v>3078.7633000000001</v>
      </c>
      <c r="Y311" s="112"/>
      <c r="Z311" s="112">
        <v>4814.6558999999997</v>
      </c>
      <c r="AA311" s="112"/>
      <c r="AB311" s="112">
        <v>4295.6039000000001</v>
      </c>
      <c r="AC311" s="112"/>
      <c r="AD311" s="112">
        <v>3726.1442000000002</v>
      </c>
      <c r="AE311" s="112"/>
      <c r="AF311" s="29"/>
      <c r="AG311" s="103">
        <f t="shared" si="68"/>
        <v>5.9117155615240335E-12</v>
      </c>
    </row>
    <row r="312" spans="1:33" x14ac:dyDescent="0.3">
      <c r="A312" s="116" t="s">
        <v>33</v>
      </c>
      <c r="B312" s="117">
        <f t="shared" si="172"/>
        <v>6384.0999999999995</v>
      </c>
      <c r="C312" s="118">
        <f>SUM(H312)</f>
        <v>461.96239000000003</v>
      </c>
      <c r="D312" s="119">
        <f>E312</f>
        <v>328.6</v>
      </c>
      <c r="E312" s="118">
        <f>SUM(I312,K312,M312,O312,Q312,S312,U312,W312,Y312,AA312,AC312,AE312)</f>
        <v>328.6</v>
      </c>
      <c r="F312" s="117">
        <f>IFERROR(E312/B312*100,0)</f>
        <v>5.1471624817906996</v>
      </c>
      <c r="G312" s="117">
        <f>IFERROR(E312/C312*100,0)</f>
        <v>71.13133170862676</v>
      </c>
      <c r="H312" s="112">
        <v>461.96239000000003</v>
      </c>
      <c r="I312" s="112">
        <v>328.6</v>
      </c>
      <c r="J312" s="112">
        <v>875.60919999999999</v>
      </c>
      <c r="K312" s="112"/>
      <c r="L312" s="112">
        <v>784.00210000000004</v>
      </c>
      <c r="M312" s="112"/>
      <c r="N312" s="112">
        <v>736.01824999999997</v>
      </c>
      <c r="O312" s="112"/>
      <c r="P312" s="112">
        <v>769.29459999999995</v>
      </c>
      <c r="Q312" s="112"/>
      <c r="R312" s="112">
        <v>248.09460000000001</v>
      </c>
      <c r="S312" s="112"/>
      <c r="T312" s="112"/>
      <c r="U312" s="112"/>
      <c r="V312" s="112"/>
      <c r="W312" s="112"/>
      <c r="X312" s="112">
        <v>532.70270000000005</v>
      </c>
      <c r="Y312" s="112"/>
      <c r="Z312" s="112">
        <v>774.6961</v>
      </c>
      <c r="AA312" s="112"/>
      <c r="AB312" s="112">
        <v>662.40909999999997</v>
      </c>
      <c r="AC312" s="112"/>
      <c r="AD312" s="112">
        <v>539.31096000000002</v>
      </c>
      <c r="AE312" s="112"/>
      <c r="AF312" s="29"/>
      <c r="AG312" s="103">
        <f t="shared" si="68"/>
        <v>0</v>
      </c>
    </row>
    <row r="313" spans="1:33" x14ac:dyDescent="0.3">
      <c r="A313" s="116" t="s">
        <v>172</v>
      </c>
      <c r="B313" s="117"/>
      <c r="C313" s="118"/>
      <c r="D313" s="119"/>
      <c r="E313" s="118"/>
      <c r="F313" s="117"/>
      <c r="G313" s="117"/>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29"/>
      <c r="AG313" s="103">
        <f t="shared" si="68"/>
        <v>0</v>
      </c>
    </row>
    <row r="314" spans="1:33" ht="39.75" customHeight="1" x14ac:dyDescent="0.3">
      <c r="A314" s="109" t="s">
        <v>332</v>
      </c>
      <c r="B314" s="110"/>
      <c r="C314" s="111"/>
      <c r="D314" s="111"/>
      <c r="E314" s="111"/>
      <c r="F314" s="111"/>
      <c r="G314" s="111"/>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29"/>
      <c r="AG314" s="103">
        <f t="shared" si="68"/>
        <v>0</v>
      </c>
    </row>
    <row r="315" spans="1:33" x14ac:dyDescent="0.3">
      <c r="A315" s="113" t="s">
        <v>31</v>
      </c>
      <c r="B315" s="114">
        <f>B317+B318+B316+B319</f>
        <v>24524.800000000003</v>
      </c>
      <c r="C315" s="114">
        <f>C317+C318+C316+C319</f>
        <v>2144.4</v>
      </c>
      <c r="D315" s="115">
        <f>D317+D318+D316+D319</f>
        <v>2144.4</v>
      </c>
      <c r="E315" s="114">
        <f>E317+E318+E316+E319</f>
        <v>2144.4</v>
      </c>
      <c r="F315" s="114">
        <f>IFERROR(E315/B315*100,0)</f>
        <v>8.7438021920668039</v>
      </c>
      <c r="G315" s="114">
        <f>IFERROR(E315/C315*100,0)</f>
        <v>100</v>
      </c>
      <c r="H315" s="114">
        <f t="shared" ref="H315:AE315" si="173">H317+H318+H316+H319</f>
        <v>2144.4</v>
      </c>
      <c r="I315" s="114">
        <f t="shared" si="173"/>
        <v>2144.4</v>
      </c>
      <c r="J315" s="114">
        <f t="shared" si="173"/>
        <v>3268</v>
      </c>
      <c r="K315" s="114">
        <f t="shared" si="173"/>
        <v>0</v>
      </c>
      <c r="L315" s="114">
        <f t="shared" si="173"/>
        <v>2875</v>
      </c>
      <c r="M315" s="114">
        <f t="shared" si="173"/>
        <v>0</v>
      </c>
      <c r="N315" s="114">
        <f t="shared" si="173"/>
        <v>2457</v>
      </c>
      <c r="O315" s="114">
        <f t="shared" si="173"/>
        <v>0</v>
      </c>
      <c r="P315" s="114">
        <f t="shared" si="173"/>
        <v>2698</v>
      </c>
      <c r="Q315" s="114">
        <f t="shared" si="173"/>
        <v>0</v>
      </c>
      <c r="R315" s="114">
        <f t="shared" si="173"/>
        <v>1321.4</v>
      </c>
      <c r="S315" s="114">
        <f t="shared" si="173"/>
        <v>0</v>
      </c>
      <c r="T315" s="114">
        <f t="shared" si="173"/>
        <v>0</v>
      </c>
      <c r="U315" s="114">
        <f t="shared" si="173"/>
        <v>0</v>
      </c>
      <c r="V315" s="114">
        <f t="shared" si="173"/>
        <v>0</v>
      </c>
      <c r="W315" s="114">
        <f t="shared" si="173"/>
        <v>0</v>
      </c>
      <c r="X315" s="114">
        <f t="shared" si="173"/>
        <v>1582</v>
      </c>
      <c r="Y315" s="114">
        <f t="shared" si="173"/>
        <v>0</v>
      </c>
      <c r="Z315" s="114">
        <f t="shared" si="173"/>
        <v>2815</v>
      </c>
      <c r="AA315" s="114">
        <f t="shared" si="173"/>
        <v>0</v>
      </c>
      <c r="AB315" s="114">
        <f t="shared" si="173"/>
        <v>2463.6</v>
      </c>
      <c r="AC315" s="114">
        <f t="shared" si="173"/>
        <v>0</v>
      </c>
      <c r="AD315" s="114">
        <f t="shared" si="173"/>
        <v>2900.4</v>
      </c>
      <c r="AE315" s="114">
        <f t="shared" si="173"/>
        <v>0</v>
      </c>
      <c r="AF315" s="29"/>
      <c r="AG315" s="103">
        <f t="shared" si="68"/>
        <v>0</v>
      </c>
    </row>
    <row r="316" spans="1:33" x14ac:dyDescent="0.3">
      <c r="A316" s="116" t="s">
        <v>171</v>
      </c>
      <c r="B316" s="117">
        <f t="shared" ref="B316:B318" si="174">J316+L316+N316+P316+R316+T316+V316+X316+Z316+AB316+AD316+H316</f>
        <v>0</v>
      </c>
      <c r="C316" s="118">
        <f>SUM(H316)</f>
        <v>0</v>
      </c>
      <c r="D316" s="119">
        <f>E316</f>
        <v>0</v>
      </c>
      <c r="E316" s="118">
        <f>SUM(I316,K316,M316,O316,Q316,S316,U316,W316,Y316,AA316,AC316,AE316)</f>
        <v>0</v>
      </c>
      <c r="F316" s="117">
        <f>IFERROR(E316/B316*100,0)</f>
        <v>0</v>
      </c>
      <c r="G316" s="117">
        <f>IFERROR(E316/C316*100,0)</f>
        <v>0</v>
      </c>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29"/>
      <c r="AG316" s="103">
        <f t="shared" si="68"/>
        <v>0</v>
      </c>
    </row>
    <row r="317" spans="1:33" x14ac:dyDescent="0.3">
      <c r="A317" s="116" t="s">
        <v>32</v>
      </c>
      <c r="B317" s="117">
        <f t="shared" si="174"/>
        <v>0</v>
      </c>
      <c r="C317" s="118">
        <f>SUM(H317)</f>
        <v>0</v>
      </c>
      <c r="D317" s="119">
        <f>E317</f>
        <v>0</v>
      </c>
      <c r="E317" s="118">
        <f>SUM(I317,K317,M317,O317,Q317,S317,U317,W317,Y317,AA317,AC317,AE317)</f>
        <v>0</v>
      </c>
      <c r="F317" s="117">
        <f>IFERROR(E317/B317*100,0)</f>
        <v>0</v>
      </c>
      <c r="G317" s="117">
        <f>IFERROR(E317/C317*100,0)</f>
        <v>0</v>
      </c>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29"/>
      <c r="AG317" s="103">
        <f t="shared" si="68"/>
        <v>0</v>
      </c>
    </row>
    <row r="318" spans="1:33" x14ac:dyDescent="0.3">
      <c r="A318" s="116" t="s">
        <v>33</v>
      </c>
      <c r="B318" s="117">
        <f t="shared" si="174"/>
        <v>24524.800000000003</v>
      </c>
      <c r="C318" s="118">
        <f>SUM(H318)</f>
        <v>2144.4</v>
      </c>
      <c r="D318" s="119">
        <f>E318</f>
        <v>2144.4</v>
      </c>
      <c r="E318" s="118">
        <f>SUM(I318,K318,M318,O318,Q318,S318,U318,W318,Y318,AA318,AC318,AE318)</f>
        <v>2144.4</v>
      </c>
      <c r="F318" s="117">
        <f>IFERROR(E318/B318*100,0)</f>
        <v>8.7438021920668039</v>
      </c>
      <c r="G318" s="117">
        <f>IFERROR(E318/C318*100,0)</f>
        <v>100</v>
      </c>
      <c r="H318" s="112">
        <v>2144.4</v>
      </c>
      <c r="I318" s="112">
        <v>2144.4</v>
      </c>
      <c r="J318" s="112">
        <v>3268</v>
      </c>
      <c r="K318" s="112"/>
      <c r="L318" s="112">
        <v>2875</v>
      </c>
      <c r="M318" s="112"/>
      <c r="N318" s="112">
        <v>2457</v>
      </c>
      <c r="O318" s="112"/>
      <c r="P318" s="112">
        <v>2698</v>
      </c>
      <c r="Q318" s="112"/>
      <c r="R318" s="112">
        <v>1321.4</v>
      </c>
      <c r="S318" s="112"/>
      <c r="T318" s="112"/>
      <c r="U318" s="112"/>
      <c r="V318" s="112">
        <v>0</v>
      </c>
      <c r="W318" s="112"/>
      <c r="X318" s="112">
        <v>1582</v>
      </c>
      <c r="Y318" s="112"/>
      <c r="Z318" s="112">
        <v>2815</v>
      </c>
      <c r="AA318" s="112"/>
      <c r="AB318" s="112">
        <v>2463.6</v>
      </c>
      <c r="AC318" s="112"/>
      <c r="AD318" s="112">
        <v>2900.4</v>
      </c>
      <c r="AE318" s="112"/>
      <c r="AF318" s="29"/>
      <c r="AG318" s="103">
        <f t="shared" si="68"/>
        <v>0</v>
      </c>
    </row>
    <row r="319" spans="1:33" x14ac:dyDescent="0.3">
      <c r="A319" s="116" t="s">
        <v>172</v>
      </c>
      <c r="B319" s="117"/>
      <c r="C319" s="118"/>
      <c r="D319" s="119"/>
      <c r="E319" s="118"/>
      <c r="F319" s="117"/>
      <c r="G319" s="117"/>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29"/>
      <c r="AG319" s="103">
        <f t="shared" si="68"/>
        <v>0</v>
      </c>
    </row>
    <row r="320" spans="1:33" ht="133.5" customHeight="1" x14ac:dyDescent="0.3">
      <c r="A320" s="109" t="s">
        <v>333</v>
      </c>
      <c r="B320" s="110"/>
      <c r="C320" s="111"/>
      <c r="D320" s="111"/>
      <c r="E320" s="111"/>
      <c r="F320" s="111"/>
      <c r="G320" s="111"/>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29"/>
      <c r="AG320" s="103">
        <f t="shared" si="68"/>
        <v>0</v>
      </c>
    </row>
    <row r="321" spans="1:33" x14ac:dyDescent="0.3">
      <c r="A321" s="113" t="s">
        <v>31</v>
      </c>
      <c r="B321" s="114">
        <f>B323+B324+B322+B325</f>
        <v>134726</v>
      </c>
      <c r="C321" s="114">
        <f>C323+C324+C322+C325</f>
        <v>10001.5</v>
      </c>
      <c r="D321" s="115">
        <f>D323+D324+D322+D325</f>
        <v>3688.7</v>
      </c>
      <c r="E321" s="114">
        <f>E323+E324+E322+E325</f>
        <v>3688.7</v>
      </c>
      <c r="F321" s="114">
        <f>IFERROR(E321/B321*100,0)</f>
        <v>2.7379273488413522</v>
      </c>
      <c r="G321" s="114">
        <f>IFERROR(E321/C321*100,0)</f>
        <v>36.881467779833024</v>
      </c>
      <c r="H321" s="114">
        <f t="shared" ref="H321:AE321" si="175">H323+H324+H322+H325</f>
        <v>10001.5</v>
      </c>
      <c r="I321" s="114">
        <f t="shared" si="175"/>
        <v>3688.7</v>
      </c>
      <c r="J321" s="114">
        <f t="shared" si="175"/>
        <v>17913.64</v>
      </c>
      <c r="K321" s="114">
        <f t="shared" si="175"/>
        <v>0</v>
      </c>
      <c r="L321" s="114">
        <f t="shared" si="175"/>
        <v>16691.72</v>
      </c>
      <c r="M321" s="114">
        <f t="shared" si="175"/>
        <v>0</v>
      </c>
      <c r="N321" s="114">
        <f t="shared" si="175"/>
        <v>14723.52</v>
      </c>
      <c r="O321" s="114">
        <f t="shared" si="175"/>
        <v>0</v>
      </c>
      <c r="P321" s="114">
        <f t="shared" si="175"/>
        <v>16585.009999999998</v>
      </c>
      <c r="Q321" s="114">
        <f t="shared" si="175"/>
        <v>0</v>
      </c>
      <c r="R321" s="114">
        <f t="shared" si="175"/>
        <v>6378.0630000000001</v>
      </c>
      <c r="S321" s="114">
        <f t="shared" si="175"/>
        <v>0</v>
      </c>
      <c r="T321" s="114">
        <f t="shared" si="175"/>
        <v>0</v>
      </c>
      <c r="U321" s="114">
        <f t="shared" si="175"/>
        <v>0</v>
      </c>
      <c r="V321" s="114">
        <f t="shared" si="175"/>
        <v>0</v>
      </c>
      <c r="W321" s="114">
        <f t="shared" si="175"/>
        <v>0</v>
      </c>
      <c r="X321" s="114">
        <f t="shared" si="175"/>
        <v>10953.995000000001</v>
      </c>
      <c r="Y321" s="114">
        <f t="shared" si="175"/>
        <v>0</v>
      </c>
      <c r="Z321" s="114">
        <f t="shared" si="175"/>
        <v>17175.315999999999</v>
      </c>
      <c r="AA321" s="114">
        <f t="shared" si="175"/>
        <v>0</v>
      </c>
      <c r="AB321" s="114">
        <f t="shared" si="175"/>
        <v>13380.572</v>
      </c>
      <c r="AC321" s="114">
        <f t="shared" si="175"/>
        <v>0</v>
      </c>
      <c r="AD321" s="114">
        <f t="shared" si="175"/>
        <v>10922.664000000001</v>
      </c>
      <c r="AE321" s="114">
        <f t="shared" si="175"/>
        <v>0</v>
      </c>
      <c r="AF321" s="29"/>
      <c r="AG321" s="103">
        <f t="shared" si="68"/>
        <v>0</v>
      </c>
    </row>
    <row r="322" spans="1:33" x14ac:dyDescent="0.3">
      <c r="A322" s="116" t="s">
        <v>171</v>
      </c>
      <c r="B322" s="117">
        <f t="shared" ref="B322:B324" si="176">J322+L322+N322+P322+R322+T322+V322+X322+Z322+AB322+AD322+H322</f>
        <v>0</v>
      </c>
      <c r="C322" s="118">
        <f>SUM(H322)</f>
        <v>0</v>
      </c>
      <c r="D322" s="119">
        <f>E322</f>
        <v>0</v>
      </c>
      <c r="E322" s="118">
        <f>SUM(I322,K322,M322,O322,Q322,S322,U322,W322,Y322,AA322,AC322,AE322)</f>
        <v>0</v>
      </c>
      <c r="F322" s="117">
        <f>IFERROR(E322/B322*100,0)</f>
        <v>0</v>
      </c>
      <c r="G322" s="117">
        <f>IFERROR(E322/C322*100,0)</f>
        <v>0</v>
      </c>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29"/>
      <c r="AG322" s="103">
        <f t="shared" si="68"/>
        <v>0</v>
      </c>
    </row>
    <row r="323" spans="1:33" x14ac:dyDescent="0.3">
      <c r="A323" s="116" t="s">
        <v>32</v>
      </c>
      <c r="B323" s="117">
        <f t="shared" si="176"/>
        <v>134726</v>
      </c>
      <c r="C323" s="118">
        <f>SUM(H323)</f>
        <v>10001.5</v>
      </c>
      <c r="D323" s="119">
        <f>E323</f>
        <v>3688.7</v>
      </c>
      <c r="E323" s="118">
        <f>SUM(I323,K323,M323,O323,Q323,S323,U323,W323,Y323,AA323,AC323,AE323)</f>
        <v>3688.7</v>
      </c>
      <c r="F323" s="117">
        <f>IFERROR(E323/B323*100,0)</f>
        <v>2.7379273488413522</v>
      </c>
      <c r="G323" s="117">
        <f>IFERROR(E323/C323*100,0)</f>
        <v>36.881467779833024</v>
      </c>
      <c r="H323" s="112">
        <v>10001.5</v>
      </c>
      <c r="I323" s="112">
        <v>3688.7</v>
      </c>
      <c r="J323" s="112">
        <v>17913.64</v>
      </c>
      <c r="K323" s="112"/>
      <c r="L323" s="112">
        <v>16691.72</v>
      </c>
      <c r="M323" s="112"/>
      <c r="N323" s="112">
        <v>14723.52</v>
      </c>
      <c r="O323" s="112"/>
      <c r="P323" s="112">
        <v>16585.009999999998</v>
      </c>
      <c r="Q323" s="112"/>
      <c r="R323" s="112">
        <v>6378.0630000000001</v>
      </c>
      <c r="S323" s="112"/>
      <c r="T323" s="112">
        <v>0</v>
      </c>
      <c r="U323" s="112"/>
      <c r="V323" s="112"/>
      <c r="W323" s="112"/>
      <c r="X323" s="112">
        <v>10953.995000000001</v>
      </c>
      <c r="Y323" s="112"/>
      <c r="Z323" s="112">
        <v>17175.315999999999</v>
      </c>
      <c r="AA323" s="112"/>
      <c r="AB323" s="112">
        <v>13380.572</v>
      </c>
      <c r="AC323" s="112"/>
      <c r="AD323" s="112">
        <v>10922.664000000001</v>
      </c>
      <c r="AE323" s="112"/>
      <c r="AF323" s="29"/>
      <c r="AG323" s="103">
        <f t="shared" si="68"/>
        <v>0</v>
      </c>
    </row>
    <row r="324" spans="1:33" x14ac:dyDescent="0.3">
      <c r="A324" s="116" t="s">
        <v>33</v>
      </c>
      <c r="B324" s="117">
        <f t="shared" si="176"/>
        <v>0</v>
      </c>
      <c r="C324" s="118">
        <f>SUM(H324)</f>
        <v>0</v>
      </c>
      <c r="D324" s="119">
        <f>E324</f>
        <v>0</v>
      </c>
      <c r="E324" s="118">
        <f>SUM(I324,K324,M324,O324,Q324,S324,U324,W324,Y324,AA324,AC324,AE324)</f>
        <v>0</v>
      </c>
      <c r="F324" s="117">
        <f>IFERROR(E324/B324*100,0)</f>
        <v>0</v>
      </c>
      <c r="G324" s="117">
        <f>IFERROR(E324/C324*100,0)</f>
        <v>0</v>
      </c>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29"/>
      <c r="AG324" s="103">
        <f t="shared" si="68"/>
        <v>0</v>
      </c>
    </row>
    <row r="325" spans="1:33" x14ac:dyDescent="0.3">
      <c r="A325" s="116" t="s">
        <v>172</v>
      </c>
      <c r="B325" s="117"/>
      <c r="C325" s="118"/>
      <c r="D325" s="119"/>
      <c r="E325" s="118"/>
      <c r="F325" s="117"/>
      <c r="G325" s="117"/>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29"/>
      <c r="AG325" s="103">
        <f t="shared" si="68"/>
        <v>0</v>
      </c>
    </row>
    <row r="326" spans="1:33" ht="50.25" customHeight="1" x14ac:dyDescent="0.3">
      <c r="A326" s="99" t="s">
        <v>334</v>
      </c>
      <c r="B326" s="145"/>
      <c r="C326" s="146"/>
      <c r="D326" s="146"/>
      <c r="E326" s="146"/>
      <c r="F326" s="146"/>
      <c r="G326" s="146"/>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02"/>
      <c r="AG326" s="103">
        <f t="shared" si="68"/>
        <v>0</v>
      </c>
    </row>
    <row r="327" spans="1:33" x14ac:dyDescent="0.3">
      <c r="A327" s="147" t="s">
        <v>31</v>
      </c>
      <c r="B327" s="105">
        <f>B328+B329+B330+B331</f>
        <v>4386.1000000000004</v>
      </c>
      <c r="C327" s="105">
        <f>C328+C329+C330+C331</f>
        <v>0</v>
      </c>
      <c r="D327" s="105">
        <f>D328+D329+D330+D331</f>
        <v>0</v>
      </c>
      <c r="E327" s="105">
        <f>E328+E329+E330+E331</f>
        <v>0</v>
      </c>
      <c r="F327" s="108">
        <f>IFERROR(E327/B327*100,0)</f>
        <v>0</v>
      </c>
      <c r="G327" s="108">
        <f>IFERROR(E327/C327*100,0)</f>
        <v>0</v>
      </c>
      <c r="H327" s="105">
        <f t="shared" ref="H327:AE327" si="177">H328+H329+H330+H331</f>
        <v>0</v>
      </c>
      <c r="I327" s="105">
        <f t="shared" si="177"/>
        <v>0</v>
      </c>
      <c r="J327" s="105">
        <f t="shared" si="177"/>
        <v>0</v>
      </c>
      <c r="K327" s="105">
        <f t="shared" si="177"/>
        <v>0</v>
      </c>
      <c r="L327" s="105">
        <f t="shared" si="177"/>
        <v>0</v>
      </c>
      <c r="M327" s="105">
        <f t="shared" si="177"/>
        <v>0</v>
      </c>
      <c r="N327" s="105">
        <f t="shared" si="177"/>
        <v>0</v>
      </c>
      <c r="O327" s="105">
        <f t="shared" si="177"/>
        <v>0</v>
      </c>
      <c r="P327" s="105">
        <f t="shared" si="177"/>
        <v>0</v>
      </c>
      <c r="Q327" s="105">
        <f t="shared" si="177"/>
        <v>0</v>
      </c>
      <c r="R327" s="105">
        <f t="shared" si="177"/>
        <v>0</v>
      </c>
      <c r="S327" s="105">
        <f t="shared" si="177"/>
        <v>0</v>
      </c>
      <c r="T327" s="105">
        <f t="shared" si="177"/>
        <v>0</v>
      </c>
      <c r="U327" s="105">
        <f t="shared" si="177"/>
        <v>0</v>
      </c>
      <c r="V327" s="105">
        <f t="shared" si="177"/>
        <v>0</v>
      </c>
      <c r="W327" s="105">
        <f t="shared" si="177"/>
        <v>0</v>
      </c>
      <c r="X327" s="105">
        <f t="shared" si="177"/>
        <v>0</v>
      </c>
      <c r="Y327" s="105">
        <f t="shared" si="177"/>
        <v>0</v>
      </c>
      <c r="Z327" s="105">
        <f t="shared" si="177"/>
        <v>0</v>
      </c>
      <c r="AA327" s="105">
        <f t="shared" si="177"/>
        <v>0</v>
      </c>
      <c r="AB327" s="105">
        <f t="shared" si="177"/>
        <v>0</v>
      </c>
      <c r="AC327" s="105">
        <f t="shared" si="177"/>
        <v>0</v>
      </c>
      <c r="AD327" s="105">
        <f t="shared" si="177"/>
        <v>4386.1000000000004</v>
      </c>
      <c r="AE327" s="105">
        <f t="shared" si="177"/>
        <v>0</v>
      </c>
      <c r="AF327" s="102"/>
      <c r="AG327" s="103">
        <f t="shared" si="68"/>
        <v>0</v>
      </c>
    </row>
    <row r="328" spans="1:33" x14ac:dyDescent="0.3">
      <c r="A328" s="148" t="s">
        <v>171</v>
      </c>
      <c r="B328" s="108">
        <f t="shared" ref="B328:E331" si="178">B334+B340</f>
        <v>0</v>
      </c>
      <c r="C328" s="108">
        <f t="shared" si="178"/>
        <v>0</v>
      </c>
      <c r="D328" s="108">
        <f t="shared" si="178"/>
        <v>0</v>
      </c>
      <c r="E328" s="108">
        <f t="shared" si="178"/>
        <v>0</v>
      </c>
      <c r="F328" s="108"/>
      <c r="G328" s="108"/>
      <c r="H328" s="108">
        <f t="shared" ref="H328:AE331" si="179">H334+H340</f>
        <v>0</v>
      </c>
      <c r="I328" s="108">
        <f t="shared" si="179"/>
        <v>0</v>
      </c>
      <c r="J328" s="108">
        <f t="shared" si="179"/>
        <v>0</v>
      </c>
      <c r="K328" s="108">
        <f t="shared" si="179"/>
        <v>0</v>
      </c>
      <c r="L328" s="108">
        <f t="shared" si="179"/>
        <v>0</v>
      </c>
      <c r="M328" s="108">
        <f t="shared" si="179"/>
        <v>0</v>
      </c>
      <c r="N328" s="108">
        <f t="shared" si="179"/>
        <v>0</v>
      </c>
      <c r="O328" s="108">
        <f t="shared" si="179"/>
        <v>0</v>
      </c>
      <c r="P328" s="108">
        <f t="shared" si="179"/>
        <v>0</v>
      </c>
      <c r="Q328" s="108">
        <f t="shared" si="179"/>
        <v>0</v>
      </c>
      <c r="R328" s="108">
        <f t="shared" si="179"/>
        <v>0</v>
      </c>
      <c r="S328" s="108">
        <f t="shared" si="179"/>
        <v>0</v>
      </c>
      <c r="T328" s="108">
        <f t="shared" si="179"/>
        <v>0</v>
      </c>
      <c r="U328" s="108">
        <f t="shared" si="179"/>
        <v>0</v>
      </c>
      <c r="V328" s="108">
        <f t="shared" si="179"/>
        <v>0</v>
      </c>
      <c r="W328" s="108">
        <f t="shared" si="179"/>
        <v>0</v>
      </c>
      <c r="X328" s="108">
        <f t="shared" si="179"/>
        <v>0</v>
      </c>
      <c r="Y328" s="108">
        <f>Y334+Y340</f>
        <v>0</v>
      </c>
      <c r="Z328" s="108">
        <f t="shared" ref="Z328:AE328" si="180">Z334+Z340</f>
        <v>0</v>
      </c>
      <c r="AA328" s="108">
        <f t="shared" si="180"/>
        <v>0</v>
      </c>
      <c r="AB328" s="108">
        <f t="shared" si="180"/>
        <v>0</v>
      </c>
      <c r="AC328" s="108">
        <f t="shared" si="180"/>
        <v>0</v>
      </c>
      <c r="AD328" s="108">
        <f t="shared" si="180"/>
        <v>0</v>
      </c>
      <c r="AE328" s="108">
        <f t="shared" si="180"/>
        <v>0</v>
      </c>
      <c r="AF328" s="102"/>
      <c r="AG328" s="103">
        <f t="shared" si="68"/>
        <v>0</v>
      </c>
    </row>
    <row r="329" spans="1:33" x14ac:dyDescent="0.3">
      <c r="A329" s="148" t="s">
        <v>32</v>
      </c>
      <c r="B329" s="108">
        <f t="shared" si="178"/>
        <v>0</v>
      </c>
      <c r="C329" s="108">
        <f t="shared" si="178"/>
        <v>0</v>
      </c>
      <c r="D329" s="108">
        <f t="shared" si="178"/>
        <v>0</v>
      </c>
      <c r="E329" s="108">
        <f t="shared" si="178"/>
        <v>0</v>
      </c>
      <c r="F329" s="108"/>
      <c r="G329" s="108"/>
      <c r="H329" s="108">
        <f t="shared" si="179"/>
        <v>0</v>
      </c>
      <c r="I329" s="108">
        <f t="shared" si="179"/>
        <v>0</v>
      </c>
      <c r="J329" s="108">
        <f t="shared" si="179"/>
        <v>0</v>
      </c>
      <c r="K329" s="108">
        <f t="shared" si="179"/>
        <v>0</v>
      </c>
      <c r="L329" s="108">
        <f t="shared" si="179"/>
        <v>0</v>
      </c>
      <c r="M329" s="108">
        <f t="shared" si="179"/>
        <v>0</v>
      </c>
      <c r="N329" s="108">
        <f t="shared" si="179"/>
        <v>0</v>
      </c>
      <c r="O329" s="108">
        <f t="shared" si="179"/>
        <v>0</v>
      </c>
      <c r="P329" s="108">
        <f t="shared" si="179"/>
        <v>0</v>
      </c>
      <c r="Q329" s="108">
        <f t="shared" si="179"/>
        <v>0</v>
      </c>
      <c r="R329" s="108">
        <f t="shared" si="179"/>
        <v>0</v>
      </c>
      <c r="S329" s="108">
        <f t="shared" si="179"/>
        <v>0</v>
      </c>
      <c r="T329" s="108">
        <f t="shared" si="179"/>
        <v>0</v>
      </c>
      <c r="U329" s="108">
        <f t="shared" si="179"/>
        <v>0</v>
      </c>
      <c r="V329" s="108">
        <f t="shared" si="179"/>
        <v>0</v>
      </c>
      <c r="W329" s="108">
        <f t="shared" si="179"/>
        <v>0</v>
      </c>
      <c r="X329" s="108">
        <f t="shared" si="179"/>
        <v>0</v>
      </c>
      <c r="Y329" s="108">
        <f t="shared" si="179"/>
        <v>0</v>
      </c>
      <c r="Z329" s="108">
        <f t="shared" si="179"/>
        <v>0</v>
      </c>
      <c r="AA329" s="108">
        <f t="shared" si="179"/>
        <v>0</v>
      </c>
      <c r="AB329" s="108">
        <f t="shared" si="179"/>
        <v>0</v>
      </c>
      <c r="AC329" s="108">
        <f t="shared" si="179"/>
        <v>0</v>
      </c>
      <c r="AD329" s="108">
        <f t="shared" si="179"/>
        <v>0</v>
      </c>
      <c r="AE329" s="108">
        <f t="shared" si="179"/>
        <v>0</v>
      </c>
      <c r="AF329" s="102"/>
      <c r="AG329" s="103">
        <f t="shared" si="68"/>
        <v>0</v>
      </c>
    </row>
    <row r="330" spans="1:33" x14ac:dyDescent="0.3">
      <c r="A330" s="148" t="s">
        <v>33</v>
      </c>
      <c r="B330" s="108">
        <f t="shared" si="178"/>
        <v>4386.1000000000004</v>
      </c>
      <c r="C330" s="108">
        <f t="shared" si="178"/>
        <v>0</v>
      </c>
      <c r="D330" s="108">
        <f t="shared" si="178"/>
        <v>0</v>
      </c>
      <c r="E330" s="108">
        <f t="shared" si="178"/>
        <v>0</v>
      </c>
      <c r="F330" s="108">
        <f>IFERROR(E330/B330*100,0)</f>
        <v>0</v>
      </c>
      <c r="G330" s="108">
        <f>IFERROR(E330/C330*100,0)</f>
        <v>0</v>
      </c>
      <c r="H330" s="108">
        <f t="shared" si="179"/>
        <v>0</v>
      </c>
      <c r="I330" s="108">
        <f t="shared" si="179"/>
        <v>0</v>
      </c>
      <c r="J330" s="108">
        <f t="shared" si="179"/>
        <v>0</v>
      </c>
      <c r="K330" s="108">
        <f t="shared" si="179"/>
        <v>0</v>
      </c>
      <c r="L330" s="108">
        <f t="shared" si="179"/>
        <v>0</v>
      </c>
      <c r="M330" s="108">
        <f t="shared" si="179"/>
        <v>0</v>
      </c>
      <c r="N330" s="108">
        <f t="shared" si="179"/>
        <v>0</v>
      </c>
      <c r="O330" s="108">
        <f t="shared" si="179"/>
        <v>0</v>
      </c>
      <c r="P330" s="108">
        <f t="shared" si="179"/>
        <v>0</v>
      </c>
      <c r="Q330" s="108">
        <f t="shared" si="179"/>
        <v>0</v>
      </c>
      <c r="R330" s="108">
        <f t="shared" si="179"/>
        <v>0</v>
      </c>
      <c r="S330" s="108">
        <f t="shared" si="179"/>
        <v>0</v>
      </c>
      <c r="T330" s="108">
        <f t="shared" si="179"/>
        <v>0</v>
      </c>
      <c r="U330" s="108">
        <f t="shared" si="179"/>
        <v>0</v>
      </c>
      <c r="V330" s="108">
        <f t="shared" si="179"/>
        <v>0</v>
      </c>
      <c r="W330" s="108">
        <f t="shared" si="179"/>
        <v>0</v>
      </c>
      <c r="X330" s="108">
        <f t="shared" si="179"/>
        <v>0</v>
      </c>
      <c r="Y330" s="108">
        <f t="shared" si="179"/>
        <v>0</v>
      </c>
      <c r="Z330" s="108">
        <f t="shared" si="179"/>
        <v>0</v>
      </c>
      <c r="AA330" s="108">
        <f t="shared" si="179"/>
        <v>0</v>
      </c>
      <c r="AB330" s="108">
        <f t="shared" si="179"/>
        <v>0</v>
      </c>
      <c r="AC330" s="108">
        <f t="shared" si="179"/>
        <v>0</v>
      </c>
      <c r="AD330" s="108">
        <f t="shared" si="179"/>
        <v>4386.1000000000004</v>
      </c>
      <c r="AE330" s="108">
        <f t="shared" si="179"/>
        <v>0</v>
      </c>
      <c r="AF330" s="102"/>
      <c r="AG330" s="103">
        <f t="shared" si="68"/>
        <v>0</v>
      </c>
    </row>
    <row r="331" spans="1:33" x14ac:dyDescent="0.3">
      <c r="A331" s="148" t="s">
        <v>172</v>
      </c>
      <c r="B331" s="108">
        <f t="shared" si="178"/>
        <v>0</v>
      </c>
      <c r="C331" s="108">
        <f t="shared" si="178"/>
        <v>0</v>
      </c>
      <c r="D331" s="108">
        <f t="shared" si="178"/>
        <v>0</v>
      </c>
      <c r="E331" s="108">
        <f t="shared" si="178"/>
        <v>0</v>
      </c>
      <c r="F331" s="108"/>
      <c r="G331" s="108"/>
      <c r="H331" s="108">
        <f t="shared" si="179"/>
        <v>0</v>
      </c>
      <c r="I331" s="108">
        <f t="shared" si="179"/>
        <v>0</v>
      </c>
      <c r="J331" s="108">
        <f t="shared" si="179"/>
        <v>0</v>
      </c>
      <c r="K331" s="108">
        <f t="shared" si="179"/>
        <v>0</v>
      </c>
      <c r="L331" s="108">
        <f t="shared" si="179"/>
        <v>0</v>
      </c>
      <c r="M331" s="108">
        <f t="shared" si="179"/>
        <v>0</v>
      </c>
      <c r="N331" s="108">
        <f t="shared" si="179"/>
        <v>0</v>
      </c>
      <c r="O331" s="108">
        <f t="shared" si="179"/>
        <v>0</v>
      </c>
      <c r="P331" s="108">
        <f t="shared" si="179"/>
        <v>0</v>
      </c>
      <c r="Q331" s="108">
        <f t="shared" si="179"/>
        <v>0</v>
      </c>
      <c r="R331" s="108">
        <f t="shared" si="179"/>
        <v>0</v>
      </c>
      <c r="S331" s="108">
        <f t="shared" si="179"/>
        <v>0</v>
      </c>
      <c r="T331" s="108">
        <f t="shared" si="179"/>
        <v>0</v>
      </c>
      <c r="U331" s="108">
        <f t="shared" si="179"/>
        <v>0</v>
      </c>
      <c r="V331" s="108">
        <f t="shared" si="179"/>
        <v>0</v>
      </c>
      <c r="W331" s="108">
        <f t="shared" si="179"/>
        <v>0</v>
      </c>
      <c r="X331" s="108">
        <f t="shared" si="179"/>
        <v>0</v>
      </c>
      <c r="Y331" s="108">
        <f t="shared" si="179"/>
        <v>0</v>
      </c>
      <c r="Z331" s="108">
        <f t="shared" si="179"/>
        <v>0</v>
      </c>
      <c r="AA331" s="108">
        <f t="shared" si="179"/>
        <v>0</v>
      </c>
      <c r="AB331" s="108">
        <f t="shared" si="179"/>
        <v>0</v>
      </c>
      <c r="AC331" s="108">
        <f t="shared" si="179"/>
        <v>0</v>
      </c>
      <c r="AD331" s="108">
        <f t="shared" si="179"/>
        <v>0</v>
      </c>
      <c r="AE331" s="108">
        <f t="shared" si="179"/>
        <v>0</v>
      </c>
      <c r="AF331" s="102"/>
      <c r="AG331" s="103">
        <f t="shared" si="68"/>
        <v>0</v>
      </c>
    </row>
    <row r="332" spans="1:33" ht="40.5" customHeight="1" x14ac:dyDescent="0.3">
      <c r="A332" s="109" t="s">
        <v>335</v>
      </c>
      <c r="B332" s="110"/>
      <c r="C332" s="111"/>
      <c r="D332" s="111"/>
      <c r="E332" s="111"/>
      <c r="F332" s="111"/>
      <c r="G332" s="111"/>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29"/>
      <c r="AG332" s="103">
        <f t="shared" si="68"/>
        <v>0</v>
      </c>
    </row>
    <row r="333" spans="1:33" x14ac:dyDescent="0.3">
      <c r="A333" s="113" t="s">
        <v>31</v>
      </c>
      <c r="B333" s="114">
        <f>B335+B336+B334+B337</f>
        <v>0</v>
      </c>
      <c r="C333" s="114">
        <f>C335+C336+C334+C337</f>
        <v>0</v>
      </c>
      <c r="D333" s="115">
        <f>D335+D336+D334+D337</f>
        <v>0</v>
      </c>
      <c r="E333" s="114">
        <f>E335+E336+E334+E337</f>
        <v>0</v>
      </c>
      <c r="F333" s="114">
        <f>IFERROR(E333/B333*100,0)</f>
        <v>0</v>
      </c>
      <c r="G333" s="114">
        <f>IFERROR(E333/C333*100,0)</f>
        <v>0</v>
      </c>
      <c r="H333" s="114">
        <f t="shared" ref="H333:AE333" si="181">H335+H336+H334+H337</f>
        <v>0</v>
      </c>
      <c r="I333" s="114">
        <f t="shared" si="181"/>
        <v>0</v>
      </c>
      <c r="J333" s="114">
        <f t="shared" si="181"/>
        <v>0</v>
      </c>
      <c r="K333" s="114">
        <f t="shared" si="181"/>
        <v>0</v>
      </c>
      <c r="L333" s="114">
        <f t="shared" si="181"/>
        <v>0</v>
      </c>
      <c r="M333" s="114">
        <f t="shared" si="181"/>
        <v>0</v>
      </c>
      <c r="N333" s="114">
        <f t="shared" si="181"/>
        <v>0</v>
      </c>
      <c r="O333" s="114">
        <f t="shared" si="181"/>
        <v>0</v>
      </c>
      <c r="P333" s="114">
        <f t="shared" si="181"/>
        <v>0</v>
      </c>
      <c r="Q333" s="114">
        <f t="shared" si="181"/>
        <v>0</v>
      </c>
      <c r="R333" s="114">
        <f t="shared" si="181"/>
        <v>0</v>
      </c>
      <c r="S333" s="114">
        <f t="shared" si="181"/>
        <v>0</v>
      </c>
      <c r="T333" s="114">
        <f t="shared" si="181"/>
        <v>0</v>
      </c>
      <c r="U333" s="114">
        <f t="shared" si="181"/>
        <v>0</v>
      </c>
      <c r="V333" s="114">
        <f t="shared" si="181"/>
        <v>0</v>
      </c>
      <c r="W333" s="114">
        <f t="shared" si="181"/>
        <v>0</v>
      </c>
      <c r="X333" s="114">
        <f t="shared" si="181"/>
        <v>0</v>
      </c>
      <c r="Y333" s="114">
        <f t="shared" si="181"/>
        <v>0</v>
      </c>
      <c r="Z333" s="114">
        <f t="shared" si="181"/>
        <v>0</v>
      </c>
      <c r="AA333" s="114">
        <f t="shared" si="181"/>
        <v>0</v>
      </c>
      <c r="AB333" s="114">
        <f t="shared" si="181"/>
        <v>0</v>
      </c>
      <c r="AC333" s="114">
        <f t="shared" si="181"/>
        <v>0</v>
      </c>
      <c r="AD333" s="114">
        <f t="shared" si="181"/>
        <v>0</v>
      </c>
      <c r="AE333" s="114">
        <f t="shared" si="181"/>
        <v>0</v>
      </c>
      <c r="AF333" s="29"/>
      <c r="AG333" s="103">
        <f t="shared" si="68"/>
        <v>0</v>
      </c>
    </row>
    <row r="334" spans="1:33" x14ac:dyDescent="0.3">
      <c r="A334" s="116" t="s">
        <v>171</v>
      </c>
      <c r="B334" s="117">
        <f t="shared" ref="B334:B336" si="182">J334+L334+N334+P334+R334+T334+V334+X334+Z334+AB334+AD334+H334</f>
        <v>0</v>
      </c>
      <c r="C334" s="118">
        <f>SUM(H334)</f>
        <v>0</v>
      </c>
      <c r="D334" s="119">
        <f>E334</f>
        <v>0</v>
      </c>
      <c r="E334" s="118">
        <f>SUM(I334,K334,M334,O334,Q334,S334,U334,W334,Y334,AA334,AC334,AE334)</f>
        <v>0</v>
      </c>
      <c r="F334" s="117">
        <f>IFERROR(E334/B334*100,0)</f>
        <v>0</v>
      </c>
      <c r="G334" s="117">
        <f>IFERROR(E334/C334*100,0)</f>
        <v>0</v>
      </c>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29"/>
      <c r="AG334" s="103">
        <f t="shared" si="68"/>
        <v>0</v>
      </c>
    </row>
    <row r="335" spans="1:33" x14ac:dyDescent="0.3">
      <c r="A335" s="116" t="s">
        <v>32</v>
      </c>
      <c r="B335" s="117">
        <f t="shared" si="182"/>
        <v>0</v>
      </c>
      <c r="C335" s="118">
        <f>SUM(H335)</f>
        <v>0</v>
      </c>
      <c r="D335" s="119">
        <f>E335</f>
        <v>0</v>
      </c>
      <c r="E335" s="118">
        <f>SUM(I335,K335,M335,O335,Q335,S335,U335,W335,Y335,AA335,AC335,AE335)</f>
        <v>0</v>
      </c>
      <c r="F335" s="117">
        <f>IFERROR(E335/B335*100,0)</f>
        <v>0</v>
      </c>
      <c r="G335" s="117">
        <f>IFERROR(E335/C335*100,0)</f>
        <v>0</v>
      </c>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29"/>
      <c r="AG335" s="103">
        <f t="shared" si="68"/>
        <v>0</v>
      </c>
    </row>
    <row r="336" spans="1:33" x14ac:dyDescent="0.3">
      <c r="A336" s="116" t="s">
        <v>33</v>
      </c>
      <c r="B336" s="117">
        <f t="shared" si="182"/>
        <v>0</v>
      </c>
      <c r="C336" s="118">
        <f>SUM(H336)</f>
        <v>0</v>
      </c>
      <c r="D336" s="119">
        <f>E336</f>
        <v>0</v>
      </c>
      <c r="E336" s="118">
        <f>SUM(I336,K336,M336,O336,Q336,S336,U336,W336,Y336,AA336,AC336,AE336)</f>
        <v>0</v>
      </c>
      <c r="F336" s="117">
        <f>IFERROR(E336/B336*100,0)</f>
        <v>0</v>
      </c>
      <c r="G336" s="117">
        <f>IFERROR(E336/C336*100,0)</f>
        <v>0</v>
      </c>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29"/>
      <c r="AG336" s="103">
        <f t="shared" si="68"/>
        <v>0</v>
      </c>
    </row>
    <row r="337" spans="1:33" x14ac:dyDescent="0.3">
      <c r="A337" s="116" t="s">
        <v>172</v>
      </c>
      <c r="B337" s="117"/>
      <c r="C337" s="118"/>
      <c r="D337" s="119"/>
      <c r="E337" s="118"/>
      <c r="F337" s="117"/>
      <c r="G337" s="117"/>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29"/>
      <c r="AG337" s="103">
        <f t="shared" si="68"/>
        <v>0</v>
      </c>
    </row>
    <row r="338" spans="1:33" ht="40.5" customHeight="1" x14ac:dyDescent="0.3">
      <c r="A338" s="109" t="s">
        <v>336</v>
      </c>
      <c r="B338" s="110"/>
      <c r="C338" s="111"/>
      <c r="D338" s="111"/>
      <c r="E338" s="111"/>
      <c r="F338" s="111"/>
      <c r="G338" s="111"/>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29"/>
      <c r="AG338" s="103">
        <f t="shared" si="68"/>
        <v>0</v>
      </c>
    </row>
    <row r="339" spans="1:33" x14ac:dyDescent="0.3">
      <c r="A339" s="113" t="s">
        <v>31</v>
      </c>
      <c r="B339" s="114">
        <f>B341+B342+B340+B343</f>
        <v>4386.1000000000004</v>
      </c>
      <c r="C339" s="114">
        <f>C341+C342+C340+C343</f>
        <v>0</v>
      </c>
      <c r="D339" s="115">
        <f>D341+D342+D340+D343</f>
        <v>0</v>
      </c>
      <c r="E339" s="114">
        <f>E341+E342+E340+E343</f>
        <v>0</v>
      </c>
      <c r="F339" s="114">
        <f>IFERROR(E339/B339*100,0)</f>
        <v>0</v>
      </c>
      <c r="G339" s="114">
        <f>IFERROR(E339/C339*100,0)</f>
        <v>0</v>
      </c>
      <c r="H339" s="114">
        <f t="shared" ref="H339:AE339" si="183">H341+H342+H340+H343</f>
        <v>0</v>
      </c>
      <c r="I339" s="114">
        <f t="shared" si="183"/>
        <v>0</v>
      </c>
      <c r="J339" s="114">
        <f t="shared" si="183"/>
        <v>0</v>
      </c>
      <c r="K339" s="114">
        <f t="shared" si="183"/>
        <v>0</v>
      </c>
      <c r="L339" s="114">
        <f t="shared" si="183"/>
        <v>0</v>
      </c>
      <c r="M339" s="114">
        <f t="shared" si="183"/>
        <v>0</v>
      </c>
      <c r="N339" s="114">
        <f t="shared" si="183"/>
        <v>0</v>
      </c>
      <c r="O339" s="114">
        <f t="shared" si="183"/>
        <v>0</v>
      </c>
      <c r="P339" s="114">
        <f t="shared" si="183"/>
        <v>0</v>
      </c>
      <c r="Q339" s="114">
        <f t="shared" si="183"/>
        <v>0</v>
      </c>
      <c r="R339" s="114">
        <f t="shared" si="183"/>
        <v>0</v>
      </c>
      <c r="S339" s="114">
        <f t="shared" si="183"/>
        <v>0</v>
      </c>
      <c r="T339" s="114">
        <f t="shared" si="183"/>
        <v>0</v>
      </c>
      <c r="U339" s="114">
        <f t="shared" si="183"/>
        <v>0</v>
      </c>
      <c r="V339" s="114">
        <f t="shared" si="183"/>
        <v>0</v>
      </c>
      <c r="W339" s="114">
        <f t="shared" si="183"/>
        <v>0</v>
      </c>
      <c r="X339" s="114">
        <f t="shared" si="183"/>
        <v>0</v>
      </c>
      <c r="Y339" s="114">
        <f t="shared" si="183"/>
        <v>0</v>
      </c>
      <c r="Z339" s="114">
        <f t="shared" si="183"/>
        <v>0</v>
      </c>
      <c r="AA339" s="114">
        <f t="shared" si="183"/>
        <v>0</v>
      </c>
      <c r="AB339" s="114">
        <f t="shared" si="183"/>
        <v>0</v>
      </c>
      <c r="AC339" s="114">
        <f t="shared" si="183"/>
        <v>0</v>
      </c>
      <c r="AD339" s="114">
        <f t="shared" si="183"/>
        <v>4386.1000000000004</v>
      </c>
      <c r="AE339" s="114">
        <f t="shared" si="183"/>
        <v>0</v>
      </c>
      <c r="AF339" s="29"/>
      <c r="AG339" s="103">
        <f t="shared" si="68"/>
        <v>0</v>
      </c>
    </row>
    <row r="340" spans="1:33" x14ac:dyDescent="0.3">
      <c r="A340" s="116" t="s">
        <v>171</v>
      </c>
      <c r="B340" s="117">
        <f t="shared" ref="B340:B342" si="184">J340+L340+N340+P340+R340+T340+V340+X340+Z340+AB340+AD340+H340</f>
        <v>0</v>
      </c>
      <c r="C340" s="118">
        <f>SUM(H340)</f>
        <v>0</v>
      </c>
      <c r="D340" s="119">
        <f>E340</f>
        <v>0</v>
      </c>
      <c r="E340" s="118">
        <f>SUM(I340,K340,M340,O340,Q340,S340,U340,W340,Y340,AA340,AC340,AE340)</f>
        <v>0</v>
      </c>
      <c r="F340" s="117">
        <f>IFERROR(E340/B340*100,0)</f>
        <v>0</v>
      </c>
      <c r="G340" s="117">
        <f>IFERROR(E340/C340*100,0)</f>
        <v>0</v>
      </c>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29"/>
      <c r="AG340" s="103">
        <f t="shared" si="68"/>
        <v>0</v>
      </c>
    </row>
    <row r="341" spans="1:33" x14ac:dyDescent="0.3">
      <c r="A341" s="116" t="s">
        <v>32</v>
      </c>
      <c r="B341" s="117">
        <f t="shared" si="184"/>
        <v>0</v>
      </c>
      <c r="C341" s="118">
        <f>SUM(H341)</f>
        <v>0</v>
      </c>
      <c r="D341" s="119">
        <f>E341</f>
        <v>0</v>
      </c>
      <c r="E341" s="118">
        <f>SUM(I341,K341,M341,O341,Q341,S341,U341,W341,Y341,AA341,AC341,AE341)</f>
        <v>0</v>
      </c>
      <c r="F341" s="117">
        <f>IFERROR(E341/B341*100,0)</f>
        <v>0</v>
      </c>
      <c r="G341" s="117">
        <f>IFERROR(E341/C341*100,0)</f>
        <v>0</v>
      </c>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29"/>
      <c r="AG341" s="103">
        <f t="shared" si="68"/>
        <v>0</v>
      </c>
    </row>
    <row r="342" spans="1:33" x14ac:dyDescent="0.3">
      <c r="A342" s="116" t="s">
        <v>33</v>
      </c>
      <c r="B342" s="117">
        <f t="shared" si="184"/>
        <v>4386.1000000000004</v>
      </c>
      <c r="C342" s="118">
        <f>SUM(H342)</f>
        <v>0</v>
      </c>
      <c r="D342" s="119">
        <f>E342</f>
        <v>0</v>
      </c>
      <c r="E342" s="118">
        <f>SUM(I342,K342,M342,O342,Q342,S342,U342,W342,Y342,AA342,AC342,AE342)</f>
        <v>0</v>
      </c>
      <c r="F342" s="117">
        <f>IFERROR(E342/B342*100,0)</f>
        <v>0</v>
      </c>
      <c r="G342" s="117">
        <f>IFERROR(E342/C342*100,0)</f>
        <v>0</v>
      </c>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v>4386.1000000000004</v>
      </c>
      <c r="AE342" s="112"/>
      <c r="AF342" s="29"/>
      <c r="AG342" s="103">
        <f t="shared" si="68"/>
        <v>0</v>
      </c>
    </row>
    <row r="343" spans="1:33" x14ac:dyDescent="0.3">
      <c r="A343" s="116" t="s">
        <v>172</v>
      </c>
      <c r="B343" s="117"/>
      <c r="C343" s="118"/>
      <c r="D343" s="119"/>
      <c r="E343" s="118"/>
      <c r="F343" s="117"/>
      <c r="G343" s="117"/>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29"/>
      <c r="AG343" s="103">
        <f t="shared" si="68"/>
        <v>0</v>
      </c>
    </row>
    <row r="344" spans="1:33" x14ac:dyDescent="0.3">
      <c r="A344" s="150" t="s">
        <v>219</v>
      </c>
      <c r="B344" s="151">
        <f>B345+B346+B347+B348</f>
        <v>4376583.9633499999</v>
      </c>
      <c r="C344" s="151">
        <f>C345+C346+C347</f>
        <v>260332.15904999999</v>
      </c>
      <c r="D344" s="151">
        <f>D345+D346+D347</f>
        <v>106600.40000000001</v>
      </c>
      <c r="E344" s="151">
        <f>E345+E346+E347</f>
        <v>106600.40000000001</v>
      </c>
      <c r="F344" s="151">
        <f t="shared" ref="F344:F358" si="185">IFERROR(E344/B344*100,0)</f>
        <v>2.4356987297098285</v>
      </c>
      <c r="G344" s="151">
        <f t="shared" ref="G344:G358" si="186">IFERROR(E344/C344*100,0)</f>
        <v>40.947841553269683</v>
      </c>
      <c r="H344" s="151">
        <f t="shared" ref="H344:AE344" si="187">H345+H346+H347+H348</f>
        <v>260332.15904999999</v>
      </c>
      <c r="I344" s="151">
        <f t="shared" si="187"/>
        <v>106600.40000000001</v>
      </c>
      <c r="J344" s="151">
        <f t="shared" si="187"/>
        <v>338115.02183000004</v>
      </c>
      <c r="K344" s="151">
        <f t="shared" si="187"/>
        <v>0</v>
      </c>
      <c r="L344" s="151">
        <f t="shared" si="187"/>
        <v>283356.77294999996</v>
      </c>
      <c r="M344" s="151">
        <f t="shared" si="187"/>
        <v>0</v>
      </c>
      <c r="N344" s="151">
        <f t="shared" si="187"/>
        <v>344271.45475999999</v>
      </c>
      <c r="O344" s="151">
        <f t="shared" si="187"/>
        <v>0</v>
      </c>
      <c r="P344" s="151">
        <f t="shared" si="187"/>
        <v>628907.02594000008</v>
      </c>
      <c r="Q344" s="151">
        <f t="shared" si="187"/>
        <v>0</v>
      </c>
      <c r="R344" s="151">
        <f t="shared" si="187"/>
        <v>281790.73809</v>
      </c>
      <c r="S344" s="151">
        <f t="shared" si="187"/>
        <v>0</v>
      </c>
      <c r="T344" s="151">
        <f t="shared" si="187"/>
        <v>274130.12139000004</v>
      </c>
      <c r="U344" s="151">
        <f t="shared" si="187"/>
        <v>0</v>
      </c>
      <c r="V344" s="151">
        <f t="shared" si="187"/>
        <v>189167.54374999998</v>
      </c>
      <c r="W344" s="151">
        <f t="shared" si="187"/>
        <v>0</v>
      </c>
      <c r="X344" s="151">
        <f t="shared" si="187"/>
        <v>262822.77912000002</v>
      </c>
      <c r="Y344" s="151">
        <f t="shared" si="187"/>
        <v>0</v>
      </c>
      <c r="Z344" s="151">
        <f t="shared" si="187"/>
        <v>246111.89045000001</v>
      </c>
      <c r="AA344" s="151">
        <f t="shared" si="187"/>
        <v>0</v>
      </c>
      <c r="AB344" s="151">
        <f t="shared" si="187"/>
        <v>308526.95697</v>
      </c>
      <c r="AC344" s="151">
        <f t="shared" si="187"/>
        <v>0</v>
      </c>
      <c r="AD344" s="151">
        <f t="shared" si="187"/>
        <v>959051.49904999998</v>
      </c>
      <c r="AE344" s="151">
        <f t="shared" si="187"/>
        <v>0</v>
      </c>
      <c r="AF344" s="151"/>
      <c r="AG344" s="103">
        <f t="shared" si="68"/>
        <v>0</v>
      </c>
    </row>
    <row r="345" spans="1:33" x14ac:dyDescent="0.3">
      <c r="A345" s="152" t="s">
        <v>171</v>
      </c>
      <c r="B345" s="153">
        <f>B13+B25+B32+B56+B74+B122+B142+B156+B168+B181+B199+B229+B249+B261+B268+B292+B328</f>
        <v>296795.99999999994</v>
      </c>
      <c r="C345" s="153">
        <f t="shared" ref="C345:E348" si="188">C13+C25+C32+C56+C74+C122+C142+C156+C168+C181+C199+C229+C249+C261+C268+C292+C328</f>
        <v>5955.2245800000001</v>
      </c>
      <c r="D345" s="153">
        <f t="shared" si="188"/>
        <v>5314.2000000000007</v>
      </c>
      <c r="E345" s="153">
        <f t="shared" si="188"/>
        <v>5314.2000000000007</v>
      </c>
      <c r="F345" s="153">
        <f t="shared" si="185"/>
        <v>1.7905227833259214</v>
      </c>
      <c r="G345" s="153">
        <f t="shared" si="186"/>
        <v>89.235929369434473</v>
      </c>
      <c r="H345" s="153">
        <f t="shared" ref="H345:AE348" si="189">H13+H25+H32+H56+H74+H122+H142+H156+H168+H181+H199+H229+H249+H261+H268+H292+H328</f>
        <v>5955.2245800000001</v>
      </c>
      <c r="I345" s="153">
        <f t="shared" si="189"/>
        <v>5314.2000000000007</v>
      </c>
      <c r="J345" s="153">
        <f t="shared" si="189"/>
        <v>7490.3934200000003</v>
      </c>
      <c r="K345" s="153">
        <f t="shared" si="189"/>
        <v>0</v>
      </c>
      <c r="L345" s="153">
        <f t="shared" si="189"/>
        <v>7146.1957199999997</v>
      </c>
      <c r="M345" s="153">
        <f t="shared" si="189"/>
        <v>0</v>
      </c>
      <c r="N345" s="153">
        <f t="shared" si="189"/>
        <v>16972.59708</v>
      </c>
      <c r="O345" s="153">
        <f t="shared" si="189"/>
        <v>0</v>
      </c>
      <c r="P345" s="153">
        <f t="shared" si="189"/>
        <v>64074.837630000002</v>
      </c>
      <c r="Q345" s="153">
        <f t="shared" si="189"/>
        <v>0</v>
      </c>
      <c r="R345" s="153">
        <f t="shared" si="189"/>
        <v>20091.100119999999</v>
      </c>
      <c r="S345" s="153">
        <f t="shared" si="189"/>
        <v>0</v>
      </c>
      <c r="T345" s="153">
        <f t="shared" si="189"/>
        <v>22936.95131</v>
      </c>
      <c r="U345" s="153">
        <f t="shared" si="189"/>
        <v>0</v>
      </c>
      <c r="V345" s="153">
        <f t="shared" si="189"/>
        <v>24114.348569999998</v>
      </c>
      <c r="W345" s="153">
        <f t="shared" si="189"/>
        <v>0</v>
      </c>
      <c r="X345" s="153">
        <f t="shared" si="189"/>
        <v>39258.103479999998</v>
      </c>
      <c r="Y345" s="153">
        <f t="shared" si="189"/>
        <v>0</v>
      </c>
      <c r="Z345" s="153">
        <f t="shared" si="189"/>
        <v>30068.095509999999</v>
      </c>
      <c r="AA345" s="153">
        <f t="shared" si="189"/>
        <v>0</v>
      </c>
      <c r="AB345" s="153">
        <f t="shared" si="189"/>
        <v>52012.176160000003</v>
      </c>
      <c r="AC345" s="153">
        <f t="shared" si="189"/>
        <v>0</v>
      </c>
      <c r="AD345" s="153">
        <f t="shared" si="189"/>
        <v>6675.9764200000009</v>
      </c>
      <c r="AE345" s="153">
        <f t="shared" si="189"/>
        <v>0</v>
      </c>
      <c r="AF345" s="153"/>
      <c r="AG345" s="103">
        <f t="shared" si="68"/>
        <v>-2.3646862246096134E-11</v>
      </c>
    </row>
    <row r="346" spans="1:33" x14ac:dyDescent="0.3">
      <c r="A346" s="152" t="s">
        <v>32</v>
      </c>
      <c r="B346" s="153">
        <f>B14+B26+B33+B57+B75+B123+B143+B157+B169+B182+B200+B230+B250+B262+B269+B293+B329</f>
        <v>2849923.3001999999</v>
      </c>
      <c r="C346" s="153">
        <f t="shared" si="188"/>
        <v>180157.50501999998</v>
      </c>
      <c r="D346" s="153">
        <f t="shared" si="188"/>
        <v>39616.1</v>
      </c>
      <c r="E346" s="153">
        <f t="shared" si="188"/>
        <v>39616.1</v>
      </c>
      <c r="F346" s="153">
        <f t="shared" si="185"/>
        <v>1.3900760065093629</v>
      </c>
      <c r="G346" s="153">
        <f t="shared" si="186"/>
        <v>21.989702841190027</v>
      </c>
      <c r="H346" s="153">
        <f t="shared" si="189"/>
        <v>180157.50501999998</v>
      </c>
      <c r="I346" s="153">
        <f t="shared" si="189"/>
        <v>39616.1</v>
      </c>
      <c r="J346" s="153">
        <f t="shared" si="189"/>
        <v>238543.08682000003</v>
      </c>
      <c r="K346" s="153">
        <f t="shared" si="189"/>
        <v>0</v>
      </c>
      <c r="L346" s="153">
        <f t="shared" si="189"/>
        <v>213009.38191999999</v>
      </c>
      <c r="M346" s="153">
        <f t="shared" si="189"/>
        <v>0</v>
      </c>
      <c r="N346" s="153">
        <f t="shared" si="189"/>
        <v>263061.65441000002</v>
      </c>
      <c r="O346" s="153">
        <f t="shared" si="189"/>
        <v>0</v>
      </c>
      <c r="P346" s="153">
        <f t="shared" si="189"/>
        <v>480808.43563000002</v>
      </c>
      <c r="Q346" s="153">
        <f t="shared" si="189"/>
        <v>0</v>
      </c>
      <c r="R346" s="153">
        <f t="shared" si="189"/>
        <v>206456.71320000003</v>
      </c>
      <c r="S346" s="153">
        <f t="shared" si="189"/>
        <v>0</v>
      </c>
      <c r="T346" s="153">
        <f t="shared" si="189"/>
        <v>161964.94342000003</v>
      </c>
      <c r="U346" s="153">
        <f t="shared" si="189"/>
        <v>0</v>
      </c>
      <c r="V346" s="153">
        <f t="shared" si="189"/>
        <v>123088.87250999999</v>
      </c>
      <c r="W346" s="153">
        <f t="shared" si="189"/>
        <v>0</v>
      </c>
      <c r="X346" s="153">
        <f t="shared" si="189"/>
        <v>179506.90048000001</v>
      </c>
      <c r="Y346" s="153">
        <f t="shared" si="189"/>
        <v>0</v>
      </c>
      <c r="Z346" s="153">
        <f t="shared" si="189"/>
        <v>167579.46948999999</v>
      </c>
      <c r="AA346" s="153">
        <f t="shared" si="189"/>
        <v>0</v>
      </c>
      <c r="AB346" s="153">
        <f t="shared" si="189"/>
        <v>196404.04902000001</v>
      </c>
      <c r="AC346" s="153">
        <f t="shared" si="189"/>
        <v>0</v>
      </c>
      <c r="AD346" s="153">
        <f t="shared" si="189"/>
        <v>439342.28828000004</v>
      </c>
      <c r="AE346" s="153">
        <f t="shared" si="189"/>
        <v>0</v>
      </c>
      <c r="AF346" s="153"/>
      <c r="AG346" s="103">
        <f t="shared" si="68"/>
        <v>0</v>
      </c>
    </row>
    <row r="347" spans="1:33" x14ac:dyDescent="0.3">
      <c r="A347" s="152" t="s">
        <v>33</v>
      </c>
      <c r="B347" s="153">
        <f>B15+B27+B34+B58+B76+B124+B144+B158+B170+B183+B201+B231+B251+B263+B270+B294+B330</f>
        <v>908075.66315000004</v>
      </c>
      <c r="C347" s="153">
        <f t="shared" si="188"/>
        <v>74219.429449999996</v>
      </c>
      <c r="D347" s="153">
        <f t="shared" si="188"/>
        <v>61670.100000000006</v>
      </c>
      <c r="E347" s="153">
        <f t="shared" si="188"/>
        <v>61670.100000000006</v>
      </c>
      <c r="F347" s="153">
        <f t="shared" si="185"/>
        <v>6.7912953185061911</v>
      </c>
      <c r="G347" s="153">
        <f t="shared" si="186"/>
        <v>83.091584585065831</v>
      </c>
      <c r="H347" s="153">
        <f t="shared" si="189"/>
        <v>74219.429449999996</v>
      </c>
      <c r="I347" s="153">
        <f t="shared" si="189"/>
        <v>61670.100000000006</v>
      </c>
      <c r="J347" s="153">
        <f t="shared" si="189"/>
        <v>92081.541590000008</v>
      </c>
      <c r="K347" s="153">
        <f t="shared" si="189"/>
        <v>0</v>
      </c>
      <c r="L347" s="153">
        <f t="shared" si="189"/>
        <v>63201.195309999981</v>
      </c>
      <c r="M347" s="153">
        <f t="shared" si="189"/>
        <v>0</v>
      </c>
      <c r="N347" s="153">
        <f t="shared" si="189"/>
        <v>64237.203269999998</v>
      </c>
      <c r="O347" s="153">
        <f t="shared" si="189"/>
        <v>0</v>
      </c>
      <c r="P347" s="153">
        <f t="shared" si="189"/>
        <v>84023.752679999991</v>
      </c>
      <c r="Q347" s="153">
        <f t="shared" si="189"/>
        <v>0</v>
      </c>
      <c r="R347" s="153">
        <f t="shared" si="189"/>
        <v>55242.924769999998</v>
      </c>
      <c r="S347" s="153">
        <f t="shared" si="189"/>
        <v>0</v>
      </c>
      <c r="T347" s="153">
        <f t="shared" si="189"/>
        <v>89228.22666</v>
      </c>
      <c r="U347" s="153">
        <f t="shared" si="189"/>
        <v>0</v>
      </c>
      <c r="V347" s="153">
        <f t="shared" si="189"/>
        <v>41964.322670000001</v>
      </c>
      <c r="W347" s="153">
        <f t="shared" si="189"/>
        <v>0</v>
      </c>
      <c r="X347" s="153">
        <f t="shared" si="189"/>
        <v>44057.775159999997</v>
      </c>
      <c r="Y347" s="153">
        <f t="shared" si="189"/>
        <v>0</v>
      </c>
      <c r="Z347" s="153">
        <f t="shared" si="189"/>
        <v>48464.325449999997</v>
      </c>
      <c r="AA347" s="153">
        <f t="shared" si="189"/>
        <v>0</v>
      </c>
      <c r="AB347" s="153">
        <f t="shared" si="189"/>
        <v>50052.79179000001</v>
      </c>
      <c r="AC347" s="153">
        <f t="shared" si="189"/>
        <v>0</v>
      </c>
      <c r="AD347" s="153">
        <f t="shared" si="189"/>
        <v>201302.17435000002</v>
      </c>
      <c r="AE347" s="153">
        <f t="shared" si="189"/>
        <v>0</v>
      </c>
      <c r="AF347" s="153"/>
      <c r="AG347" s="103">
        <f t="shared" si="68"/>
        <v>0</v>
      </c>
    </row>
    <row r="348" spans="1:33" x14ac:dyDescent="0.3">
      <c r="A348" s="154" t="s">
        <v>172</v>
      </c>
      <c r="B348" s="153">
        <f>B16+B28+B35+B59+B77+B125+B145+B159+B171+B184+B202+B232+B252+B264+B271+B295+B331</f>
        <v>321789</v>
      </c>
      <c r="C348" s="153">
        <f t="shared" si="188"/>
        <v>0</v>
      </c>
      <c r="D348" s="153">
        <f t="shared" si="188"/>
        <v>0</v>
      </c>
      <c r="E348" s="153">
        <f t="shared" si="188"/>
        <v>0</v>
      </c>
      <c r="F348" s="153">
        <f t="shared" si="185"/>
        <v>0</v>
      </c>
      <c r="G348" s="153">
        <f t="shared" si="186"/>
        <v>0</v>
      </c>
      <c r="H348" s="153">
        <f t="shared" si="189"/>
        <v>0</v>
      </c>
      <c r="I348" s="153">
        <f t="shared" si="189"/>
        <v>0</v>
      </c>
      <c r="J348" s="153">
        <f t="shared" si="189"/>
        <v>0</v>
      </c>
      <c r="K348" s="153">
        <f t="shared" si="189"/>
        <v>0</v>
      </c>
      <c r="L348" s="153">
        <f t="shared" si="189"/>
        <v>0</v>
      </c>
      <c r="M348" s="153">
        <f t="shared" si="189"/>
        <v>0</v>
      </c>
      <c r="N348" s="153">
        <f t="shared" si="189"/>
        <v>0</v>
      </c>
      <c r="O348" s="153">
        <f t="shared" si="189"/>
        <v>0</v>
      </c>
      <c r="P348" s="153">
        <f t="shared" si="189"/>
        <v>0</v>
      </c>
      <c r="Q348" s="153">
        <f t="shared" si="189"/>
        <v>0</v>
      </c>
      <c r="R348" s="153">
        <f t="shared" si="189"/>
        <v>0</v>
      </c>
      <c r="S348" s="153">
        <f t="shared" si="189"/>
        <v>0</v>
      </c>
      <c r="T348" s="153">
        <f t="shared" si="189"/>
        <v>0</v>
      </c>
      <c r="U348" s="153">
        <f t="shared" si="189"/>
        <v>0</v>
      </c>
      <c r="V348" s="153">
        <f t="shared" si="189"/>
        <v>0</v>
      </c>
      <c r="W348" s="153">
        <f t="shared" si="189"/>
        <v>0</v>
      </c>
      <c r="X348" s="153">
        <f t="shared" si="189"/>
        <v>0</v>
      </c>
      <c r="Y348" s="153">
        <f t="shared" si="189"/>
        <v>0</v>
      </c>
      <c r="Z348" s="153">
        <f t="shared" si="189"/>
        <v>0</v>
      </c>
      <c r="AA348" s="153">
        <f t="shared" si="189"/>
        <v>0</v>
      </c>
      <c r="AB348" s="153">
        <f t="shared" si="189"/>
        <v>10057.94</v>
      </c>
      <c r="AC348" s="153">
        <f t="shared" si="189"/>
        <v>0</v>
      </c>
      <c r="AD348" s="153">
        <f t="shared" si="189"/>
        <v>311731.06</v>
      </c>
      <c r="AE348" s="153">
        <f t="shared" si="189"/>
        <v>0</v>
      </c>
      <c r="AF348" s="153"/>
      <c r="AG348" s="103">
        <f t="shared" si="68"/>
        <v>0</v>
      </c>
    </row>
    <row r="349" spans="1:33" ht="37.5" x14ac:dyDescent="0.3">
      <c r="A349" s="150" t="s">
        <v>220</v>
      </c>
      <c r="B349" s="151">
        <f>B350+B351+B352+B353</f>
        <v>1222704.2264</v>
      </c>
      <c r="C349" s="151">
        <f>C350+C351+C352</f>
        <v>100.52025</v>
      </c>
      <c r="D349" s="151">
        <f>D350+D351+D352</f>
        <v>2</v>
      </c>
      <c r="E349" s="151">
        <f>E350+E351+E352</f>
        <v>2</v>
      </c>
      <c r="F349" s="151">
        <f t="shared" si="185"/>
        <v>1.635718562851939E-4</v>
      </c>
      <c r="G349" s="151">
        <f t="shared" si="186"/>
        <v>1.9896488518482593</v>
      </c>
      <c r="H349" s="151">
        <f t="shared" ref="H349:AE349" si="190">H350+H351+H352+H353</f>
        <v>100.52025</v>
      </c>
      <c r="I349" s="151">
        <f t="shared" si="190"/>
        <v>2</v>
      </c>
      <c r="J349" s="151">
        <f t="shared" si="190"/>
        <v>100.42025000000001</v>
      </c>
      <c r="K349" s="151">
        <f t="shared" si="190"/>
        <v>0</v>
      </c>
      <c r="L349" s="151">
        <f t="shared" si="190"/>
        <v>98.42025000000001</v>
      </c>
      <c r="M349" s="151">
        <f t="shared" si="190"/>
        <v>0</v>
      </c>
      <c r="N349" s="151">
        <f t="shared" si="190"/>
        <v>25340.664639999999</v>
      </c>
      <c r="O349" s="151">
        <f t="shared" si="190"/>
        <v>0</v>
      </c>
      <c r="P349" s="151">
        <f t="shared" si="190"/>
        <v>142865.84625999999</v>
      </c>
      <c r="Q349" s="151">
        <f t="shared" si="190"/>
        <v>0</v>
      </c>
      <c r="R349" s="151">
        <f t="shared" si="190"/>
        <v>29842.428779999998</v>
      </c>
      <c r="S349" s="151">
        <f t="shared" si="190"/>
        <v>0</v>
      </c>
      <c r="T349" s="151">
        <f t="shared" si="190"/>
        <v>59537.327649999999</v>
      </c>
      <c r="U349" s="151">
        <f t="shared" si="190"/>
        <v>0</v>
      </c>
      <c r="V349" s="151">
        <f t="shared" si="190"/>
        <v>59663.882999999994</v>
      </c>
      <c r="W349" s="151">
        <f t="shared" si="190"/>
        <v>0</v>
      </c>
      <c r="X349" s="151">
        <f t="shared" si="190"/>
        <v>86781.942159999991</v>
      </c>
      <c r="Y349" s="151">
        <f t="shared" si="190"/>
        <v>0</v>
      </c>
      <c r="Z349" s="151">
        <f t="shared" si="190"/>
        <v>59726.437319999997</v>
      </c>
      <c r="AA349" s="151">
        <f t="shared" si="190"/>
        <v>0</v>
      </c>
      <c r="AB349" s="151">
        <f t="shared" si="190"/>
        <v>139312.01861999999</v>
      </c>
      <c r="AC349" s="151">
        <f t="shared" si="190"/>
        <v>0</v>
      </c>
      <c r="AD349" s="151">
        <f t="shared" si="190"/>
        <v>619334.31722000008</v>
      </c>
      <c r="AE349" s="151">
        <f t="shared" si="190"/>
        <v>0</v>
      </c>
      <c r="AF349" s="151"/>
      <c r="AG349" s="103">
        <f t="shared" si="68"/>
        <v>0</v>
      </c>
    </row>
    <row r="350" spans="1:33" x14ac:dyDescent="0.3">
      <c r="A350" s="152" t="s">
        <v>171</v>
      </c>
      <c r="B350" s="153">
        <f t="shared" ref="B350:E353" si="191">B13+B25+B156+B168+B249+B261</f>
        <v>222131.4</v>
      </c>
      <c r="C350" s="153">
        <f t="shared" si="191"/>
        <v>38.052019999999999</v>
      </c>
      <c r="D350" s="153">
        <f t="shared" si="191"/>
        <v>0</v>
      </c>
      <c r="E350" s="153">
        <f t="shared" si="191"/>
        <v>0</v>
      </c>
      <c r="F350" s="153">
        <f t="shared" si="185"/>
        <v>0</v>
      </c>
      <c r="G350" s="153">
        <f t="shared" si="186"/>
        <v>0</v>
      </c>
      <c r="H350" s="153">
        <f t="shared" ref="H350:AE353" si="192">H13+H25+H156+H168+H249+H261</f>
        <v>38.052019999999999</v>
      </c>
      <c r="I350" s="153">
        <f t="shared" si="192"/>
        <v>0</v>
      </c>
      <c r="J350" s="153">
        <f t="shared" si="192"/>
        <v>38.002020000000002</v>
      </c>
      <c r="K350" s="153">
        <f t="shared" si="192"/>
        <v>0</v>
      </c>
      <c r="L350" s="153">
        <f t="shared" si="192"/>
        <v>38.002020000000002</v>
      </c>
      <c r="M350" s="153">
        <f t="shared" si="192"/>
        <v>0</v>
      </c>
      <c r="N350" s="153">
        <f t="shared" si="192"/>
        <v>9671.2003299999997</v>
      </c>
      <c r="O350" s="153">
        <f t="shared" si="192"/>
        <v>0</v>
      </c>
      <c r="P350" s="153">
        <f t="shared" si="192"/>
        <v>54529.222430000002</v>
      </c>
      <c r="Q350" s="153">
        <f t="shared" si="192"/>
        <v>0</v>
      </c>
      <c r="R350" s="153">
        <f t="shared" si="192"/>
        <v>11390.557919999999</v>
      </c>
      <c r="S350" s="153">
        <f t="shared" si="192"/>
        <v>0</v>
      </c>
      <c r="T350" s="153">
        <f t="shared" si="192"/>
        <v>22724.151309999997</v>
      </c>
      <c r="U350" s="153">
        <f t="shared" si="192"/>
        <v>0</v>
      </c>
      <c r="V350" s="153">
        <f t="shared" si="192"/>
        <v>22733.632569999998</v>
      </c>
      <c r="W350" s="153">
        <f t="shared" si="192"/>
        <v>0</v>
      </c>
      <c r="X350" s="153">
        <f t="shared" si="192"/>
        <v>33122.968580000001</v>
      </c>
      <c r="Y350" s="153">
        <f t="shared" si="192"/>
        <v>0</v>
      </c>
      <c r="Z350" s="153">
        <f t="shared" si="192"/>
        <v>22743.113809999999</v>
      </c>
      <c r="AA350" s="153">
        <f t="shared" si="192"/>
        <v>0</v>
      </c>
      <c r="AB350" s="153">
        <f t="shared" si="192"/>
        <v>45067.365460000001</v>
      </c>
      <c r="AC350" s="153">
        <f t="shared" si="192"/>
        <v>0</v>
      </c>
      <c r="AD350" s="153">
        <f t="shared" si="192"/>
        <v>35.131529999999998</v>
      </c>
      <c r="AE350" s="153">
        <f t="shared" si="192"/>
        <v>0</v>
      </c>
      <c r="AF350" s="153"/>
      <c r="AG350" s="103">
        <f t="shared" si="68"/>
        <v>-1.5802470443304628E-11</v>
      </c>
    </row>
    <row r="351" spans="1:33" x14ac:dyDescent="0.3">
      <c r="A351" s="152" t="s">
        <v>32</v>
      </c>
      <c r="B351" s="153">
        <f t="shared" si="191"/>
        <v>501753.60000000003</v>
      </c>
      <c r="C351" s="153">
        <f t="shared" si="191"/>
        <v>59.480229999999999</v>
      </c>
      <c r="D351" s="153">
        <f t="shared" si="191"/>
        <v>0</v>
      </c>
      <c r="E351" s="153">
        <f t="shared" si="191"/>
        <v>0</v>
      </c>
      <c r="F351" s="153">
        <f t="shared" si="185"/>
        <v>0</v>
      </c>
      <c r="G351" s="153">
        <f t="shared" si="186"/>
        <v>0</v>
      </c>
      <c r="H351" s="153">
        <f t="shared" si="192"/>
        <v>59.480229999999999</v>
      </c>
      <c r="I351" s="153">
        <f t="shared" si="192"/>
        <v>0</v>
      </c>
      <c r="J351" s="153">
        <f t="shared" si="192"/>
        <v>59.430230000000002</v>
      </c>
      <c r="K351" s="153">
        <f t="shared" si="192"/>
        <v>0</v>
      </c>
      <c r="L351" s="153">
        <f t="shared" si="192"/>
        <v>59.430230000000002</v>
      </c>
      <c r="M351" s="153">
        <f t="shared" si="192"/>
        <v>0</v>
      </c>
      <c r="N351" s="153">
        <f t="shared" si="192"/>
        <v>13141.551869999999</v>
      </c>
      <c r="O351" s="153">
        <f t="shared" si="192"/>
        <v>0</v>
      </c>
      <c r="P351" s="153">
        <f t="shared" si="192"/>
        <v>74065.997440000006</v>
      </c>
      <c r="Q351" s="153">
        <f t="shared" si="192"/>
        <v>0</v>
      </c>
      <c r="R351" s="153">
        <f t="shared" si="192"/>
        <v>15476.48201</v>
      </c>
      <c r="S351" s="153">
        <f t="shared" si="192"/>
        <v>0</v>
      </c>
      <c r="T351" s="153">
        <f t="shared" si="192"/>
        <v>30863.879629999999</v>
      </c>
      <c r="U351" s="153">
        <f t="shared" si="192"/>
        <v>0</v>
      </c>
      <c r="V351" s="153">
        <f t="shared" si="192"/>
        <v>30878.706719999998</v>
      </c>
      <c r="W351" s="153">
        <f t="shared" si="192"/>
        <v>0</v>
      </c>
      <c r="X351" s="153">
        <f t="shared" si="192"/>
        <v>44989.633389999995</v>
      </c>
      <c r="Y351" s="153">
        <f t="shared" si="192"/>
        <v>0</v>
      </c>
      <c r="Z351" s="153">
        <f t="shared" si="192"/>
        <v>30893.533800000001</v>
      </c>
      <c r="AA351" s="153">
        <f t="shared" si="192"/>
        <v>0</v>
      </c>
      <c r="AB351" s="153">
        <f t="shared" si="192"/>
        <v>71268.359329999992</v>
      </c>
      <c r="AC351" s="153">
        <f t="shared" si="192"/>
        <v>0</v>
      </c>
      <c r="AD351" s="153">
        <f t="shared" si="192"/>
        <v>189997.11512</v>
      </c>
      <c r="AE351" s="153">
        <f t="shared" si="192"/>
        <v>0</v>
      </c>
      <c r="AF351" s="153"/>
      <c r="AG351" s="103">
        <f t="shared" si="68"/>
        <v>0</v>
      </c>
    </row>
    <row r="352" spans="1:33" x14ac:dyDescent="0.3">
      <c r="A352" s="152" t="s">
        <v>33</v>
      </c>
      <c r="B352" s="153">
        <f t="shared" si="191"/>
        <v>177030.22639999999</v>
      </c>
      <c r="C352" s="153">
        <f t="shared" si="191"/>
        <v>2.988</v>
      </c>
      <c r="D352" s="153">
        <f t="shared" si="191"/>
        <v>2</v>
      </c>
      <c r="E352" s="153">
        <f t="shared" si="191"/>
        <v>2</v>
      </c>
      <c r="F352" s="153">
        <f t="shared" si="185"/>
        <v>1.1297505746171266E-3</v>
      </c>
      <c r="G352" s="153">
        <f t="shared" si="186"/>
        <v>66.934404283801868</v>
      </c>
      <c r="H352" s="153">
        <f t="shared" si="192"/>
        <v>2.988</v>
      </c>
      <c r="I352" s="153">
        <f t="shared" si="192"/>
        <v>2</v>
      </c>
      <c r="J352" s="153">
        <f t="shared" si="192"/>
        <v>2.988</v>
      </c>
      <c r="K352" s="153">
        <f t="shared" si="192"/>
        <v>0</v>
      </c>
      <c r="L352" s="153">
        <f t="shared" si="192"/>
        <v>0.98799999999999999</v>
      </c>
      <c r="M352" s="153">
        <f t="shared" si="192"/>
        <v>0</v>
      </c>
      <c r="N352" s="153">
        <f t="shared" si="192"/>
        <v>2527.9124399999996</v>
      </c>
      <c r="O352" s="153">
        <f t="shared" si="192"/>
        <v>0</v>
      </c>
      <c r="P352" s="153">
        <f t="shared" si="192"/>
        <v>14270.626390000001</v>
      </c>
      <c r="Q352" s="153">
        <f t="shared" si="192"/>
        <v>0</v>
      </c>
      <c r="R352" s="153">
        <f t="shared" si="192"/>
        <v>2975.3888499999998</v>
      </c>
      <c r="S352" s="153">
        <f t="shared" si="192"/>
        <v>0</v>
      </c>
      <c r="T352" s="153">
        <f t="shared" si="192"/>
        <v>5949.2967099999996</v>
      </c>
      <c r="U352" s="153">
        <f t="shared" si="192"/>
        <v>0</v>
      </c>
      <c r="V352" s="153">
        <f t="shared" si="192"/>
        <v>6051.5437099999999</v>
      </c>
      <c r="W352" s="153">
        <f t="shared" si="192"/>
        <v>0</v>
      </c>
      <c r="X352" s="153">
        <f t="shared" si="192"/>
        <v>8669.340189999999</v>
      </c>
      <c r="Y352" s="153">
        <f t="shared" si="192"/>
        <v>0</v>
      </c>
      <c r="Z352" s="153">
        <f t="shared" si="192"/>
        <v>6089.78971</v>
      </c>
      <c r="AA352" s="153">
        <f t="shared" si="192"/>
        <v>0</v>
      </c>
      <c r="AB352" s="153">
        <f t="shared" si="192"/>
        <v>12918.35383</v>
      </c>
      <c r="AC352" s="153">
        <f t="shared" si="192"/>
        <v>0</v>
      </c>
      <c r="AD352" s="153">
        <f t="shared" si="192"/>
        <v>117571.01057</v>
      </c>
      <c r="AE352" s="153">
        <f t="shared" si="192"/>
        <v>0</v>
      </c>
      <c r="AF352" s="153"/>
      <c r="AG352" s="103">
        <f t="shared" ref="AG352:AG363" si="193">B352-H352-J352-L352-N352-P352-R352-T352-V352-X352-Z352-AB352-AD352</f>
        <v>0</v>
      </c>
    </row>
    <row r="353" spans="1:33" x14ac:dyDescent="0.3">
      <c r="A353" s="154" t="s">
        <v>172</v>
      </c>
      <c r="B353" s="153">
        <f t="shared" si="191"/>
        <v>321789</v>
      </c>
      <c r="C353" s="153">
        <f t="shared" si="191"/>
        <v>0</v>
      </c>
      <c r="D353" s="153">
        <f t="shared" si="191"/>
        <v>0</v>
      </c>
      <c r="E353" s="153">
        <f t="shared" si="191"/>
        <v>0</v>
      </c>
      <c r="F353" s="153">
        <f t="shared" si="185"/>
        <v>0</v>
      </c>
      <c r="G353" s="153">
        <f t="shared" si="186"/>
        <v>0</v>
      </c>
      <c r="H353" s="153">
        <f t="shared" si="192"/>
        <v>0</v>
      </c>
      <c r="I353" s="153">
        <f t="shared" si="192"/>
        <v>0</v>
      </c>
      <c r="J353" s="153">
        <f t="shared" si="192"/>
        <v>0</v>
      </c>
      <c r="K353" s="153">
        <f t="shared" si="192"/>
        <v>0</v>
      </c>
      <c r="L353" s="153">
        <f t="shared" si="192"/>
        <v>0</v>
      </c>
      <c r="M353" s="153">
        <f t="shared" si="192"/>
        <v>0</v>
      </c>
      <c r="N353" s="153">
        <f t="shared" si="192"/>
        <v>0</v>
      </c>
      <c r="O353" s="153">
        <f t="shared" si="192"/>
        <v>0</v>
      </c>
      <c r="P353" s="153">
        <f t="shared" si="192"/>
        <v>0</v>
      </c>
      <c r="Q353" s="153">
        <f t="shared" si="192"/>
        <v>0</v>
      </c>
      <c r="R353" s="153">
        <f t="shared" si="192"/>
        <v>0</v>
      </c>
      <c r="S353" s="153">
        <f t="shared" si="192"/>
        <v>0</v>
      </c>
      <c r="T353" s="153">
        <f t="shared" si="192"/>
        <v>0</v>
      </c>
      <c r="U353" s="153">
        <f t="shared" si="192"/>
        <v>0</v>
      </c>
      <c r="V353" s="153">
        <f t="shared" si="192"/>
        <v>0</v>
      </c>
      <c r="W353" s="153">
        <f t="shared" si="192"/>
        <v>0</v>
      </c>
      <c r="X353" s="153">
        <f t="shared" si="192"/>
        <v>0</v>
      </c>
      <c r="Y353" s="153">
        <f t="shared" si="192"/>
        <v>0</v>
      </c>
      <c r="Z353" s="153">
        <f t="shared" si="192"/>
        <v>0</v>
      </c>
      <c r="AA353" s="153">
        <f t="shared" si="192"/>
        <v>0</v>
      </c>
      <c r="AB353" s="153">
        <f t="shared" si="192"/>
        <v>10057.94</v>
      </c>
      <c r="AC353" s="153">
        <f t="shared" si="192"/>
        <v>0</v>
      </c>
      <c r="AD353" s="153">
        <f t="shared" si="192"/>
        <v>311731.06</v>
      </c>
      <c r="AE353" s="153">
        <f t="shared" si="192"/>
        <v>0</v>
      </c>
      <c r="AF353" s="153"/>
      <c r="AG353" s="103">
        <f t="shared" si="193"/>
        <v>0</v>
      </c>
    </row>
    <row r="354" spans="1:33" ht="37.5" x14ac:dyDescent="0.3">
      <c r="A354" s="150" t="s">
        <v>221</v>
      </c>
      <c r="B354" s="151">
        <f>B355+B356+B357+B358</f>
        <v>3153879.7369499998</v>
      </c>
      <c r="C354" s="151">
        <f>C355+C356+C357</f>
        <v>260231.63880000002</v>
      </c>
      <c r="D354" s="151">
        <f>D355+D356+D357</f>
        <v>106598.40000000001</v>
      </c>
      <c r="E354" s="151">
        <f>E355+E356+E357</f>
        <v>106598.40000000001</v>
      </c>
      <c r="F354" s="151">
        <f t="shared" si="185"/>
        <v>3.3799132779580043</v>
      </c>
      <c r="G354" s="151">
        <f t="shared" si="186"/>
        <v>40.962890020427452</v>
      </c>
      <c r="H354" s="151">
        <f t="shared" ref="H354:AE354" si="194">H355+H356+H357+H358</f>
        <v>260231.63880000002</v>
      </c>
      <c r="I354" s="151">
        <f t="shared" si="194"/>
        <v>106598.40000000001</v>
      </c>
      <c r="J354" s="151">
        <f t="shared" si="194"/>
        <v>338014.60158000002</v>
      </c>
      <c r="K354" s="151">
        <f t="shared" si="194"/>
        <v>0</v>
      </c>
      <c r="L354" s="151">
        <f t="shared" si="194"/>
        <v>283258.35269999999</v>
      </c>
      <c r="M354" s="151">
        <f t="shared" si="194"/>
        <v>0</v>
      </c>
      <c r="N354" s="151">
        <f t="shared" si="194"/>
        <v>318930.79012000002</v>
      </c>
      <c r="O354" s="151">
        <f t="shared" si="194"/>
        <v>0</v>
      </c>
      <c r="P354" s="151">
        <f t="shared" si="194"/>
        <v>486041.17968</v>
      </c>
      <c r="Q354" s="151">
        <f t="shared" si="194"/>
        <v>0</v>
      </c>
      <c r="R354" s="151">
        <f t="shared" si="194"/>
        <v>251948.30931000001</v>
      </c>
      <c r="S354" s="151">
        <f t="shared" si="194"/>
        <v>0</v>
      </c>
      <c r="T354" s="151">
        <f t="shared" si="194"/>
        <v>214592.79373999999</v>
      </c>
      <c r="U354" s="151">
        <f t="shared" si="194"/>
        <v>0</v>
      </c>
      <c r="V354" s="151">
        <f t="shared" si="194"/>
        <v>129503.66075000001</v>
      </c>
      <c r="W354" s="151">
        <f t="shared" si="194"/>
        <v>0</v>
      </c>
      <c r="X354" s="151">
        <f t="shared" si="194"/>
        <v>176040.83696000002</v>
      </c>
      <c r="Y354" s="151">
        <f t="shared" si="194"/>
        <v>0</v>
      </c>
      <c r="Z354" s="151">
        <f t="shared" si="194"/>
        <v>186385.45312999998</v>
      </c>
      <c r="AA354" s="151">
        <f t="shared" si="194"/>
        <v>0</v>
      </c>
      <c r="AB354" s="151">
        <f t="shared" si="194"/>
        <v>169214.93835000001</v>
      </c>
      <c r="AC354" s="151">
        <f t="shared" si="194"/>
        <v>0</v>
      </c>
      <c r="AD354" s="151">
        <f t="shared" si="194"/>
        <v>339717.18183000002</v>
      </c>
      <c r="AE354" s="151">
        <f t="shared" si="194"/>
        <v>0</v>
      </c>
      <c r="AF354" s="151"/>
      <c r="AG354" s="103">
        <f t="shared" si="193"/>
        <v>0</v>
      </c>
    </row>
    <row r="355" spans="1:33" x14ac:dyDescent="0.3">
      <c r="A355" s="152" t="s">
        <v>171</v>
      </c>
      <c r="B355" s="153">
        <f t="shared" ref="B355:E358" si="195">B32+B56+B74+B122+B142+B181+B199+B229+B268+B292+B328</f>
        <v>74664.600000000006</v>
      </c>
      <c r="C355" s="153">
        <f t="shared" si="195"/>
        <v>5917.17256</v>
      </c>
      <c r="D355" s="153">
        <f t="shared" si="195"/>
        <v>5314.2000000000007</v>
      </c>
      <c r="E355" s="153">
        <f t="shared" si="195"/>
        <v>5314.2000000000007</v>
      </c>
      <c r="F355" s="153">
        <f t="shared" si="185"/>
        <v>7.117429143128069</v>
      </c>
      <c r="G355" s="153">
        <f t="shared" si="186"/>
        <v>89.809785773764901</v>
      </c>
      <c r="H355" s="153">
        <f t="shared" ref="H355:AE358" si="196">H32+H56+H74+H122+H142+H181+H199+H229+H268+H292+H328</f>
        <v>5917.17256</v>
      </c>
      <c r="I355" s="153">
        <f t="shared" si="196"/>
        <v>5314.2000000000007</v>
      </c>
      <c r="J355" s="153">
        <f t="shared" si="196"/>
        <v>7452.3914000000004</v>
      </c>
      <c r="K355" s="153">
        <f t="shared" si="196"/>
        <v>0</v>
      </c>
      <c r="L355" s="153">
        <f t="shared" si="196"/>
        <v>7108.1936999999998</v>
      </c>
      <c r="M355" s="153">
        <f t="shared" si="196"/>
        <v>0</v>
      </c>
      <c r="N355" s="153">
        <f t="shared" si="196"/>
        <v>7301.3967499999999</v>
      </c>
      <c r="O355" s="153">
        <f t="shared" si="196"/>
        <v>0</v>
      </c>
      <c r="P355" s="153">
        <f t="shared" si="196"/>
        <v>9545.6152000000002</v>
      </c>
      <c r="Q355" s="153">
        <f t="shared" si="196"/>
        <v>0</v>
      </c>
      <c r="R355" s="153">
        <f t="shared" si="196"/>
        <v>8700.5421999999999</v>
      </c>
      <c r="S355" s="153">
        <f t="shared" si="196"/>
        <v>0</v>
      </c>
      <c r="T355" s="153">
        <f t="shared" si="196"/>
        <v>212.8</v>
      </c>
      <c r="U355" s="153">
        <f t="shared" si="196"/>
        <v>0</v>
      </c>
      <c r="V355" s="153">
        <f t="shared" si="196"/>
        <v>1380.7159999999999</v>
      </c>
      <c r="W355" s="153">
        <f t="shared" si="196"/>
        <v>0</v>
      </c>
      <c r="X355" s="153">
        <f t="shared" si="196"/>
        <v>6135.1348999999991</v>
      </c>
      <c r="Y355" s="153">
        <f t="shared" si="196"/>
        <v>0</v>
      </c>
      <c r="Z355" s="153">
        <f t="shared" si="196"/>
        <v>7324.9817000000003</v>
      </c>
      <c r="AA355" s="153">
        <f t="shared" si="196"/>
        <v>0</v>
      </c>
      <c r="AB355" s="153">
        <f t="shared" si="196"/>
        <v>6944.8107</v>
      </c>
      <c r="AC355" s="153">
        <f t="shared" si="196"/>
        <v>0</v>
      </c>
      <c r="AD355" s="153">
        <f t="shared" si="196"/>
        <v>6640.8448900000003</v>
      </c>
      <c r="AE355" s="153">
        <f t="shared" si="196"/>
        <v>0</v>
      </c>
      <c r="AF355" s="153"/>
      <c r="AG355" s="103">
        <f t="shared" si="193"/>
        <v>0</v>
      </c>
    </row>
    <row r="356" spans="1:33" x14ac:dyDescent="0.3">
      <c r="A356" s="152" t="s">
        <v>32</v>
      </c>
      <c r="B356" s="153">
        <f t="shared" si="195"/>
        <v>2348169.7001999998</v>
      </c>
      <c r="C356" s="153">
        <f t="shared" si="195"/>
        <v>180098.02479</v>
      </c>
      <c r="D356" s="153">
        <f t="shared" si="195"/>
        <v>39616.1</v>
      </c>
      <c r="E356" s="153">
        <f t="shared" si="195"/>
        <v>39616.1</v>
      </c>
      <c r="F356" s="153">
        <f t="shared" si="185"/>
        <v>1.687105493126233</v>
      </c>
      <c r="G356" s="153">
        <f t="shared" si="186"/>
        <v>21.996965289427038</v>
      </c>
      <c r="H356" s="153">
        <f t="shared" si="196"/>
        <v>180098.02479</v>
      </c>
      <c r="I356" s="153">
        <f t="shared" si="196"/>
        <v>39616.1</v>
      </c>
      <c r="J356" s="153">
        <f t="shared" si="196"/>
        <v>238483.65659000003</v>
      </c>
      <c r="K356" s="153">
        <f t="shared" si="196"/>
        <v>0</v>
      </c>
      <c r="L356" s="153">
        <f t="shared" si="196"/>
        <v>212949.95168999999</v>
      </c>
      <c r="M356" s="153">
        <f t="shared" si="196"/>
        <v>0</v>
      </c>
      <c r="N356" s="153">
        <f t="shared" si="196"/>
        <v>249920.10253999999</v>
      </c>
      <c r="O356" s="153">
        <f t="shared" si="196"/>
        <v>0</v>
      </c>
      <c r="P356" s="153">
        <f t="shared" si="196"/>
        <v>406742.43819000002</v>
      </c>
      <c r="Q356" s="153">
        <f t="shared" si="196"/>
        <v>0</v>
      </c>
      <c r="R356" s="153">
        <f t="shared" si="196"/>
        <v>190980.23119000002</v>
      </c>
      <c r="S356" s="153">
        <f t="shared" si="196"/>
        <v>0</v>
      </c>
      <c r="T356" s="153">
        <f t="shared" si="196"/>
        <v>131101.06379000001</v>
      </c>
      <c r="U356" s="153">
        <f t="shared" si="196"/>
        <v>0</v>
      </c>
      <c r="V356" s="153">
        <f t="shared" si="196"/>
        <v>92210.165789999999</v>
      </c>
      <c r="W356" s="153">
        <f t="shared" si="196"/>
        <v>0</v>
      </c>
      <c r="X356" s="153">
        <f t="shared" si="196"/>
        <v>134517.26709000001</v>
      </c>
      <c r="Y356" s="153">
        <f t="shared" si="196"/>
        <v>0</v>
      </c>
      <c r="Z356" s="153">
        <f t="shared" si="196"/>
        <v>136685.93568999998</v>
      </c>
      <c r="AA356" s="153">
        <f t="shared" si="196"/>
        <v>0</v>
      </c>
      <c r="AB356" s="153">
        <f t="shared" si="196"/>
        <v>125135.68969</v>
      </c>
      <c r="AC356" s="153">
        <f t="shared" si="196"/>
        <v>0</v>
      </c>
      <c r="AD356" s="153">
        <f t="shared" si="196"/>
        <v>249345.17316000001</v>
      </c>
      <c r="AE356" s="153">
        <f t="shared" si="196"/>
        <v>0</v>
      </c>
      <c r="AF356" s="153"/>
      <c r="AG356" s="103">
        <f t="shared" si="193"/>
        <v>-5.5297277867794037E-10</v>
      </c>
    </row>
    <row r="357" spans="1:33" x14ac:dyDescent="0.3">
      <c r="A357" s="152" t="s">
        <v>33</v>
      </c>
      <c r="B357" s="153">
        <f t="shared" si="195"/>
        <v>731045.43674999999</v>
      </c>
      <c r="C357" s="153">
        <f t="shared" si="195"/>
        <v>74216.441449999998</v>
      </c>
      <c r="D357" s="153">
        <f t="shared" si="195"/>
        <v>61668.100000000006</v>
      </c>
      <c r="E357" s="153">
        <f t="shared" si="195"/>
        <v>61668.100000000006</v>
      </c>
      <c r="F357" s="153">
        <f t="shared" si="185"/>
        <v>8.4356042593135037</v>
      </c>
      <c r="G357" s="153">
        <f t="shared" si="186"/>
        <v>83.092235083173748</v>
      </c>
      <c r="H357" s="153">
        <f t="shared" si="196"/>
        <v>74216.441449999998</v>
      </c>
      <c r="I357" s="153">
        <f t="shared" si="196"/>
        <v>61668.100000000006</v>
      </c>
      <c r="J357" s="153">
        <f t="shared" si="196"/>
        <v>92078.553589999996</v>
      </c>
      <c r="K357" s="153">
        <f t="shared" si="196"/>
        <v>0</v>
      </c>
      <c r="L357" s="153">
        <f t="shared" si="196"/>
        <v>63200.207309999983</v>
      </c>
      <c r="M357" s="153">
        <f t="shared" si="196"/>
        <v>0</v>
      </c>
      <c r="N357" s="153">
        <f t="shared" si="196"/>
        <v>61709.290829999998</v>
      </c>
      <c r="O357" s="153">
        <f t="shared" si="196"/>
        <v>0</v>
      </c>
      <c r="P357" s="153">
        <f t="shared" si="196"/>
        <v>69753.126289999986</v>
      </c>
      <c r="Q357" s="153">
        <f t="shared" si="196"/>
        <v>0</v>
      </c>
      <c r="R357" s="153">
        <f t="shared" si="196"/>
        <v>52267.535920000002</v>
      </c>
      <c r="S357" s="153">
        <f t="shared" si="196"/>
        <v>0</v>
      </c>
      <c r="T357" s="153">
        <f t="shared" si="196"/>
        <v>83278.929949999991</v>
      </c>
      <c r="U357" s="153">
        <f t="shared" si="196"/>
        <v>0</v>
      </c>
      <c r="V357" s="153">
        <f t="shared" si="196"/>
        <v>35912.778960000003</v>
      </c>
      <c r="W357" s="153">
        <f t="shared" si="196"/>
        <v>0</v>
      </c>
      <c r="X357" s="153">
        <f t="shared" si="196"/>
        <v>35388.434970000002</v>
      </c>
      <c r="Y357" s="153">
        <f t="shared" si="196"/>
        <v>0</v>
      </c>
      <c r="Z357" s="153">
        <f t="shared" si="196"/>
        <v>42374.535739999999</v>
      </c>
      <c r="AA357" s="153">
        <f t="shared" si="196"/>
        <v>0</v>
      </c>
      <c r="AB357" s="153">
        <f t="shared" si="196"/>
        <v>37134.437960000003</v>
      </c>
      <c r="AC357" s="153">
        <f t="shared" si="196"/>
        <v>0</v>
      </c>
      <c r="AD357" s="153">
        <f t="shared" si="196"/>
        <v>83731.163780000017</v>
      </c>
      <c r="AE357" s="153">
        <f t="shared" si="196"/>
        <v>0</v>
      </c>
      <c r="AF357" s="153"/>
      <c r="AG357" s="103">
        <f t="shared" si="193"/>
        <v>0</v>
      </c>
    </row>
    <row r="358" spans="1:33" x14ac:dyDescent="0.3">
      <c r="A358" s="154" t="s">
        <v>172</v>
      </c>
      <c r="B358" s="153">
        <f t="shared" si="195"/>
        <v>0</v>
      </c>
      <c r="C358" s="153">
        <f t="shared" si="195"/>
        <v>0</v>
      </c>
      <c r="D358" s="153">
        <f t="shared" si="195"/>
        <v>0</v>
      </c>
      <c r="E358" s="153">
        <f t="shared" si="195"/>
        <v>0</v>
      </c>
      <c r="F358" s="153">
        <f t="shared" si="185"/>
        <v>0</v>
      </c>
      <c r="G358" s="153">
        <f t="shared" si="186"/>
        <v>0</v>
      </c>
      <c r="H358" s="153">
        <f t="shared" si="196"/>
        <v>0</v>
      </c>
      <c r="I358" s="153">
        <f t="shared" si="196"/>
        <v>0</v>
      </c>
      <c r="J358" s="153">
        <f t="shared" si="196"/>
        <v>0</v>
      </c>
      <c r="K358" s="153">
        <f t="shared" si="196"/>
        <v>0</v>
      </c>
      <c r="L358" s="153">
        <f t="shared" si="196"/>
        <v>0</v>
      </c>
      <c r="M358" s="153">
        <f t="shared" si="196"/>
        <v>0</v>
      </c>
      <c r="N358" s="153">
        <f t="shared" si="196"/>
        <v>0</v>
      </c>
      <c r="O358" s="153">
        <f t="shared" si="196"/>
        <v>0</v>
      </c>
      <c r="P358" s="153">
        <f t="shared" si="196"/>
        <v>0</v>
      </c>
      <c r="Q358" s="153">
        <f t="shared" si="196"/>
        <v>0</v>
      </c>
      <c r="R358" s="153">
        <f t="shared" si="196"/>
        <v>0</v>
      </c>
      <c r="S358" s="153">
        <f t="shared" si="196"/>
        <v>0</v>
      </c>
      <c r="T358" s="153">
        <f t="shared" si="196"/>
        <v>0</v>
      </c>
      <c r="U358" s="153">
        <f t="shared" si="196"/>
        <v>0</v>
      </c>
      <c r="V358" s="153">
        <f t="shared" si="196"/>
        <v>0</v>
      </c>
      <c r="W358" s="153">
        <f t="shared" si="196"/>
        <v>0</v>
      </c>
      <c r="X358" s="153">
        <f t="shared" si="196"/>
        <v>0</v>
      </c>
      <c r="Y358" s="153">
        <f t="shared" si="196"/>
        <v>0</v>
      </c>
      <c r="Z358" s="153">
        <f t="shared" si="196"/>
        <v>0</v>
      </c>
      <c r="AA358" s="153">
        <f t="shared" si="196"/>
        <v>0</v>
      </c>
      <c r="AB358" s="153">
        <f t="shared" si="196"/>
        <v>0</v>
      </c>
      <c r="AC358" s="153">
        <f t="shared" si="196"/>
        <v>0</v>
      </c>
      <c r="AD358" s="153">
        <f t="shared" si="196"/>
        <v>0</v>
      </c>
      <c r="AE358" s="153">
        <f t="shared" si="196"/>
        <v>0</v>
      </c>
      <c r="AF358" s="153"/>
      <c r="AG358" s="103">
        <f t="shared" si="193"/>
        <v>0</v>
      </c>
    </row>
    <row r="359" spans="1:33" x14ac:dyDescent="0.3">
      <c r="B359" s="157">
        <f t="shared" ref="B359:E363" si="197">B344-B349-B354</f>
        <v>0</v>
      </c>
      <c r="C359" s="157">
        <f t="shared" si="197"/>
        <v>0</v>
      </c>
      <c r="D359" s="157">
        <f t="shared" si="197"/>
        <v>0</v>
      </c>
      <c r="E359" s="157">
        <f t="shared" si="197"/>
        <v>0</v>
      </c>
      <c r="F359" s="157"/>
      <c r="G359" s="157"/>
      <c r="H359" s="157">
        <f t="shared" ref="H359:AE363" si="198">H344-H349-H354</f>
        <v>0</v>
      </c>
      <c r="I359" s="157">
        <f t="shared" si="198"/>
        <v>0</v>
      </c>
      <c r="J359" s="157">
        <f t="shared" si="198"/>
        <v>0</v>
      </c>
      <c r="K359" s="157">
        <f t="shared" si="198"/>
        <v>0</v>
      </c>
      <c r="L359" s="157">
        <f t="shared" si="198"/>
        <v>0</v>
      </c>
      <c r="M359" s="157">
        <f t="shared" si="198"/>
        <v>0</v>
      </c>
      <c r="N359" s="157">
        <f t="shared" si="198"/>
        <v>0</v>
      </c>
      <c r="O359" s="157">
        <f t="shared" si="198"/>
        <v>0</v>
      </c>
      <c r="P359" s="157">
        <f t="shared" si="198"/>
        <v>0</v>
      </c>
      <c r="Q359" s="157">
        <f t="shared" si="198"/>
        <v>0</v>
      </c>
      <c r="R359" s="157">
        <f t="shared" si="198"/>
        <v>0</v>
      </c>
      <c r="S359" s="157">
        <f t="shared" si="198"/>
        <v>0</v>
      </c>
      <c r="T359" s="157">
        <f t="shared" si="198"/>
        <v>0</v>
      </c>
      <c r="U359" s="157">
        <f t="shared" si="198"/>
        <v>0</v>
      </c>
      <c r="V359" s="157">
        <f t="shared" si="198"/>
        <v>0</v>
      </c>
      <c r="W359" s="157">
        <f t="shared" si="198"/>
        <v>0</v>
      </c>
      <c r="X359" s="157">
        <f t="shared" si="198"/>
        <v>0</v>
      </c>
      <c r="Y359" s="157">
        <f t="shared" si="198"/>
        <v>0</v>
      </c>
      <c r="Z359" s="157">
        <f t="shared" si="198"/>
        <v>0</v>
      </c>
      <c r="AA359" s="157">
        <f t="shared" si="198"/>
        <v>0</v>
      </c>
      <c r="AB359" s="157">
        <f t="shared" si="198"/>
        <v>0</v>
      </c>
      <c r="AC359" s="157">
        <f t="shared" si="198"/>
        <v>0</v>
      </c>
      <c r="AD359" s="157">
        <f t="shared" si="198"/>
        <v>0</v>
      </c>
      <c r="AE359" s="157">
        <f t="shared" si="198"/>
        <v>0</v>
      </c>
      <c r="AG359" s="103">
        <f t="shared" si="193"/>
        <v>0</v>
      </c>
    </row>
    <row r="360" spans="1:33" x14ac:dyDescent="0.3">
      <c r="A360" s="158" t="s">
        <v>171</v>
      </c>
      <c r="B360" s="157">
        <f t="shared" si="197"/>
        <v>0</v>
      </c>
      <c r="C360" s="157">
        <f t="shared" si="197"/>
        <v>0</v>
      </c>
      <c r="D360" s="157">
        <f t="shared" si="197"/>
        <v>0</v>
      </c>
      <c r="E360" s="157">
        <f t="shared" si="197"/>
        <v>0</v>
      </c>
      <c r="F360" s="157"/>
      <c r="G360" s="157"/>
      <c r="H360" s="157">
        <f t="shared" si="198"/>
        <v>0</v>
      </c>
      <c r="I360" s="157">
        <f t="shared" si="198"/>
        <v>0</v>
      </c>
      <c r="J360" s="157">
        <f t="shared" si="198"/>
        <v>0</v>
      </c>
      <c r="K360" s="157">
        <f t="shared" si="198"/>
        <v>0</v>
      </c>
      <c r="L360" s="157">
        <f t="shared" si="198"/>
        <v>0</v>
      </c>
      <c r="M360" s="157">
        <f t="shared" si="198"/>
        <v>0</v>
      </c>
      <c r="N360" s="157">
        <f t="shared" si="198"/>
        <v>0</v>
      </c>
      <c r="O360" s="157">
        <f t="shared" si="198"/>
        <v>0</v>
      </c>
      <c r="P360" s="157">
        <f t="shared" si="198"/>
        <v>0</v>
      </c>
      <c r="Q360" s="157">
        <f t="shared" si="198"/>
        <v>0</v>
      </c>
      <c r="R360" s="157">
        <f t="shared" si="198"/>
        <v>0</v>
      </c>
      <c r="S360" s="157">
        <f t="shared" si="198"/>
        <v>0</v>
      </c>
      <c r="T360" s="157">
        <f t="shared" si="198"/>
        <v>2.8990143619012088E-12</v>
      </c>
      <c r="U360" s="157">
        <f t="shared" si="198"/>
        <v>0</v>
      </c>
      <c r="V360" s="157">
        <f t="shared" si="198"/>
        <v>0</v>
      </c>
      <c r="W360" s="157">
        <f t="shared" si="198"/>
        <v>0</v>
      </c>
      <c r="X360" s="157">
        <f t="shared" si="198"/>
        <v>0</v>
      </c>
      <c r="Y360" s="157">
        <f t="shared" si="198"/>
        <v>0</v>
      </c>
      <c r="Z360" s="157">
        <f t="shared" si="198"/>
        <v>0</v>
      </c>
      <c r="AA360" s="157">
        <f t="shared" si="198"/>
        <v>0</v>
      </c>
      <c r="AB360" s="157">
        <f t="shared" si="198"/>
        <v>0</v>
      </c>
      <c r="AC360" s="157">
        <f t="shared" si="198"/>
        <v>0</v>
      </c>
      <c r="AD360" s="157">
        <f t="shared" si="198"/>
        <v>0</v>
      </c>
      <c r="AE360" s="157">
        <f t="shared" si="198"/>
        <v>0</v>
      </c>
      <c r="AG360" s="103">
        <f t="shared" si="193"/>
        <v>-2.8990143619012088E-12</v>
      </c>
    </row>
    <row r="361" spans="1:33" x14ac:dyDescent="0.3">
      <c r="A361" s="158" t="s">
        <v>32</v>
      </c>
      <c r="B361" s="157">
        <f t="shared" si="197"/>
        <v>0</v>
      </c>
      <c r="C361" s="157">
        <f t="shared" si="197"/>
        <v>0</v>
      </c>
      <c r="D361" s="157">
        <f t="shared" si="197"/>
        <v>0</v>
      </c>
      <c r="E361" s="157">
        <f t="shared" si="197"/>
        <v>0</v>
      </c>
      <c r="F361" s="157"/>
      <c r="G361" s="157"/>
      <c r="H361" s="157">
        <f t="shared" si="198"/>
        <v>0</v>
      </c>
      <c r="I361" s="157">
        <f t="shared" si="198"/>
        <v>0</v>
      </c>
      <c r="J361" s="157">
        <f t="shared" si="198"/>
        <v>0</v>
      </c>
      <c r="K361" s="157">
        <f t="shared" si="198"/>
        <v>0</v>
      </c>
      <c r="L361" s="157">
        <f t="shared" si="198"/>
        <v>0</v>
      </c>
      <c r="M361" s="157">
        <f t="shared" si="198"/>
        <v>0</v>
      </c>
      <c r="N361" s="157">
        <f t="shared" si="198"/>
        <v>0</v>
      </c>
      <c r="O361" s="157">
        <f t="shared" si="198"/>
        <v>0</v>
      </c>
      <c r="P361" s="157">
        <f t="shared" si="198"/>
        <v>0</v>
      </c>
      <c r="Q361" s="157">
        <f t="shared" si="198"/>
        <v>0</v>
      </c>
      <c r="R361" s="157">
        <f t="shared" si="198"/>
        <v>0</v>
      </c>
      <c r="S361" s="157">
        <f t="shared" si="198"/>
        <v>0</v>
      </c>
      <c r="T361" s="157">
        <f t="shared" si="198"/>
        <v>0</v>
      </c>
      <c r="U361" s="157">
        <f t="shared" si="198"/>
        <v>0</v>
      </c>
      <c r="V361" s="157">
        <f t="shared" si="198"/>
        <v>0</v>
      </c>
      <c r="W361" s="157">
        <f t="shared" si="198"/>
        <v>0</v>
      </c>
      <c r="X361" s="157">
        <f t="shared" si="198"/>
        <v>0</v>
      </c>
      <c r="Y361" s="157">
        <f t="shared" si="198"/>
        <v>0</v>
      </c>
      <c r="Z361" s="157">
        <f t="shared" si="198"/>
        <v>0</v>
      </c>
      <c r="AA361" s="157">
        <f t="shared" si="198"/>
        <v>0</v>
      </c>
      <c r="AB361" s="157">
        <f t="shared" si="198"/>
        <v>0</v>
      </c>
      <c r="AC361" s="157">
        <f t="shared" si="198"/>
        <v>0</v>
      </c>
      <c r="AD361" s="157">
        <f t="shared" si="198"/>
        <v>0</v>
      </c>
      <c r="AE361" s="157">
        <f t="shared" si="198"/>
        <v>0</v>
      </c>
      <c r="AG361" s="103">
        <f t="shared" si="193"/>
        <v>0</v>
      </c>
    </row>
    <row r="362" spans="1:33" x14ac:dyDescent="0.3">
      <c r="A362" s="158" t="s">
        <v>33</v>
      </c>
      <c r="B362" s="157">
        <f t="shared" si="197"/>
        <v>0</v>
      </c>
      <c r="C362" s="157">
        <f t="shared" si="197"/>
        <v>0</v>
      </c>
      <c r="D362" s="157">
        <f t="shared" si="197"/>
        <v>0</v>
      </c>
      <c r="E362" s="157">
        <f t="shared" si="197"/>
        <v>0</v>
      </c>
      <c r="F362" s="157"/>
      <c r="G362" s="157"/>
      <c r="H362" s="157">
        <f t="shared" si="198"/>
        <v>0</v>
      </c>
      <c r="I362" s="157">
        <f t="shared" si="198"/>
        <v>0</v>
      </c>
      <c r="J362" s="157">
        <f t="shared" si="198"/>
        <v>0</v>
      </c>
      <c r="K362" s="157">
        <f t="shared" si="198"/>
        <v>0</v>
      </c>
      <c r="L362" s="157">
        <f t="shared" si="198"/>
        <v>0</v>
      </c>
      <c r="M362" s="157">
        <f t="shared" si="198"/>
        <v>0</v>
      </c>
      <c r="N362" s="157">
        <f t="shared" si="198"/>
        <v>0</v>
      </c>
      <c r="O362" s="157">
        <f t="shared" si="198"/>
        <v>0</v>
      </c>
      <c r="P362" s="157">
        <f t="shared" si="198"/>
        <v>0</v>
      </c>
      <c r="Q362" s="157">
        <f t="shared" si="198"/>
        <v>0</v>
      </c>
      <c r="R362" s="157">
        <f t="shared" si="198"/>
        <v>0</v>
      </c>
      <c r="S362" s="157">
        <f t="shared" si="198"/>
        <v>0</v>
      </c>
      <c r="T362" s="157">
        <f t="shared" si="198"/>
        <v>0</v>
      </c>
      <c r="U362" s="157">
        <f t="shared" si="198"/>
        <v>0</v>
      </c>
      <c r="V362" s="157">
        <f t="shared" si="198"/>
        <v>0</v>
      </c>
      <c r="W362" s="157">
        <f t="shared" si="198"/>
        <v>0</v>
      </c>
      <c r="X362" s="157">
        <f t="shared" si="198"/>
        <v>0</v>
      </c>
      <c r="Y362" s="157">
        <f t="shared" si="198"/>
        <v>0</v>
      </c>
      <c r="Z362" s="157">
        <f t="shared" si="198"/>
        <v>0</v>
      </c>
      <c r="AA362" s="157">
        <f t="shared" si="198"/>
        <v>0</v>
      </c>
      <c r="AB362" s="157">
        <f t="shared" si="198"/>
        <v>0</v>
      </c>
      <c r="AC362" s="157">
        <f t="shared" si="198"/>
        <v>0</v>
      </c>
      <c r="AD362" s="157">
        <f t="shared" si="198"/>
        <v>0</v>
      </c>
      <c r="AE362" s="157">
        <f t="shared" si="198"/>
        <v>0</v>
      </c>
      <c r="AG362" s="103">
        <f t="shared" si="193"/>
        <v>0</v>
      </c>
    </row>
    <row r="363" spans="1:33" x14ac:dyDescent="0.3">
      <c r="A363" s="158" t="s">
        <v>172</v>
      </c>
      <c r="B363" s="157">
        <f t="shared" si="197"/>
        <v>0</v>
      </c>
      <c r="C363" s="157">
        <f t="shared" si="197"/>
        <v>0</v>
      </c>
      <c r="D363" s="157">
        <f t="shared" si="197"/>
        <v>0</v>
      </c>
      <c r="E363" s="157">
        <f t="shared" si="197"/>
        <v>0</v>
      </c>
      <c r="F363" s="157"/>
      <c r="G363" s="157"/>
      <c r="H363" s="157">
        <f t="shared" si="198"/>
        <v>0</v>
      </c>
      <c r="I363" s="157">
        <f t="shared" si="198"/>
        <v>0</v>
      </c>
      <c r="J363" s="157">
        <f t="shared" si="198"/>
        <v>0</v>
      </c>
      <c r="K363" s="157">
        <f t="shared" si="198"/>
        <v>0</v>
      </c>
      <c r="L363" s="157">
        <f t="shared" si="198"/>
        <v>0</v>
      </c>
      <c r="M363" s="157">
        <f t="shared" si="198"/>
        <v>0</v>
      </c>
      <c r="N363" s="157">
        <f t="shared" si="198"/>
        <v>0</v>
      </c>
      <c r="O363" s="157">
        <f t="shared" si="198"/>
        <v>0</v>
      </c>
      <c r="P363" s="157">
        <f t="shared" si="198"/>
        <v>0</v>
      </c>
      <c r="Q363" s="157">
        <f t="shared" si="198"/>
        <v>0</v>
      </c>
      <c r="R363" s="157">
        <f t="shared" si="198"/>
        <v>0</v>
      </c>
      <c r="S363" s="157">
        <f t="shared" si="198"/>
        <v>0</v>
      </c>
      <c r="T363" s="157">
        <f t="shared" si="198"/>
        <v>0</v>
      </c>
      <c r="U363" s="157">
        <f t="shared" si="198"/>
        <v>0</v>
      </c>
      <c r="V363" s="157">
        <f t="shared" si="198"/>
        <v>0</v>
      </c>
      <c r="W363" s="157">
        <f t="shared" si="198"/>
        <v>0</v>
      </c>
      <c r="X363" s="157">
        <f t="shared" si="198"/>
        <v>0</v>
      </c>
      <c r="Y363" s="157">
        <f t="shared" si="198"/>
        <v>0</v>
      </c>
      <c r="Z363" s="157">
        <f t="shared" si="198"/>
        <v>0</v>
      </c>
      <c r="AA363" s="157">
        <f t="shared" si="198"/>
        <v>0</v>
      </c>
      <c r="AB363" s="157">
        <f t="shared" si="198"/>
        <v>0</v>
      </c>
      <c r="AC363" s="157">
        <f t="shared" si="198"/>
        <v>0</v>
      </c>
      <c r="AD363" s="157">
        <f t="shared" si="198"/>
        <v>0</v>
      </c>
      <c r="AE363" s="157">
        <f t="shared" si="198"/>
        <v>0</v>
      </c>
      <c r="AG363" s="103">
        <f t="shared" si="193"/>
        <v>0</v>
      </c>
    </row>
    <row r="365" spans="1:33" x14ac:dyDescent="0.3">
      <c r="B365" s="157">
        <f>B19+B25+B38+B44+B50+B62+B68+B86+B92+B98+B104+B110+B116+B128+B134+B148+B162+B174+B187+B193+B205+B211+B217+B223+B235+B241+B255+B261+B274+B280+B286+B298+B310+B316+B322+B334+B340-B345</f>
        <v>0</v>
      </c>
      <c r="C365" s="157">
        <f t="shared" ref="C365:AE368" si="199">C19+C25+C38+C44+C50+C62+C68+C86+C92+C98+C104+C110+C116+C128+C134+C148+C162+C174+C187+C193+C205+C211+C217+C223+C235+C241+C255+C261+C274+C280+C286+C298+C310+C316+C322+C334+C340-C345</f>
        <v>0</v>
      </c>
      <c r="D365" s="157">
        <f t="shared" si="199"/>
        <v>0</v>
      </c>
      <c r="E365" s="157">
        <f t="shared" si="199"/>
        <v>0</v>
      </c>
      <c r="F365" s="157">
        <f t="shared" si="199"/>
        <v>11.483495775382639</v>
      </c>
      <c r="G365" s="157">
        <f t="shared" si="199"/>
        <v>81.607932055514709</v>
      </c>
      <c r="H365" s="157">
        <f t="shared" si="199"/>
        <v>0</v>
      </c>
      <c r="I365" s="157">
        <f t="shared" si="199"/>
        <v>0</v>
      </c>
      <c r="J365" s="157">
        <f t="shared" si="199"/>
        <v>0</v>
      </c>
      <c r="K365" s="157">
        <f t="shared" si="199"/>
        <v>0</v>
      </c>
      <c r="L365" s="157">
        <f t="shared" si="199"/>
        <v>0</v>
      </c>
      <c r="M365" s="157">
        <f t="shared" si="199"/>
        <v>0</v>
      </c>
      <c r="N365" s="157">
        <f t="shared" si="199"/>
        <v>0</v>
      </c>
      <c r="O365" s="157">
        <f t="shared" si="199"/>
        <v>0</v>
      </c>
      <c r="P365" s="157">
        <f t="shared" si="199"/>
        <v>0</v>
      </c>
      <c r="Q365" s="157">
        <f t="shared" si="199"/>
        <v>0</v>
      </c>
      <c r="R365" s="157">
        <f t="shared" si="199"/>
        <v>0</v>
      </c>
      <c r="S365" s="157">
        <f t="shared" si="199"/>
        <v>0</v>
      </c>
      <c r="T365" s="157">
        <f t="shared" si="199"/>
        <v>0</v>
      </c>
      <c r="U365" s="157">
        <f t="shared" si="199"/>
        <v>0</v>
      </c>
      <c r="V365" s="157">
        <f t="shared" si="199"/>
        <v>0</v>
      </c>
      <c r="W365" s="157">
        <f t="shared" si="199"/>
        <v>0</v>
      </c>
      <c r="X365" s="157">
        <f t="shared" si="199"/>
        <v>0</v>
      </c>
      <c r="Y365" s="157">
        <f t="shared" si="199"/>
        <v>0</v>
      </c>
      <c r="Z365" s="157">
        <f t="shared" si="199"/>
        <v>0</v>
      </c>
      <c r="AA365" s="157">
        <f t="shared" si="199"/>
        <v>0</v>
      </c>
      <c r="AB365" s="157">
        <f t="shared" si="199"/>
        <v>0</v>
      </c>
      <c r="AC365" s="157">
        <f t="shared" si="199"/>
        <v>0</v>
      </c>
      <c r="AD365" s="157">
        <f t="shared" si="199"/>
        <v>0</v>
      </c>
      <c r="AE365" s="157">
        <f t="shared" si="199"/>
        <v>0</v>
      </c>
    </row>
    <row r="366" spans="1:33" x14ac:dyDescent="0.3">
      <c r="B366" s="157">
        <f t="shared" ref="B366:Q368" si="200">B20+B26+B39+B45+B51+B63+B69+B87+B93+B99+B105+B111+B117+B129+B135+B149+B163+B175+B188+B194+B206+B212+B218+B224+B236+B242+B256+B262+B275+B281+B287+B299+B311+B317+B323+B335+B341-B346</f>
        <v>0</v>
      </c>
      <c r="C366" s="157">
        <f t="shared" si="200"/>
        <v>0</v>
      </c>
      <c r="D366" s="157">
        <f t="shared" si="200"/>
        <v>0</v>
      </c>
      <c r="E366" s="157">
        <f t="shared" si="200"/>
        <v>0</v>
      </c>
      <c r="F366" s="157">
        <f t="shared" si="200"/>
        <v>11.251141767450319</v>
      </c>
      <c r="G366" s="157">
        <f t="shared" si="200"/>
        <v>177.27894965211098</v>
      </c>
      <c r="H366" s="157">
        <f t="shared" si="200"/>
        <v>0</v>
      </c>
      <c r="I366" s="157">
        <f t="shared" si="200"/>
        <v>0</v>
      </c>
      <c r="J366" s="157">
        <f t="shared" si="200"/>
        <v>0</v>
      </c>
      <c r="K366" s="157">
        <f t="shared" si="200"/>
        <v>0</v>
      </c>
      <c r="L366" s="157">
        <f t="shared" si="200"/>
        <v>0</v>
      </c>
      <c r="M366" s="157">
        <f t="shared" si="200"/>
        <v>0</v>
      </c>
      <c r="N366" s="157">
        <f t="shared" si="200"/>
        <v>0</v>
      </c>
      <c r="O366" s="157">
        <f t="shared" si="200"/>
        <v>0</v>
      </c>
      <c r="P366" s="157">
        <f t="shared" si="200"/>
        <v>0</v>
      </c>
      <c r="Q366" s="157">
        <f t="shared" si="200"/>
        <v>0</v>
      </c>
      <c r="R366" s="157">
        <f t="shared" si="199"/>
        <v>0</v>
      </c>
      <c r="S366" s="157">
        <f t="shared" si="199"/>
        <v>0</v>
      </c>
      <c r="T366" s="157">
        <f t="shared" si="199"/>
        <v>0</v>
      </c>
      <c r="U366" s="157">
        <f t="shared" si="199"/>
        <v>0</v>
      </c>
      <c r="V366" s="157">
        <f t="shared" si="199"/>
        <v>0</v>
      </c>
      <c r="W366" s="157">
        <f t="shared" si="199"/>
        <v>0</v>
      </c>
      <c r="X366" s="157">
        <f t="shared" si="199"/>
        <v>0</v>
      </c>
      <c r="Y366" s="157">
        <f t="shared" si="199"/>
        <v>0</v>
      </c>
      <c r="Z366" s="157">
        <f t="shared" si="199"/>
        <v>0</v>
      </c>
      <c r="AA366" s="157">
        <f t="shared" si="199"/>
        <v>0</v>
      </c>
      <c r="AB366" s="157">
        <f t="shared" si="199"/>
        <v>0</v>
      </c>
      <c r="AC366" s="157">
        <f t="shared" si="199"/>
        <v>0</v>
      </c>
      <c r="AD366" s="157">
        <f t="shared" si="199"/>
        <v>0</v>
      </c>
      <c r="AE366" s="157">
        <f t="shared" si="199"/>
        <v>0</v>
      </c>
    </row>
    <row r="367" spans="1:33" x14ac:dyDescent="0.3">
      <c r="B367" s="157">
        <f t="shared" si="200"/>
        <v>0</v>
      </c>
      <c r="C367" s="157">
        <f t="shared" si="199"/>
        <v>0</v>
      </c>
      <c r="D367" s="157">
        <f t="shared" si="199"/>
        <v>0</v>
      </c>
      <c r="E367" s="157">
        <f t="shared" si="199"/>
        <v>0</v>
      </c>
      <c r="F367" s="157">
        <f t="shared" si="199"/>
        <v>182.20684558722493</v>
      </c>
      <c r="G367" s="157">
        <f t="shared" si="199"/>
        <v>774.5195180059244</v>
      </c>
      <c r="H367" s="157">
        <f t="shared" si="199"/>
        <v>0</v>
      </c>
      <c r="I367" s="157">
        <f t="shared" si="199"/>
        <v>0</v>
      </c>
      <c r="J367" s="157">
        <f t="shared" si="199"/>
        <v>0</v>
      </c>
      <c r="K367" s="157">
        <f t="shared" si="199"/>
        <v>0</v>
      </c>
      <c r="L367" s="157">
        <f t="shared" si="199"/>
        <v>0</v>
      </c>
      <c r="M367" s="157">
        <f t="shared" si="199"/>
        <v>0</v>
      </c>
      <c r="N367" s="157">
        <f t="shared" si="199"/>
        <v>0</v>
      </c>
      <c r="O367" s="157">
        <f t="shared" si="199"/>
        <v>0</v>
      </c>
      <c r="P367" s="157">
        <f t="shared" si="199"/>
        <v>0</v>
      </c>
      <c r="Q367" s="157">
        <f t="shared" si="199"/>
        <v>0</v>
      </c>
      <c r="R367" s="157">
        <f t="shared" si="199"/>
        <v>0</v>
      </c>
      <c r="S367" s="157">
        <f t="shared" si="199"/>
        <v>0</v>
      </c>
      <c r="T367" s="157">
        <f t="shared" si="199"/>
        <v>0</v>
      </c>
      <c r="U367" s="157">
        <f t="shared" si="199"/>
        <v>0</v>
      </c>
      <c r="V367" s="157">
        <f t="shared" si="199"/>
        <v>0</v>
      </c>
      <c r="W367" s="157">
        <f t="shared" si="199"/>
        <v>0</v>
      </c>
      <c r="X367" s="157">
        <f t="shared" si="199"/>
        <v>0</v>
      </c>
      <c r="Y367" s="157">
        <f t="shared" si="199"/>
        <v>0</v>
      </c>
      <c r="Z367" s="157">
        <f t="shared" si="199"/>
        <v>0</v>
      </c>
      <c r="AA367" s="157">
        <f t="shared" si="199"/>
        <v>0</v>
      </c>
      <c r="AB367" s="157">
        <f t="shared" si="199"/>
        <v>0</v>
      </c>
      <c r="AC367" s="157">
        <f t="shared" si="199"/>
        <v>0</v>
      </c>
      <c r="AD367" s="157">
        <f t="shared" si="199"/>
        <v>0</v>
      </c>
      <c r="AE367" s="157">
        <f t="shared" si="199"/>
        <v>0</v>
      </c>
    </row>
    <row r="368" spans="1:33" x14ac:dyDescent="0.3">
      <c r="B368" s="157">
        <f t="shared" si="200"/>
        <v>0</v>
      </c>
      <c r="C368" s="157">
        <f t="shared" si="199"/>
        <v>0</v>
      </c>
      <c r="D368" s="157">
        <f t="shared" si="199"/>
        <v>0</v>
      </c>
      <c r="E368" s="157">
        <f t="shared" si="199"/>
        <v>0</v>
      </c>
      <c r="F368" s="157">
        <f t="shared" si="199"/>
        <v>0</v>
      </c>
      <c r="G368" s="157">
        <f t="shared" si="199"/>
        <v>0</v>
      </c>
      <c r="H368" s="157">
        <f t="shared" si="199"/>
        <v>0</v>
      </c>
      <c r="I368" s="157">
        <f t="shared" si="199"/>
        <v>0</v>
      </c>
      <c r="J368" s="157">
        <f t="shared" si="199"/>
        <v>0</v>
      </c>
      <c r="K368" s="157">
        <f t="shared" si="199"/>
        <v>0</v>
      </c>
      <c r="L368" s="157">
        <f t="shared" si="199"/>
        <v>0</v>
      </c>
      <c r="M368" s="157">
        <f t="shared" si="199"/>
        <v>0</v>
      </c>
      <c r="N368" s="157">
        <f t="shared" si="199"/>
        <v>0</v>
      </c>
      <c r="O368" s="157">
        <f t="shared" si="199"/>
        <v>0</v>
      </c>
      <c r="P368" s="157">
        <f t="shared" si="199"/>
        <v>0</v>
      </c>
      <c r="Q368" s="157">
        <f t="shared" si="199"/>
        <v>0</v>
      </c>
      <c r="R368" s="157">
        <f t="shared" si="199"/>
        <v>0</v>
      </c>
      <c r="S368" s="157">
        <f t="shared" si="199"/>
        <v>0</v>
      </c>
      <c r="T368" s="157">
        <f t="shared" si="199"/>
        <v>0</v>
      </c>
      <c r="U368" s="157">
        <f t="shared" si="199"/>
        <v>0</v>
      </c>
      <c r="V368" s="157">
        <f t="shared" si="199"/>
        <v>0</v>
      </c>
      <c r="W368" s="157">
        <f t="shared" si="199"/>
        <v>0</v>
      </c>
      <c r="X368" s="157">
        <f t="shared" si="199"/>
        <v>0</v>
      </c>
      <c r="Y368" s="157">
        <f t="shared" si="199"/>
        <v>0</v>
      </c>
      <c r="Z368" s="157">
        <f t="shared" si="199"/>
        <v>0</v>
      </c>
      <c r="AA368" s="157">
        <f t="shared" si="199"/>
        <v>0</v>
      </c>
      <c r="AB368" s="157">
        <f t="shared" si="199"/>
        <v>0</v>
      </c>
      <c r="AC368" s="157">
        <f t="shared" si="199"/>
        <v>0</v>
      </c>
      <c r="AD368" s="157">
        <f t="shared" si="199"/>
        <v>0</v>
      </c>
      <c r="AE368" s="157">
        <f t="shared" si="199"/>
        <v>0</v>
      </c>
    </row>
    <row r="369" spans="2:31" x14ac:dyDescent="0.3">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row>
    <row r="370" spans="2:31" x14ac:dyDescent="0.3">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row>
    <row r="371" spans="2:31" x14ac:dyDescent="0.3">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row>
    <row r="372" spans="2:31" x14ac:dyDescent="0.3">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row>
  </sheetData>
  <customSheetViews>
    <customSheetView guid="{87218168-6C8E-4D5B-A5E5-DCCC26803AA3}" scale="70" state="hidden">
      <pane xSplit="2" ySplit="11" topLeftCell="H349"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1" topLeftCell="C354" activePane="bottomRight" state="frozen"/>
      <selection pane="bottomRight" activeCell="E368" sqref="E368"/>
      <pageMargins left="0.7" right="0.7" top="0.75" bottom="0.75" header="0.3" footer="0.3"/>
    </customSheetView>
    <customSheetView guid="{B1BF08D1-D416-4B47-ADD0-4F59132DC9E8}" scale="70">
      <pane xSplit="2" ySplit="11" topLeftCell="C360" activePane="bottomRight" state="frozen"/>
      <selection pane="bottomRight" activeCell="A4" sqref="A4:AF4"/>
      <pageMargins left="0.7" right="0.7" top="0.75" bottom="0.75" header="0.3" footer="0.3"/>
    </customSheetView>
    <customSheetView guid="{7C130984-112A-4861-AA43-E2940708E3DC}" scale="70">
      <pane xSplit="2" ySplit="11" topLeftCell="C255" activePane="bottomRight" state="frozen"/>
      <selection pane="bottomRight" activeCell="A4" sqref="A4:AF4"/>
      <pageMargins left="0.7" right="0.7" top="0.75" bottom="0.75" header="0.3" footer="0.3"/>
    </customSheetView>
    <customSheetView guid="{4D0DFB57-2CBA-42F2-9A97-C453A6851FBA}" scale="70">
      <pane xSplit="2" ySplit="11" topLeftCell="C12" activePane="bottomRight" state="frozen"/>
      <selection pane="bottomRight" activeCell="A4" sqref="A4:AF4"/>
      <pageMargins left="0.7" right="0.7" top="0.75" bottom="0.75" header="0.3" footer="0.3"/>
    </customSheetView>
    <customSheetView guid="{BCD82A82-B724-4763-8580-D765356E09BA}" scale="70">
      <pane xSplit="2" ySplit="11" topLeftCell="C12" activePane="bottomRight" state="frozen"/>
      <selection pane="bottomRight" activeCell="A4" sqref="A4:AF4"/>
      <pageMargins left="0.7" right="0.7" top="0.75" bottom="0.75" header="0.3" footer="0.3"/>
    </customSheetView>
    <customSheetView guid="{E508E171-4ED9-4B07-84DF-DA28C60E1969}" scale="70">
      <pane xSplit="2" ySplit="11" topLeftCell="C12" activePane="bottomRight" state="frozen"/>
      <selection pane="bottomRight" activeCell="A4" sqref="A4:AF4"/>
      <pageMargins left="0.7" right="0.7" top="0.75" bottom="0.75" header="0.3" footer="0.3"/>
    </customSheetView>
    <customSheetView guid="{4F41B9CC-959D-442C-80B0-1F0DB2C76D27}" scale="70">
      <pane xSplit="2" ySplit="11" topLeftCell="C12" activePane="bottomRight" state="frozen"/>
      <selection pane="bottomRight" activeCell="A4" sqref="A4:AF4"/>
      <pageMargins left="0.7" right="0.7" top="0.75" bottom="0.75" header="0.3" footer="0.3"/>
    </customSheetView>
    <customSheetView guid="{602C8EDB-B9EF-4C85-B0D5-0558C3A0ABAB}" scale="70">
      <pane xSplit="2" ySplit="11" topLeftCell="C255" activePane="bottomRight" state="frozen"/>
      <selection pane="bottomRight" activeCell="A4" sqref="A4:AF4"/>
      <pageMargins left="0.7" right="0.7" top="0.75" bottom="0.75" header="0.3" footer="0.3"/>
    </customSheetView>
    <customSheetView guid="{0C2B9C2A-7B94-41EF-A2E6-F8AC9A67DE25}" scale="70">
      <pane xSplit="2" ySplit="11" topLeftCell="C360" activePane="bottomRight" state="frozen"/>
      <selection pane="bottomRight" activeCell="A4" sqref="A4:AF4"/>
      <pageMargins left="0.7" right="0.7" top="0.75" bottom="0.75" header="0.3" footer="0.3"/>
    </customSheetView>
    <customSheetView guid="{B82BA08A-1A30-4F4D-A478-74A6BD09EA97}" scale="70">
      <pane xSplit="2" ySplit="11" topLeftCell="C360" activePane="bottomRight" state="frozen"/>
      <selection pane="bottomRight" activeCell="A4" sqref="A4:AF4"/>
      <pageMargins left="0.7" right="0.7" top="0.75" bottom="0.75" header="0.3" footer="0.3"/>
    </customSheetView>
    <customSheetView guid="{84867370-1F3E-4368-AF79-FBCE46FFFE92}" scale="70">
      <pane xSplit="2" ySplit="11" topLeftCell="C360" activePane="bottomRight" state="frozen"/>
      <selection pane="bottomRight" activeCell="A4" sqref="A4:AF4"/>
      <pageMargins left="0.7" right="0.7" top="0.75" bottom="0.75" header="0.3" footer="0.3"/>
    </customSheetView>
    <customSheetView guid="{C236B307-BD63-48C4-A75F-B3F3717BF55C}" scale="70">
      <pane xSplit="2" ySplit="11" topLeftCell="C360" activePane="bottomRight" state="frozen"/>
      <selection pane="bottomRight" activeCell="A4" sqref="A4:AF4"/>
      <pageMargins left="0.7" right="0.7" top="0.75" bottom="0.75" header="0.3" footer="0.3"/>
    </customSheetView>
    <customSheetView guid="{09C3E205-981E-4A4E-BE89-8B7044192060}" scale="70">
      <pane xSplit="2" ySplit="11" topLeftCell="C354" activePane="bottomRight" state="frozen"/>
      <selection pane="bottomRight" activeCell="I324" sqref="I324"/>
      <pageMargins left="0.7" right="0.7" top="0.75" bottom="0.75" header="0.3" footer="0.3"/>
    </customSheetView>
    <customSheetView guid="{D01FA037-9AEC-4167-ADB8-2F327C01ECE6}" scale="70">
      <pane xSplit="2" ySplit="11" topLeftCell="C354" activePane="bottomRight" state="frozen"/>
      <selection pane="bottomRight" activeCell="E368" sqref="E368"/>
      <pageMargins left="0.7" right="0.7" top="0.75" bottom="0.75" header="0.3" footer="0.3"/>
    </customSheetView>
    <customSheetView guid="{69DABE6F-6182-4403-A4A2-969F10F1C13A}" scale="70">
      <pane xSplit="2" ySplit="11" topLeftCell="C354" activePane="bottomRight" state="frozen"/>
      <selection pane="bottomRight" activeCell="E368" sqref="E368"/>
      <pageMargins left="0.7" right="0.7" top="0.75" bottom="0.75" header="0.3" footer="0.3"/>
    </customSheetView>
    <customSheetView guid="{874882D1-E741-4CCA-BF0D-E72FA60B771D}" scale="70">
      <pane xSplit="2" ySplit="11" topLeftCell="H349" activePane="bottomRight" state="frozen"/>
      <selection pane="bottomRight" activeCell="J313" sqref="J313"/>
      <pageMargins left="0.7" right="0.7" top="0.75" bottom="0.75" header="0.3" footer="0.3"/>
      <pageSetup paperSize="9" orientation="portrait" r:id="rId2"/>
    </customSheetView>
  </customSheetViews>
  <mergeCells count="27">
    <mergeCell ref="A4:AF4"/>
    <mergeCell ref="A6:A7"/>
    <mergeCell ref="F6:G6"/>
    <mergeCell ref="H6:I6"/>
    <mergeCell ref="J6:K6"/>
    <mergeCell ref="L6:M6"/>
    <mergeCell ref="N6:O6"/>
    <mergeCell ref="P6:Q6"/>
    <mergeCell ref="R6:S6"/>
    <mergeCell ref="T6:U6"/>
    <mergeCell ref="A152:AF152"/>
    <mergeCell ref="V6:W6"/>
    <mergeCell ref="X6:Y6"/>
    <mergeCell ref="Z6:AA6"/>
    <mergeCell ref="AB6:AC6"/>
    <mergeCell ref="AD6:AE6"/>
    <mergeCell ref="AF6:AF7"/>
    <mergeCell ref="A9:AF9"/>
    <mergeCell ref="A10:AF10"/>
    <mergeCell ref="A29:AF29"/>
    <mergeCell ref="A138:AF138"/>
    <mergeCell ref="A139:AF139"/>
    <mergeCell ref="A153:AF153"/>
    <mergeCell ref="A178:AF178"/>
    <mergeCell ref="A245:AF245"/>
    <mergeCell ref="A246:AF246"/>
    <mergeCell ref="A265:AF265"/>
  </mergeCells>
  <hyperlinks>
    <hyperlink ref="A4:AF4" location="Оглавление!A1" display="Комплексный план (сетевой график) по реализации муниципальной программы  &quot;Развитие образования в городе Когалыме&quot;"/>
  </hyperlinks>
  <pageMargins left="0.7" right="0.7" top="0.75" bottom="0.75" header="0.3" footer="0.3"/>
  <pageSetup paperSize="9" orientation="portrait"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9"/>
  <sheetViews>
    <sheetView zoomScale="70" zoomScaleNormal="70" zoomScaleSheetLayoutView="70" workbookViewId="0">
      <pane xSplit="2" ySplit="9" topLeftCell="C25"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7.57031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679"/>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159"/>
      <c r="AF1" s="160"/>
    </row>
    <row r="2" spans="1:33" ht="18.75" customHeight="1" x14ac:dyDescent="0.3">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159"/>
      <c r="AF2" s="160"/>
    </row>
    <row r="3" spans="1:33" ht="18.75" customHeight="1" x14ac:dyDescent="0.3">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159"/>
      <c r="AF3" s="160"/>
    </row>
    <row r="4" spans="1:33" s="165" customFormat="1" ht="18.75" customHeight="1" x14ac:dyDescent="0.25">
      <c r="A4" s="680" t="s">
        <v>337</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81"/>
      <c r="AC5" s="681"/>
      <c r="AD5" s="681"/>
      <c r="AE5" s="167"/>
      <c r="AF5" s="168"/>
    </row>
    <row r="6" spans="1:33" ht="37.5" customHeight="1" x14ac:dyDescent="0.3">
      <c r="A6" s="668" t="s">
        <v>165</v>
      </c>
      <c r="B6" s="96" t="s">
        <v>3</v>
      </c>
      <c r="C6" s="96" t="s">
        <v>3</v>
      </c>
      <c r="D6" s="96" t="s">
        <v>4</v>
      </c>
      <c r="E6" s="96" t="s">
        <v>5</v>
      </c>
      <c r="F6" s="669" t="s">
        <v>6</v>
      </c>
      <c r="G6" s="670"/>
      <c r="H6" s="683" t="s">
        <v>7</v>
      </c>
      <c r="I6" s="684"/>
      <c r="J6" s="669" t="s">
        <v>8</v>
      </c>
      <c r="K6" s="671"/>
      <c r="L6" s="669" t="s">
        <v>9</v>
      </c>
      <c r="M6" s="671"/>
      <c r="N6" s="669" t="s">
        <v>10</v>
      </c>
      <c r="O6" s="671"/>
      <c r="P6" s="669" t="s">
        <v>11</v>
      </c>
      <c r="Q6" s="671"/>
      <c r="R6" s="669" t="s">
        <v>12</v>
      </c>
      <c r="S6" s="671"/>
      <c r="T6" s="669" t="s">
        <v>13</v>
      </c>
      <c r="U6" s="671"/>
      <c r="V6" s="669" t="s">
        <v>14</v>
      </c>
      <c r="W6" s="671"/>
      <c r="X6" s="669" t="s">
        <v>15</v>
      </c>
      <c r="Y6" s="671"/>
      <c r="Z6" s="669" t="s">
        <v>16</v>
      </c>
      <c r="AA6" s="671"/>
      <c r="AB6" s="669" t="s">
        <v>17</v>
      </c>
      <c r="AC6" s="671"/>
      <c r="AD6" s="672" t="s">
        <v>18</v>
      </c>
      <c r="AE6" s="672"/>
      <c r="AF6" s="658" t="s">
        <v>19</v>
      </c>
    </row>
    <row r="7" spans="1:33" ht="37.5" x14ac:dyDescent="0.3">
      <c r="A7" s="668"/>
      <c r="B7" s="3">
        <v>2024</v>
      </c>
      <c r="C7" s="4">
        <v>45323</v>
      </c>
      <c r="D7" s="4">
        <v>45323</v>
      </c>
      <c r="E7" s="4">
        <v>45323</v>
      </c>
      <c r="F7" s="5" t="s">
        <v>20</v>
      </c>
      <c r="G7" s="5" t="s">
        <v>21</v>
      </c>
      <c r="H7" s="540" t="s">
        <v>22</v>
      </c>
      <c r="I7" s="97" t="s">
        <v>166</v>
      </c>
      <c r="J7" s="540" t="s">
        <v>22</v>
      </c>
      <c r="K7" s="97" t="s">
        <v>166</v>
      </c>
      <c r="L7" s="540" t="s">
        <v>22</v>
      </c>
      <c r="M7" s="97" t="s">
        <v>166</v>
      </c>
      <c r="N7" s="540" t="s">
        <v>22</v>
      </c>
      <c r="O7" s="97" t="s">
        <v>166</v>
      </c>
      <c r="P7" s="540" t="s">
        <v>22</v>
      </c>
      <c r="Q7" s="97" t="s">
        <v>166</v>
      </c>
      <c r="R7" s="540" t="s">
        <v>22</v>
      </c>
      <c r="S7" s="97" t="s">
        <v>166</v>
      </c>
      <c r="T7" s="540" t="s">
        <v>22</v>
      </c>
      <c r="U7" s="97" t="s">
        <v>166</v>
      </c>
      <c r="V7" s="540" t="s">
        <v>22</v>
      </c>
      <c r="W7" s="97" t="s">
        <v>166</v>
      </c>
      <c r="X7" s="540" t="s">
        <v>22</v>
      </c>
      <c r="Y7" s="97" t="s">
        <v>166</v>
      </c>
      <c r="Z7" s="540" t="s">
        <v>22</v>
      </c>
      <c r="AA7" s="97" t="s">
        <v>166</v>
      </c>
      <c r="AB7" s="540" t="s">
        <v>22</v>
      </c>
      <c r="AC7" s="97" t="s">
        <v>166</v>
      </c>
      <c r="AD7" s="540" t="s">
        <v>22</v>
      </c>
      <c r="AE7" s="97" t="s">
        <v>166</v>
      </c>
      <c r="AF7" s="659"/>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76" t="s">
        <v>54</v>
      </c>
      <c r="B9" s="677"/>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8"/>
    </row>
    <row r="10" spans="1:33" ht="37.5" x14ac:dyDescent="0.3">
      <c r="A10" s="220" t="s">
        <v>338</v>
      </c>
      <c r="B10" s="200">
        <f t="shared" ref="B10:J10" si="0">B11</f>
        <v>55375.600000000006</v>
      </c>
      <c r="C10" s="221">
        <f>C11</f>
        <v>7226.768</v>
      </c>
      <c r="D10" s="221">
        <f>D11</f>
        <v>4094.7</v>
      </c>
      <c r="E10" s="200">
        <f t="shared" si="0"/>
        <v>4094.7</v>
      </c>
      <c r="F10" s="222">
        <f t="shared" si="0"/>
        <v>7.3944119792832925</v>
      </c>
      <c r="G10" s="222">
        <f t="shared" si="0"/>
        <v>56.660183362742508</v>
      </c>
      <c r="H10" s="200">
        <f>H11</f>
        <v>7226.768</v>
      </c>
      <c r="I10" s="200">
        <f t="shared" si="0"/>
        <v>4094.7</v>
      </c>
      <c r="J10" s="200">
        <f t="shared" si="0"/>
        <v>3374.7</v>
      </c>
      <c r="K10" s="222">
        <f t="shared" ref="K10:AE10" si="1">K11</f>
        <v>0</v>
      </c>
      <c r="L10" s="200">
        <f t="shared" si="1"/>
        <v>3324.5</v>
      </c>
      <c r="M10" s="222">
        <f t="shared" si="1"/>
        <v>0</v>
      </c>
      <c r="N10" s="200">
        <f t="shared" si="1"/>
        <v>5000</v>
      </c>
      <c r="O10" s="222">
        <f t="shared" si="1"/>
        <v>0</v>
      </c>
      <c r="P10" s="200">
        <f t="shared" si="1"/>
        <v>4327.8999999999996</v>
      </c>
      <c r="Q10" s="222">
        <f t="shared" si="1"/>
        <v>0</v>
      </c>
      <c r="R10" s="200">
        <f t="shared" si="1"/>
        <v>4650</v>
      </c>
      <c r="S10" s="222">
        <f t="shared" si="1"/>
        <v>0</v>
      </c>
      <c r="T10" s="200">
        <f t="shared" si="1"/>
        <v>5205</v>
      </c>
      <c r="U10" s="222">
        <f t="shared" si="1"/>
        <v>0</v>
      </c>
      <c r="V10" s="200">
        <f t="shared" si="1"/>
        <v>4550</v>
      </c>
      <c r="W10" s="222">
        <f t="shared" si="1"/>
        <v>0</v>
      </c>
      <c r="X10" s="200">
        <f t="shared" si="1"/>
        <v>3772.8</v>
      </c>
      <c r="Y10" s="222">
        <f t="shared" si="1"/>
        <v>0</v>
      </c>
      <c r="Z10" s="200">
        <f t="shared" si="1"/>
        <v>4325.3999999999996</v>
      </c>
      <c r="AA10" s="222">
        <f t="shared" si="1"/>
        <v>0</v>
      </c>
      <c r="AB10" s="200">
        <f t="shared" si="1"/>
        <v>3303</v>
      </c>
      <c r="AC10" s="222">
        <f t="shared" si="1"/>
        <v>0</v>
      </c>
      <c r="AD10" s="200">
        <f t="shared" si="1"/>
        <v>6315.5320000000002</v>
      </c>
      <c r="AE10" s="223">
        <f t="shared" si="1"/>
        <v>0</v>
      </c>
      <c r="AF10" s="197"/>
      <c r="AG10" s="177">
        <f t="shared" ref="AG10:AG31" si="2">AD10+AB10+Z10+X10+V10+T10+R10+P10+N10+L10+J10+H10-B10</f>
        <v>0</v>
      </c>
    </row>
    <row r="11" spans="1:33" s="179" customFormat="1" x14ac:dyDescent="0.3">
      <c r="A11" s="224" t="s">
        <v>31</v>
      </c>
      <c r="B11" s="200">
        <f>B12+B13+B14+B15</f>
        <v>55375.600000000006</v>
      </c>
      <c r="C11" s="200">
        <f>C12+C13+C14+C15</f>
        <v>7226.768</v>
      </c>
      <c r="D11" s="200">
        <f>D12+D13+D14+D15</f>
        <v>4094.7</v>
      </c>
      <c r="E11" s="200">
        <f t="shared" ref="E11:G11" si="3">E12+E13+E14+E15</f>
        <v>4094.7</v>
      </c>
      <c r="F11" s="200">
        <f t="shared" si="3"/>
        <v>7.3944119792832925</v>
      </c>
      <c r="G11" s="200">
        <f t="shared" si="3"/>
        <v>56.660183362742508</v>
      </c>
      <c r="H11" s="200">
        <f>H14</f>
        <v>7226.768</v>
      </c>
      <c r="I11" s="200">
        <f t="shared" ref="I11:AE11" si="4">I14</f>
        <v>4094.7</v>
      </c>
      <c r="J11" s="200">
        <f t="shared" si="4"/>
        <v>3374.7</v>
      </c>
      <c r="K11" s="200">
        <f t="shared" si="4"/>
        <v>0</v>
      </c>
      <c r="L11" s="200">
        <f t="shared" si="4"/>
        <v>3324.5</v>
      </c>
      <c r="M11" s="200">
        <f t="shared" si="4"/>
        <v>0</v>
      </c>
      <c r="N11" s="200">
        <f t="shared" si="4"/>
        <v>5000</v>
      </c>
      <c r="O11" s="200">
        <f t="shared" si="4"/>
        <v>0</v>
      </c>
      <c r="P11" s="200">
        <f t="shared" si="4"/>
        <v>4327.8999999999996</v>
      </c>
      <c r="Q11" s="200">
        <f t="shared" si="4"/>
        <v>0</v>
      </c>
      <c r="R11" s="200">
        <f t="shared" si="4"/>
        <v>4650</v>
      </c>
      <c r="S11" s="200">
        <f t="shared" si="4"/>
        <v>0</v>
      </c>
      <c r="T11" s="200">
        <f t="shared" si="4"/>
        <v>5205</v>
      </c>
      <c r="U11" s="200">
        <f t="shared" si="4"/>
        <v>0</v>
      </c>
      <c r="V11" s="200">
        <f t="shared" si="4"/>
        <v>4550</v>
      </c>
      <c r="W11" s="200">
        <f t="shared" si="4"/>
        <v>0</v>
      </c>
      <c r="X11" s="200">
        <f t="shared" si="4"/>
        <v>3772.8</v>
      </c>
      <c r="Y11" s="200">
        <f t="shared" si="4"/>
        <v>0</v>
      </c>
      <c r="Z11" s="200">
        <f t="shared" si="4"/>
        <v>4325.3999999999996</v>
      </c>
      <c r="AA11" s="200">
        <f t="shared" si="4"/>
        <v>0</v>
      </c>
      <c r="AB11" s="200">
        <f t="shared" si="4"/>
        <v>3303</v>
      </c>
      <c r="AC11" s="200">
        <f t="shared" si="4"/>
        <v>0</v>
      </c>
      <c r="AD11" s="200">
        <f t="shared" si="4"/>
        <v>6315.5320000000002</v>
      </c>
      <c r="AE11" s="200">
        <f t="shared" si="4"/>
        <v>0</v>
      </c>
      <c r="AF11" s="197"/>
      <c r="AG11" s="177">
        <f t="shared" si="2"/>
        <v>0</v>
      </c>
    </row>
    <row r="12" spans="1:33" x14ac:dyDescent="0.3">
      <c r="A12" s="225" t="s">
        <v>171</v>
      </c>
      <c r="B12" s="195">
        <f>H12+J12+L12+N12+P12+R12+T12+V12+X12+Z12+AB12+AD12</f>
        <v>0</v>
      </c>
      <c r="C12" s="226">
        <f>H12+J12</f>
        <v>0</v>
      </c>
      <c r="D12" s="226">
        <f>I12</f>
        <v>0</v>
      </c>
      <c r="E12" s="195">
        <v>0</v>
      </c>
      <c r="F12" s="227">
        <v>0</v>
      </c>
      <c r="G12" s="195">
        <v>0</v>
      </c>
      <c r="H12" s="195">
        <v>0</v>
      </c>
      <c r="I12" s="195">
        <v>0</v>
      </c>
      <c r="J12" s="195">
        <v>0</v>
      </c>
      <c r="K12" s="195">
        <v>0</v>
      </c>
      <c r="L12" s="195">
        <v>0</v>
      </c>
      <c r="M12" s="195">
        <v>0</v>
      </c>
      <c r="N12" s="195">
        <v>0</v>
      </c>
      <c r="O12" s="195">
        <v>0</v>
      </c>
      <c r="P12" s="195">
        <v>0</v>
      </c>
      <c r="Q12" s="195">
        <v>0</v>
      </c>
      <c r="R12" s="195">
        <v>0</v>
      </c>
      <c r="S12" s="195">
        <v>0</v>
      </c>
      <c r="T12" s="195">
        <v>0</v>
      </c>
      <c r="U12" s="195">
        <v>0</v>
      </c>
      <c r="V12" s="195">
        <v>0</v>
      </c>
      <c r="W12" s="195">
        <v>0</v>
      </c>
      <c r="X12" s="195">
        <v>0</v>
      </c>
      <c r="Y12" s="195">
        <v>0</v>
      </c>
      <c r="Z12" s="195">
        <v>0</v>
      </c>
      <c r="AA12" s="195">
        <v>0</v>
      </c>
      <c r="AB12" s="195">
        <v>0</v>
      </c>
      <c r="AC12" s="195">
        <v>0</v>
      </c>
      <c r="AD12" s="195">
        <v>0</v>
      </c>
      <c r="AE12" s="195">
        <v>0</v>
      </c>
      <c r="AF12" s="228"/>
      <c r="AG12" s="177">
        <f t="shared" si="2"/>
        <v>0</v>
      </c>
    </row>
    <row r="13" spans="1:33" x14ac:dyDescent="0.3">
      <c r="A13" s="225" t="s">
        <v>32</v>
      </c>
      <c r="B13" s="195">
        <f>H13+J13+L13+N13+P13+R13+T13+V13+X13+Z13+AB13+AD13</f>
        <v>0</v>
      </c>
      <c r="C13" s="226">
        <f>H13+J13</f>
        <v>0</v>
      </c>
      <c r="D13" s="226">
        <f>I13</f>
        <v>0</v>
      </c>
      <c r="E13" s="195">
        <v>0</v>
      </c>
      <c r="F13" s="227">
        <v>0</v>
      </c>
      <c r="G13" s="195">
        <v>0</v>
      </c>
      <c r="H13" s="195">
        <v>0</v>
      </c>
      <c r="I13" s="195">
        <v>0</v>
      </c>
      <c r="J13" s="195">
        <v>0</v>
      </c>
      <c r="K13" s="195">
        <v>0</v>
      </c>
      <c r="L13" s="195">
        <v>0</v>
      </c>
      <c r="M13" s="195">
        <v>0</v>
      </c>
      <c r="N13" s="195">
        <v>0</v>
      </c>
      <c r="O13" s="195">
        <v>0</v>
      </c>
      <c r="P13" s="195">
        <v>0</v>
      </c>
      <c r="Q13" s="195">
        <v>0</v>
      </c>
      <c r="R13" s="195">
        <v>0</v>
      </c>
      <c r="S13" s="195">
        <v>0</v>
      </c>
      <c r="T13" s="195">
        <v>0</v>
      </c>
      <c r="U13" s="195">
        <v>0</v>
      </c>
      <c r="V13" s="195">
        <v>0</v>
      </c>
      <c r="W13" s="195">
        <v>0</v>
      </c>
      <c r="X13" s="195">
        <v>0</v>
      </c>
      <c r="Y13" s="195">
        <v>0</v>
      </c>
      <c r="Z13" s="195">
        <v>0</v>
      </c>
      <c r="AA13" s="195">
        <v>0</v>
      </c>
      <c r="AB13" s="195">
        <v>0</v>
      </c>
      <c r="AC13" s="195">
        <v>0</v>
      </c>
      <c r="AD13" s="195">
        <v>0</v>
      </c>
      <c r="AE13" s="195">
        <v>0</v>
      </c>
      <c r="AF13" s="228"/>
      <c r="AG13" s="177">
        <f t="shared" si="2"/>
        <v>0</v>
      </c>
    </row>
    <row r="14" spans="1:33" x14ac:dyDescent="0.3">
      <c r="A14" s="225" t="s">
        <v>33</v>
      </c>
      <c r="B14" s="195">
        <f>H14+J14+L14+N14+P14+R14+T14+V14+X14+Z14+AB14+AD14</f>
        <v>55375.600000000006</v>
      </c>
      <c r="C14" s="226">
        <f>H14</f>
        <v>7226.768</v>
      </c>
      <c r="D14" s="226">
        <f>I14</f>
        <v>4094.7</v>
      </c>
      <c r="E14" s="227">
        <f>I14</f>
        <v>4094.7</v>
      </c>
      <c r="F14" s="227">
        <f>E14/B14*100</f>
        <v>7.3944119792832925</v>
      </c>
      <c r="G14" s="227">
        <f>E14/C14*100</f>
        <v>56.660183362742508</v>
      </c>
      <c r="H14" s="195">
        <v>7226.768</v>
      </c>
      <c r="I14" s="195">
        <v>4094.7</v>
      </c>
      <c r="J14" s="195">
        <v>3374.7</v>
      </c>
      <c r="K14" s="195">
        <v>0</v>
      </c>
      <c r="L14" s="195">
        <v>3324.5</v>
      </c>
      <c r="M14" s="195">
        <v>0</v>
      </c>
      <c r="N14" s="195">
        <v>5000</v>
      </c>
      <c r="O14" s="195">
        <v>0</v>
      </c>
      <c r="P14" s="195">
        <v>4327.8999999999996</v>
      </c>
      <c r="Q14" s="195">
        <v>0</v>
      </c>
      <c r="R14" s="195">
        <v>4650</v>
      </c>
      <c r="S14" s="195">
        <v>0</v>
      </c>
      <c r="T14" s="195">
        <v>5205</v>
      </c>
      <c r="U14" s="195">
        <v>0</v>
      </c>
      <c r="V14" s="195">
        <v>4550</v>
      </c>
      <c r="W14" s="195">
        <v>0</v>
      </c>
      <c r="X14" s="195">
        <v>3772.8</v>
      </c>
      <c r="Y14" s="195">
        <v>0</v>
      </c>
      <c r="Z14" s="195">
        <v>4325.3999999999996</v>
      </c>
      <c r="AA14" s="195">
        <v>0</v>
      </c>
      <c r="AB14" s="195">
        <v>3303</v>
      </c>
      <c r="AC14" s="195">
        <v>0</v>
      </c>
      <c r="AD14" s="195">
        <v>6315.5320000000002</v>
      </c>
      <c r="AE14" s="195">
        <v>0</v>
      </c>
      <c r="AF14" s="228"/>
      <c r="AG14" s="177">
        <f t="shared" si="2"/>
        <v>0</v>
      </c>
    </row>
    <row r="15" spans="1:33" x14ac:dyDescent="0.3">
      <c r="A15" s="225" t="s">
        <v>224</v>
      </c>
      <c r="B15" s="195">
        <f>H15+J15+L15+N15+P15+R15+T15+V15+X15+Z15+AB15+AD15</f>
        <v>0</v>
      </c>
      <c r="C15" s="226">
        <f>H15</f>
        <v>0</v>
      </c>
      <c r="D15" s="226">
        <f>I15</f>
        <v>0</v>
      </c>
      <c r="E15" s="195">
        <v>0</v>
      </c>
      <c r="F15" s="227">
        <v>0</v>
      </c>
      <c r="G15" s="195">
        <v>0</v>
      </c>
      <c r="H15" s="195">
        <v>0</v>
      </c>
      <c r="I15" s="195">
        <v>0</v>
      </c>
      <c r="J15" s="195">
        <v>0</v>
      </c>
      <c r="K15" s="195">
        <v>0</v>
      </c>
      <c r="L15" s="195">
        <v>0</v>
      </c>
      <c r="M15" s="195">
        <v>0</v>
      </c>
      <c r="N15" s="195">
        <v>0</v>
      </c>
      <c r="O15" s="195">
        <v>0</v>
      </c>
      <c r="P15" s="195">
        <v>0</v>
      </c>
      <c r="Q15" s="195">
        <v>0</v>
      </c>
      <c r="R15" s="195">
        <v>0</v>
      </c>
      <c r="S15" s="195">
        <v>0</v>
      </c>
      <c r="T15" s="195">
        <v>0</v>
      </c>
      <c r="U15" s="195">
        <v>0</v>
      </c>
      <c r="V15" s="195">
        <v>0</v>
      </c>
      <c r="W15" s="195">
        <v>0</v>
      </c>
      <c r="X15" s="195">
        <v>0</v>
      </c>
      <c r="Y15" s="195">
        <v>0</v>
      </c>
      <c r="Z15" s="195">
        <v>0</v>
      </c>
      <c r="AA15" s="195">
        <v>0</v>
      </c>
      <c r="AB15" s="195">
        <v>0</v>
      </c>
      <c r="AC15" s="195">
        <v>0</v>
      </c>
      <c r="AD15" s="195">
        <v>0</v>
      </c>
      <c r="AE15" s="195">
        <v>0</v>
      </c>
      <c r="AF15" s="228"/>
      <c r="AG15" s="177">
        <f t="shared" si="2"/>
        <v>0</v>
      </c>
    </row>
    <row r="16" spans="1:33" ht="93.75" x14ac:dyDescent="0.3">
      <c r="A16" s="220" t="s">
        <v>339</v>
      </c>
      <c r="B16" s="200">
        <f t="shared" ref="B16:I16" si="5">B17</f>
        <v>55.7</v>
      </c>
      <c r="C16" s="221">
        <f t="shared" si="5"/>
        <v>55.7</v>
      </c>
      <c r="D16" s="221">
        <f>D17</f>
        <v>0</v>
      </c>
      <c r="E16" s="200">
        <f t="shared" si="5"/>
        <v>0</v>
      </c>
      <c r="F16" s="222">
        <f>F17</f>
        <v>0</v>
      </c>
      <c r="G16" s="222">
        <f>G17</f>
        <v>0</v>
      </c>
      <c r="H16" s="200">
        <f>H17</f>
        <v>55.7</v>
      </c>
      <c r="I16" s="200">
        <f t="shared" si="5"/>
        <v>0</v>
      </c>
      <c r="J16" s="200">
        <f>J17</f>
        <v>0</v>
      </c>
      <c r="K16" s="222">
        <f>K17</f>
        <v>0</v>
      </c>
      <c r="L16" s="200">
        <f>L17</f>
        <v>0</v>
      </c>
      <c r="M16" s="200">
        <f t="shared" ref="M16:AE16" si="6">M17</f>
        <v>0</v>
      </c>
      <c r="N16" s="200">
        <f t="shared" si="6"/>
        <v>0</v>
      </c>
      <c r="O16" s="200">
        <f t="shared" si="6"/>
        <v>0</v>
      </c>
      <c r="P16" s="200">
        <f t="shared" si="6"/>
        <v>0</v>
      </c>
      <c r="Q16" s="200">
        <f t="shared" si="6"/>
        <v>0</v>
      </c>
      <c r="R16" s="200">
        <f t="shared" si="6"/>
        <v>0</v>
      </c>
      <c r="S16" s="200">
        <f t="shared" si="6"/>
        <v>0</v>
      </c>
      <c r="T16" s="200">
        <f t="shared" si="6"/>
        <v>0</v>
      </c>
      <c r="U16" s="200">
        <f t="shared" si="6"/>
        <v>0</v>
      </c>
      <c r="V16" s="200">
        <f t="shared" si="6"/>
        <v>0</v>
      </c>
      <c r="W16" s="200">
        <f t="shared" si="6"/>
        <v>0</v>
      </c>
      <c r="X16" s="200">
        <f t="shared" si="6"/>
        <v>0</v>
      </c>
      <c r="Y16" s="200">
        <f t="shared" si="6"/>
        <v>0</v>
      </c>
      <c r="Z16" s="200">
        <f t="shared" si="6"/>
        <v>0</v>
      </c>
      <c r="AA16" s="200">
        <f t="shared" si="6"/>
        <v>0</v>
      </c>
      <c r="AB16" s="200">
        <f t="shared" si="6"/>
        <v>0</v>
      </c>
      <c r="AC16" s="200">
        <f t="shared" si="6"/>
        <v>0</v>
      </c>
      <c r="AD16" s="200">
        <f t="shared" si="6"/>
        <v>0</v>
      </c>
      <c r="AE16" s="200">
        <f t="shared" si="6"/>
        <v>0</v>
      </c>
      <c r="AF16" s="197"/>
      <c r="AG16" s="177">
        <f t="shared" si="2"/>
        <v>0</v>
      </c>
    </row>
    <row r="17" spans="1:33" s="179" customFormat="1" x14ac:dyDescent="0.3">
      <c r="A17" s="224" t="s">
        <v>31</v>
      </c>
      <c r="B17" s="200">
        <f>B18+B19+B20+B21</f>
        <v>55.7</v>
      </c>
      <c r="C17" s="200">
        <f>C18+C19+C20+C21</f>
        <v>55.7</v>
      </c>
      <c r="D17" s="200">
        <f>D18+D19+D20+D21</f>
        <v>0</v>
      </c>
      <c r="E17" s="200">
        <f t="shared" ref="E17:G17" si="7">E18+E19+E20+E21</f>
        <v>0</v>
      </c>
      <c r="F17" s="200">
        <f t="shared" si="7"/>
        <v>0</v>
      </c>
      <c r="G17" s="200">
        <f t="shared" si="7"/>
        <v>0</v>
      </c>
      <c r="H17" s="200">
        <f>H18+H19+H20+H21</f>
        <v>55.7</v>
      </c>
      <c r="I17" s="200">
        <f t="shared" ref="I17:AE17" si="8">I18+I19+I20+I21</f>
        <v>0</v>
      </c>
      <c r="J17" s="200">
        <f t="shared" si="8"/>
        <v>0</v>
      </c>
      <c r="K17" s="200">
        <f t="shared" si="8"/>
        <v>0</v>
      </c>
      <c r="L17" s="200">
        <f t="shared" si="8"/>
        <v>0</v>
      </c>
      <c r="M17" s="200">
        <f t="shared" si="8"/>
        <v>0</v>
      </c>
      <c r="N17" s="200">
        <f t="shared" si="8"/>
        <v>0</v>
      </c>
      <c r="O17" s="200">
        <f t="shared" si="8"/>
        <v>0</v>
      </c>
      <c r="P17" s="200">
        <f t="shared" si="8"/>
        <v>0</v>
      </c>
      <c r="Q17" s="200">
        <f t="shared" si="8"/>
        <v>0</v>
      </c>
      <c r="R17" s="200">
        <f t="shared" si="8"/>
        <v>0</v>
      </c>
      <c r="S17" s="200">
        <f t="shared" si="8"/>
        <v>0</v>
      </c>
      <c r="T17" s="200">
        <f t="shared" si="8"/>
        <v>0</v>
      </c>
      <c r="U17" s="200">
        <f t="shared" si="8"/>
        <v>0</v>
      </c>
      <c r="V17" s="200">
        <f t="shared" si="8"/>
        <v>0</v>
      </c>
      <c r="W17" s="200">
        <f t="shared" si="8"/>
        <v>0</v>
      </c>
      <c r="X17" s="200">
        <f t="shared" si="8"/>
        <v>0</v>
      </c>
      <c r="Y17" s="200">
        <f t="shared" si="8"/>
        <v>0</v>
      </c>
      <c r="Z17" s="200">
        <f t="shared" si="8"/>
        <v>0</v>
      </c>
      <c r="AA17" s="200">
        <f t="shared" si="8"/>
        <v>0</v>
      </c>
      <c r="AB17" s="200">
        <f t="shared" si="8"/>
        <v>0</v>
      </c>
      <c r="AC17" s="200">
        <f t="shared" si="8"/>
        <v>0</v>
      </c>
      <c r="AD17" s="200">
        <f t="shared" si="8"/>
        <v>0</v>
      </c>
      <c r="AE17" s="200">
        <f t="shared" si="8"/>
        <v>0</v>
      </c>
      <c r="AF17" s="197"/>
      <c r="AG17" s="177">
        <f t="shared" si="2"/>
        <v>0</v>
      </c>
    </row>
    <row r="18" spans="1:33" x14ac:dyDescent="0.3">
      <c r="A18" s="225" t="s">
        <v>171</v>
      </c>
      <c r="B18" s="195">
        <f>H18+J18+L18+N18+P18+R18+T18+V18+X18+Z18+AB18+AD18</f>
        <v>0</v>
      </c>
      <c r="C18" s="226">
        <f>H18+J18</f>
        <v>0</v>
      </c>
      <c r="D18" s="226">
        <f>I18</f>
        <v>0</v>
      </c>
      <c r="E18" s="195">
        <v>0</v>
      </c>
      <c r="F18" s="227">
        <v>0</v>
      </c>
      <c r="G18" s="195">
        <v>0</v>
      </c>
      <c r="H18" s="195">
        <v>0</v>
      </c>
      <c r="I18" s="195">
        <v>0</v>
      </c>
      <c r="J18" s="195">
        <v>0</v>
      </c>
      <c r="K18" s="195">
        <v>0</v>
      </c>
      <c r="L18" s="195">
        <v>0</v>
      </c>
      <c r="M18" s="195">
        <v>0</v>
      </c>
      <c r="N18" s="195">
        <v>0</v>
      </c>
      <c r="O18" s="195">
        <v>0</v>
      </c>
      <c r="P18" s="195">
        <v>0</v>
      </c>
      <c r="Q18" s="195">
        <v>0</v>
      </c>
      <c r="R18" s="195">
        <v>0</v>
      </c>
      <c r="S18" s="195">
        <v>0</v>
      </c>
      <c r="T18" s="195">
        <v>0</v>
      </c>
      <c r="U18" s="195">
        <v>0</v>
      </c>
      <c r="V18" s="195">
        <v>0</v>
      </c>
      <c r="W18" s="195">
        <v>0</v>
      </c>
      <c r="X18" s="195">
        <v>0</v>
      </c>
      <c r="Y18" s="195">
        <v>0</v>
      </c>
      <c r="Z18" s="195">
        <v>0</v>
      </c>
      <c r="AA18" s="195">
        <v>0</v>
      </c>
      <c r="AB18" s="195">
        <v>0</v>
      </c>
      <c r="AC18" s="195">
        <v>0</v>
      </c>
      <c r="AD18" s="195">
        <v>0</v>
      </c>
      <c r="AE18" s="195">
        <v>0</v>
      </c>
      <c r="AF18" s="228"/>
      <c r="AG18" s="177">
        <f t="shared" si="2"/>
        <v>0</v>
      </c>
    </row>
    <row r="19" spans="1:33" x14ac:dyDescent="0.3">
      <c r="A19" s="225" t="s">
        <v>32</v>
      </c>
      <c r="B19" s="195">
        <f>H19+J19+L19+N19+P19+R19+T19+V19+X19+Z19+AB19+AD19</f>
        <v>0</v>
      </c>
      <c r="C19" s="226">
        <f>H19+J19</f>
        <v>0</v>
      </c>
      <c r="D19" s="226">
        <f>I19</f>
        <v>0</v>
      </c>
      <c r="E19" s="195">
        <v>0</v>
      </c>
      <c r="F19" s="227">
        <v>0</v>
      </c>
      <c r="G19" s="195">
        <v>0</v>
      </c>
      <c r="H19" s="195">
        <v>0</v>
      </c>
      <c r="I19" s="195">
        <v>0</v>
      </c>
      <c r="J19" s="195">
        <v>0</v>
      </c>
      <c r="K19" s="195">
        <v>0</v>
      </c>
      <c r="L19" s="195">
        <v>0</v>
      </c>
      <c r="M19" s="195">
        <v>0</v>
      </c>
      <c r="N19" s="195">
        <v>0</v>
      </c>
      <c r="O19" s="195">
        <v>0</v>
      </c>
      <c r="P19" s="195">
        <v>0</v>
      </c>
      <c r="Q19" s="195">
        <v>0</v>
      </c>
      <c r="R19" s="195">
        <v>0</v>
      </c>
      <c r="S19" s="195">
        <v>0</v>
      </c>
      <c r="T19" s="195">
        <v>0</v>
      </c>
      <c r="U19" s="195">
        <v>0</v>
      </c>
      <c r="V19" s="195">
        <v>0</v>
      </c>
      <c r="W19" s="195">
        <v>0</v>
      </c>
      <c r="X19" s="195">
        <v>0</v>
      </c>
      <c r="Y19" s="195">
        <v>0</v>
      </c>
      <c r="Z19" s="195">
        <v>0</v>
      </c>
      <c r="AA19" s="195">
        <v>0</v>
      </c>
      <c r="AB19" s="195">
        <v>0</v>
      </c>
      <c r="AC19" s="195">
        <v>0</v>
      </c>
      <c r="AD19" s="195">
        <v>0</v>
      </c>
      <c r="AE19" s="195">
        <v>0</v>
      </c>
      <c r="AF19" s="228"/>
      <c r="AG19" s="177">
        <f t="shared" si="2"/>
        <v>0</v>
      </c>
    </row>
    <row r="20" spans="1:33" x14ac:dyDescent="0.3">
      <c r="A20" s="225" t="s">
        <v>33</v>
      </c>
      <c r="B20" s="195">
        <f>H20+J20+L20+N20+P20+R20+T20+V20+X20+Z20+AB20+AD20</f>
        <v>55.7</v>
      </c>
      <c r="C20" s="226">
        <f>H20</f>
        <v>55.7</v>
      </c>
      <c r="D20" s="226">
        <f>I20</f>
        <v>0</v>
      </c>
      <c r="E20" s="227">
        <f>I20</f>
        <v>0</v>
      </c>
      <c r="F20" s="227">
        <f>E20/B20*100</f>
        <v>0</v>
      </c>
      <c r="G20" s="227">
        <f>E20/C20*100</f>
        <v>0</v>
      </c>
      <c r="H20" s="195">
        <v>55.7</v>
      </c>
      <c r="I20" s="635">
        <v>0</v>
      </c>
      <c r="J20" s="195">
        <v>0</v>
      </c>
      <c r="K20" s="195">
        <v>0</v>
      </c>
      <c r="L20" s="195">
        <v>0</v>
      </c>
      <c r="M20" s="195">
        <v>0</v>
      </c>
      <c r="N20" s="195">
        <v>0</v>
      </c>
      <c r="O20" s="195">
        <v>0</v>
      </c>
      <c r="P20" s="195">
        <v>0</v>
      </c>
      <c r="Q20" s="195">
        <v>0</v>
      </c>
      <c r="R20" s="195">
        <v>0</v>
      </c>
      <c r="S20" s="195">
        <v>0</v>
      </c>
      <c r="T20" s="195">
        <v>0</v>
      </c>
      <c r="U20" s="195">
        <v>0</v>
      </c>
      <c r="V20" s="195">
        <v>0</v>
      </c>
      <c r="W20" s="195">
        <v>0</v>
      </c>
      <c r="X20" s="195">
        <v>0</v>
      </c>
      <c r="Y20" s="195">
        <v>0</v>
      </c>
      <c r="Z20" s="195">
        <v>0</v>
      </c>
      <c r="AA20" s="195">
        <v>0</v>
      </c>
      <c r="AB20" s="195">
        <v>0</v>
      </c>
      <c r="AC20" s="195">
        <v>0</v>
      </c>
      <c r="AD20" s="195">
        <v>0</v>
      </c>
      <c r="AE20" s="195">
        <v>0</v>
      </c>
      <c r="AF20" s="228"/>
      <c r="AG20" s="177">
        <f t="shared" si="2"/>
        <v>0</v>
      </c>
    </row>
    <row r="21" spans="1:33" x14ac:dyDescent="0.3">
      <c r="A21" s="225" t="s">
        <v>224</v>
      </c>
      <c r="B21" s="195">
        <f>H21+J21+L21+N21+P21+R21+T21+V21+X21+Z21+AB21+AD21</f>
        <v>0</v>
      </c>
      <c r="C21" s="226">
        <f>H21+J21</f>
        <v>0</v>
      </c>
      <c r="D21" s="226">
        <f>I21</f>
        <v>0</v>
      </c>
      <c r="E21" s="195">
        <v>0</v>
      </c>
      <c r="F21" s="227">
        <v>0</v>
      </c>
      <c r="G21" s="195">
        <v>0</v>
      </c>
      <c r="H21" s="195">
        <v>0</v>
      </c>
      <c r="I21" s="195">
        <v>0</v>
      </c>
      <c r="J21" s="195">
        <v>0</v>
      </c>
      <c r="K21" s="195">
        <v>0</v>
      </c>
      <c r="L21" s="195">
        <v>0</v>
      </c>
      <c r="M21" s="195">
        <v>0</v>
      </c>
      <c r="N21" s="195">
        <v>0</v>
      </c>
      <c r="O21" s="195">
        <v>0</v>
      </c>
      <c r="P21" s="195">
        <v>0</v>
      </c>
      <c r="Q21" s="195">
        <v>0</v>
      </c>
      <c r="R21" s="195">
        <v>0</v>
      </c>
      <c r="S21" s="195">
        <v>0</v>
      </c>
      <c r="T21" s="195">
        <v>0</v>
      </c>
      <c r="U21" s="195">
        <v>0</v>
      </c>
      <c r="V21" s="195">
        <v>0</v>
      </c>
      <c r="W21" s="195">
        <v>0</v>
      </c>
      <c r="X21" s="195">
        <v>0</v>
      </c>
      <c r="Y21" s="195">
        <v>0</v>
      </c>
      <c r="Z21" s="195">
        <v>0</v>
      </c>
      <c r="AA21" s="195">
        <v>0</v>
      </c>
      <c r="AB21" s="195">
        <v>0</v>
      </c>
      <c r="AC21" s="195">
        <v>0</v>
      </c>
      <c r="AD21" s="195">
        <v>0</v>
      </c>
      <c r="AE21" s="195">
        <v>0</v>
      </c>
      <c r="AF21" s="228"/>
      <c r="AG21" s="177">
        <f t="shared" si="2"/>
        <v>0</v>
      </c>
    </row>
    <row r="22" spans="1:33" s="179" customFormat="1" x14ac:dyDescent="0.3">
      <c r="A22" s="150" t="s">
        <v>236</v>
      </c>
      <c r="B22" s="209">
        <f>B23+B24+B25+B26</f>
        <v>55431.3</v>
      </c>
      <c r="C22" s="209">
        <f t="shared" ref="C22:D22" si="9">C23+C24+C25+C26</f>
        <v>7282.4679999999998</v>
      </c>
      <c r="D22" s="209">
        <f t="shared" si="9"/>
        <v>4094.7</v>
      </c>
      <c r="E22" s="209">
        <f>E23+E24+E25+E26</f>
        <v>4094.7</v>
      </c>
      <c r="F22" s="209">
        <f>F23+F24+F25+F26</f>
        <v>7.386981723322382</v>
      </c>
      <c r="G22" s="209">
        <f t="shared" ref="G22" si="10">G23+G24+G25+G26</f>
        <v>56.226817611831592</v>
      </c>
      <c r="H22" s="209">
        <f t="shared" ref="H22:AE22" si="11">H23+H24+H25+H26</f>
        <v>7282.4679999999998</v>
      </c>
      <c r="I22" s="209">
        <f t="shared" si="11"/>
        <v>4094.7</v>
      </c>
      <c r="J22" s="209">
        <f t="shared" si="11"/>
        <v>3374.7</v>
      </c>
      <c r="K22" s="209">
        <f t="shared" si="11"/>
        <v>0</v>
      </c>
      <c r="L22" s="209">
        <f t="shared" si="11"/>
        <v>3324.5</v>
      </c>
      <c r="M22" s="209">
        <f t="shared" si="11"/>
        <v>0</v>
      </c>
      <c r="N22" s="209">
        <f t="shared" si="11"/>
        <v>5000</v>
      </c>
      <c r="O22" s="209">
        <f t="shared" si="11"/>
        <v>0</v>
      </c>
      <c r="P22" s="209">
        <f t="shared" si="11"/>
        <v>4327.8999999999996</v>
      </c>
      <c r="Q22" s="209">
        <f t="shared" si="11"/>
        <v>0</v>
      </c>
      <c r="R22" s="209">
        <f t="shared" si="11"/>
        <v>4650</v>
      </c>
      <c r="S22" s="209">
        <f t="shared" si="11"/>
        <v>0</v>
      </c>
      <c r="T22" s="209">
        <f t="shared" si="11"/>
        <v>5205</v>
      </c>
      <c r="U22" s="209">
        <f t="shared" si="11"/>
        <v>0</v>
      </c>
      <c r="V22" s="209">
        <f t="shared" si="11"/>
        <v>4550</v>
      </c>
      <c r="W22" s="209">
        <f t="shared" si="11"/>
        <v>0</v>
      </c>
      <c r="X22" s="209">
        <f t="shared" si="11"/>
        <v>3772.8</v>
      </c>
      <c r="Y22" s="209">
        <f t="shared" si="11"/>
        <v>0</v>
      </c>
      <c r="Z22" s="209">
        <f t="shared" si="11"/>
        <v>4325.3999999999996</v>
      </c>
      <c r="AA22" s="209">
        <f t="shared" si="11"/>
        <v>0</v>
      </c>
      <c r="AB22" s="209">
        <f t="shared" si="11"/>
        <v>3303</v>
      </c>
      <c r="AC22" s="209">
        <f t="shared" si="11"/>
        <v>0</v>
      </c>
      <c r="AD22" s="209">
        <f t="shared" si="11"/>
        <v>6315.5320000000002</v>
      </c>
      <c r="AE22" s="209">
        <f t="shared" si="11"/>
        <v>0</v>
      </c>
      <c r="AF22" s="210"/>
      <c r="AG22" s="177">
        <f t="shared" si="2"/>
        <v>0</v>
      </c>
    </row>
    <row r="23" spans="1:33" s="179" customFormat="1" x14ac:dyDescent="0.3">
      <c r="A23" s="152" t="s">
        <v>171</v>
      </c>
      <c r="B23" s="211">
        <f>B12+B18</f>
        <v>0</v>
      </c>
      <c r="C23" s="211">
        <f t="shared" ref="C23:D23" si="12">C12+C18</f>
        <v>0</v>
      </c>
      <c r="D23" s="211">
        <f t="shared" si="12"/>
        <v>0</v>
      </c>
      <c r="E23" s="211">
        <f>E12+E18</f>
        <v>0</v>
      </c>
      <c r="F23" s="211">
        <f t="shared" ref="F23:AE23" si="13">F12+F18</f>
        <v>0</v>
      </c>
      <c r="G23" s="211">
        <f t="shared" si="13"/>
        <v>0</v>
      </c>
      <c r="H23" s="211">
        <f t="shared" si="13"/>
        <v>0</v>
      </c>
      <c r="I23" s="211">
        <f t="shared" si="13"/>
        <v>0</v>
      </c>
      <c r="J23" s="211">
        <f t="shared" si="13"/>
        <v>0</v>
      </c>
      <c r="K23" s="211">
        <f t="shared" si="13"/>
        <v>0</v>
      </c>
      <c r="L23" s="211">
        <f t="shared" si="13"/>
        <v>0</v>
      </c>
      <c r="M23" s="211">
        <f t="shared" si="13"/>
        <v>0</v>
      </c>
      <c r="N23" s="211">
        <f t="shared" si="13"/>
        <v>0</v>
      </c>
      <c r="O23" s="211">
        <f t="shared" si="13"/>
        <v>0</v>
      </c>
      <c r="P23" s="211">
        <f t="shared" si="13"/>
        <v>0</v>
      </c>
      <c r="Q23" s="211">
        <f t="shared" si="13"/>
        <v>0</v>
      </c>
      <c r="R23" s="211">
        <f t="shared" si="13"/>
        <v>0</v>
      </c>
      <c r="S23" s="211">
        <f t="shared" si="13"/>
        <v>0</v>
      </c>
      <c r="T23" s="211">
        <f t="shared" si="13"/>
        <v>0</v>
      </c>
      <c r="U23" s="211">
        <f t="shared" si="13"/>
        <v>0</v>
      </c>
      <c r="V23" s="211">
        <f t="shared" si="13"/>
        <v>0</v>
      </c>
      <c r="W23" s="211">
        <f t="shared" si="13"/>
        <v>0</v>
      </c>
      <c r="X23" s="211">
        <f t="shared" si="13"/>
        <v>0</v>
      </c>
      <c r="Y23" s="211">
        <f t="shared" si="13"/>
        <v>0</v>
      </c>
      <c r="Z23" s="211">
        <f t="shared" si="13"/>
        <v>0</v>
      </c>
      <c r="AA23" s="211">
        <f t="shared" si="13"/>
        <v>0</v>
      </c>
      <c r="AB23" s="211">
        <f t="shared" si="13"/>
        <v>0</v>
      </c>
      <c r="AC23" s="211">
        <f t="shared" si="13"/>
        <v>0</v>
      </c>
      <c r="AD23" s="211">
        <f t="shared" si="13"/>
        <v>0</v>
      </c>
      <c r="AE23" s="211">
        <f t="shared" si="13"/>
        <v>0</v>
      </c>
      <c r="AF23" s="212"/>
      <c r="AG23" s="177">
        <f t="shared" si="2"/>
        <v>0</v>
      </c>
    </row>
    <row r="24" spans="1:33" s="179" customFormat="1" x14ac:dyDescent="0.3">
      <c r="A24" s="152" t="s">
        <v>32</v>
      </c>
      <c r="B24" s="211">
        <f t="shared" ref="B24:E26" si="14">B13+B19</f>
        <v>0</v>
      </c>
      <c r="C24" s="211">
        <f t="shared" si="14"/>
        <v>0</v>
      </c>
      <c r="D24" s="211">
        <f t="shared" si="14"/>
        <v>0</v>
      </c>
      <c r="E24" s="211">
        <f>E13+E19</f>
        <v>0</v>
      </c>
      <c r="F24" s="211">
        <f t="shared" ref="F24:AE24" si="15">F13+F19</f>
        <v>0</v>
      </c>
      <c r="G24" s="211">
        <f t="shared" si="15"/>
        <v>0</v>
      </c>
      <c r="H24" s="211">
        <f t="shared" si="15"/>
        <v>0</v>
      </c>
      <c r="I24" s="211">
        <f t="shared" si="15"/>
        <v>0</v>
      </c>
      <c r="J24" s="211">
        <f t="shared" si="15"/>
        <v>0</v>
      </c>
      <c r="K24" s="211">
        <f t="shared" si="15"/>
        <v>0</v>
      </c>
      <c r="L24" s="211">
        <f t="shared" si="15"/>
        <v>0</v>
      </c>
      <c r="M24" s="211">
        <f t="shared" si="15"/>
        <v>0</v>
      </c>
      <c r="N24" s="211">
        <f t="shared" si="15"/>
        <v>0</v>
      </c>
      <c r="O24" s="211">
        <f t="shared" si="15"/>
        <v>0</v>
      </c>
      <c r="P24" s="211">
        <f t="shared" si="15"/>
        <v>0</v>
      </c>
      <c r="Q24" s="211">
        <f t="shared" si="15"/>
        <v>0</v>
      </c>
      <c r="R24" s="211">
        <f t="shared" si="15"/>
        <v>0</v>
      </c>
      <c r="S24" s="211">
        <f t="shared" si="15"/>
        <v>0</v>
      </c>
      <c r="T24" s="211">
        <f t="shared" si="15"/>
        <v>0</v>
      </c>
      <c r="U24" s="211">
        <f t="shared" si="15"/>
        <v>0</v>
      </c>
      <c r="V24" s="211">
        <f t="shared" si="15"/>
        <v>0</v>
      </c>
      <c r="W24" s="211">
        <f t="shared" si="15"/>
        <v>0</v>
      </c>
      <c r="X24" s="211">
        <f t="shared" si="15"/>
        <v>0</v>
      </c>
      <c r="Y24" s="211">
        <f t="shared" si="15"/>
        <v>0</v>
      </c>
      <c r="Z24" s="211">
        <f t="shared" si="15"/>
        <v>0</v>
      </c>
      <c r="AA24" s="211">
        <f t="shared" si="15"/>
        <v>0</v>
      </c>
      <c r="AB24" s="211">
        <f t="shared" si="15"/>
        <v>0</v>
      </c>
      <c r="AC24" s="211">
        <f t="shared" si="15"/>
        <v>0</v>
      </c>
      <c r="AD24" s="211">
        <f t="shared" si="15"/>
        <v>0</v>
      </c>
      <c r="AE24" s="211">
        <f t="shared" si="15"/>
        <v>0</v>
      </c>
      <c r="AF24" s="213"/>
      <c r="AG24" s="177">
        <f t="shared" si="2"/>
        <v>0</v>
      </c>
    </row>
    <row r="25" spans="1:33" s="179" customFormat="1" x14ac:dyDescent="0.3">
      <c r="A25" s="152" t="s">
        <v>33</v>
      </c>
      <c r="B25" s="211">
        <f>B14+B20</f>
        <v>55431.3</v>
      </c>
      <c r="C25" s="211">
        <f t="shared" si="14"/>
        <v>7282.4679999999998</v>
      </c>
      <c r="D25" s="211">
        <f t="shared" si="14"/>
        <v>4094.7</v>
      </c>
      <c r="E25" s="211">
        <f t="shared" si="14"/>
        <v>4094.7</v>
      </c>
      <c r="F25" s="211">
        <f>E25/B25*100</f>
        <v>7.386981723322382</v>
      </c>
      <c r="G25" s="211">
        <f>E25/C25*100</f>
        <v>56.226817611831592</v>
      </c>
      <c r="H25" s="211">
        <f t="shared" ref="H25:AE26" si="16">H14+H20</f>
        <v>7282.4679999999998</v>
      </c>
      <c r="I25" s="211">
        <f t="shared" si="16"/>
        <v>4094.7</v>
      </c>
      <c r="J25" s="211">
        <f t="shared" si="16"/>
        <v>3374.7</v>
      </c>
      <c r="K25" s="211">
        <f t="shared" si="16"/>
        <v>0</v>
      </c>
      <c r="L25" s="211">
        <f t="shared" si="16"/>
        <v>3324.5</v>
      </c>
      <c r="M25" s="211">
        <f t="shared" si="16"/>
        <v>0</v>
      </c>
      <c r="N25" s="211">
        <f t="shared" si="16"/>
        <v>5000</v>
      </c>
      <c r="O25" s="211">
        <f t="shared" si="16"/>
        <v>0</v>
      </c>
      <c r="P25" s="211">
        <f t="shared" si="16"/>
        <v>4327.8999999999996</v>
      </c>
      <c r="Q25" s="211">
        <f t="shared" si="16"/>
        <v>0</v>
      </c>
      <c r="R25" s="211">
        <f>R14+R20</f>
        <v>4650</v>
      </c>
      <c r="S25" s="211">
        <f t="shared" si="16"/>
        <v>0</v>
      </c>
      <c r="T25" s="211">
        <f t="shared" si="16"/>
        <v>5205</v>
      </c>
      <c r="U25" s="211">
        <f t="shared" si="16"/>
        <v>0</v>
      </c>
      <c r="V25" s="211">
        <f t="shared" si="16"/>
        <v>4550</v>
      </c>
      <c r="W25" s="211">
        <f t="shared" si="16"/>
        <v>0</v>
      </c>
      <c r="X25" s="211">
        <f t="shared" si="16"/>
        <v>3772.8</v>
      </c>
      <c r="Y25" s="211">
        <f t="shared" si="16"/>
        <v>0</v>
      </c>
      <c r="Z25" s="211">
        <f t="shared" si="16"/>
        <v>4325.3999999999996</v>
      </c>
      <c r="AA25" s="211">
        <f t="shared" si="16"/>
        <v>0</v>
      </c>
      <c r="AB25" s="211">
        <f t="shared" si="16"/>
        <v>3303</v>
      </c>
      <c r="AC25" s="211">
        <f t="shared" si="16"/>
        <v>0</v>
      </c>
      <c r="AD25" s="211">
        <f t="shared" si="16"/>
        <v>6315.5320000000002</v>
      </c>
      <c r="AE25" s="211">
        <f t="shared" si="16"/>
        <v>0</v>
      </c>
      <c r="AF25" s="213"/>
      <c r="AG25" s="177">
        <f t="shared" si="2"/>
        <v>0</v>
      </c>
    </row>
    <row r="26" spans="1:33" s="179" customFormat="1" x14ac:dyDescent="0.3">
      <c r="A26" s="154" t="s">
        <v>224</v>
      </c>
      <c r="B26" s="211">
        <f t="shared" si="14"/>
        <v>0</v>
      </c>
      <c r="C26" s="211">
        <f t="shared" si="14"/>
        <v>0</v>
      </c>
      <c r="D26" s="211">
        <f>D15+D21</f>
        <v>0</v>
      </c>
      <c r="E26" s="211">
        <f>E15+E21</f>
        <v>0</v>
      </c>
      <c r="F26" s="211">
        <f>F21+F15</f>
        <v>0</v>
      </c>
      <c r="G26" s="211">
        <f>G21+G15</f>
        <v>0</v>
      </c>
      <c r="H26" s="211">
        <f t="shared" si="16"/>
        <v>0</v>
      </c>
      <c r="I26" s="211">
        <f>I15+I21</f>
        <v>0</v>
      </c>
      <c r="J26" s="211">
        <f t="shared" si="16"/>
        <v>0</v>
      </c>
      <c r="K26" s="211">
        <f t="shared" si="16"/>
        <v>0</v>
      </c>
      <c r="L26" s="211">
        <f t="shared" si="16"/>
        <v>0</v>
      </c>
      <c r="M26" s="211">
        <f t="shared" si="16"/>
        <v>0</v>
      </c>
      <c r="N26" s="211">
        <f t="shared" si="16"/>
        <v>0</v>
      </c>
      <c r="O26" s="211">
        <f t="shared" si="16"/>
        <v>0</v>
      </c>
      <c r="P26" s="211">
        <f t="shared" si="16"/>
        <v>0</v>
      </c>
      <c r="Q26" s="211">
        <f t="shared" si="16"/>
        <v>0</v>
      </c>
      <c r="R26" s="211">
        <f t="shared" si="16"/>
        <v>0</v>
      </c>
      <c r="S26" s="211">
        <f t="shared" si="16"/>
        <v>0</v>
      </c>
      <c r="T26" s="211">
        <f t="shared" si="16"/>
        <v>0</v>
      </c>
      <c r="U26" s="211">
        <f t="shared" si="16"/>
        <v>0</v>
      </c>
      <c r="V26" s="211">
        <f t="shared" si="16"/>
        <v>0</v>
      </c>
      <c r="W26" s="211">
        <f t="shared" si="16"/>
        <v>0</v>
      </c>
      <c r="X26" s="211">
        <f t="shared" si="16"/>
        <v>0</v>
      </c>
      <c r="Y26" s="211">
        <f t="shared" si="16"/>
        <v>0</v>
      </c>
      <c r="Z26" s="211">
        <f t="shared" si="16"/>
        <v>0</v>
      </c>
      <c r="AA26" s="211">
        <f t="shared" si="16"/>
        <v>0</v>
      </c>
      <c r="AB26" s="211">
        <f t="shared" si="16"/>
        <v>0</v>
      </c>
      <c r="AC26" s="211">
        <f t="shared" si="16"/>
        <v>0</v>
      </c>
      <c r="AD26" s="211">
        <f t="shared" si="16"/>
        <v>0</v>
      </c>
      <c r="AE26" s="211">
        <f t="shared" si="16"/>
        <v>0</v>
      </c>
      <c r="AF26" s="213"/>
      <c r="AG26" s="177">
        <f t="shared" si="2"/>
        <v>0</v>
      </c>
    </row>
    <row r="27" spans="1:33" s="179" customFormat="1" ht="37.5" x14ac:dyDescent="0.3">
      <c r="A27" s="150" t="s">
        <v>64</v>
      </c>
      <c r="B27" s="209">
        <f>B22</f>
        <v>55431.3</v>
      </c>
      <c r="C27" s="209">
        <f t="shared" ref="C27:AE27" si="17">C22</f>
        <v>7282.4679999999998</v>
      </c>
      <c r="D27" s="209">
        <f t="shared" si="17"/>
        <v>4094.7</v>
      </c>
      <c r="E27" s="209">
        <f t="shared" si="17"/>
        <v>4094.7</v>
      </c>
      <c r="F27" s="209">
        <f t="shared" si="17"/>
        <v>7.386981723322382</v>
      </c>
      <c r="G27" s="209">
        <f t="shared" si="17"/>
        <v>56.226817611831592</v>
      </c>
      <c r="H27" s="209">
        <f t="shared" si="17"/>
        <v>7282.4679999999998</v>
      </c>
      <c r="I27" s="209">
        <f t="shared" si="17"/>
        <v>4094.7</v>
      </c>
      <c r="J27" s="209">
        <f t="shared" si="17"/>
        <v>3374.7</v>
      </c>
      <c r="K27" s="209">
        <f t="shared" si="17"/>
        <v>0</v>
      </c>
      <c r="L27" s="209">
        <f t="shared" si="17"/>
        <v>3324.5</v>
      </c>
      <c r="M27" s="209">
        <f t="shared" si="17"/>
        <v>0</v>
      </c>
      <c r="N27" s="209">
        <f t="shared" si="17"/>
        <v>5000</v>
      </c>
      <c r="O27" s="209">
        <f t="shared" si="17"/>
        <v>0</v>
      </c>
      <c r="P27" s="209">
        <f t="shared" si="17"/>
        <v>4327.8999999999996</v>
      </c>
      <c r="Q27" s="209">
        <f t="shared" si="17"/>
        <v>0</v>
      </c>
      <c r="R27" s="209">
        <f t="shared" si="17"/>
        <v>4650</v>
      </c>
      <c r="S27" s="209">
        <f t="shared" si="17"/>
        <v>0</v>
      </c>
      <c r="T27" s="209">
        <f t="shared" si="17"/>
        <v>5205</v>
      </c>
      <c r="U27" s="209">
        <f t="shared" si="17"/>
        <v>0</v>
      </c>
      <c r="V27" s="209">
        <f t="shared" si="17"/>
        <v>4550</v>
      </c>
      <c r="W27" s="209">
        <f t="shared" si="17"/>
        <v>0</v>
      </c>
      <c r="X27" s="209">
        <f t="shared" si="17"/>
        <v>3772.8</v>
      </c>
      <c r="Y27" s="209">
        <f t="shared" si="17"/>
        <v>0</v>
      </c>
      <c r="Z27" s="209">
        <f t="shared" si="17"/>
        <v>4325.3999999999996</v>
      </c>
      <c r="AA27" s="209">
        <f t="shared" si="17"/>
        <v>0</v>
      </c>
      <c r="AB27" s="209">
        <f t="shared" si="17"/>
        <v>3303</v>
      </c>
      <c r="AC27" s="209">
        <f t="shared" si="17"/>
        <v>0</v>
      </c>
      <c r="AD27" s="209">
        <f>AD22</f>
        <v>6315.5320000000002</v>
      </c>
      <c r="AE27" s="209">
        <f t="shared" si="17"/>
        <v>0</v>
      </c>
      <c r="AF27" s="210"/>
      <c r="AG27" s="177">
        <f t="shared" si="2"/>
        <v>0</v>
      </c>
    </row>
    <row r="28" spans="1:33" s="179" customFormat="1" x14ac:dyDescent="0.3">
      <c r="A28" s="152" t="s">
        <v>171</v>
      </c>
      <c r="B28" s="211">
        <f>B12+B18</f>
        <v>0</v>
      </c>
      <c r="C28" s="211">
        <f t="shared" ref="C28:E28" si="18">C12+C18</f>
        <v>0</v>
      </c>
      <c r="D28" s="211">
        <f t="shared" si="18"/>
        <v>0</v>
      </c>
      <c r="E28" s="211">
        <f t="shared" si="18"/>
        <v>0</v>
      </c>
      <c r="F28" s="211">
        <f t="shared" ref="F28:F29" si="19">IFERROR(E28/B28*100,0)</f>
        <v>0</v>
      </c>
      <c r="G28" s="211">
        <f t="shared" ref="G28:G29" si="20">IFERROR(E28/C28*100,0)</f>
        <v>0</v>
      </c>
      <c r="H28" s="211">
        <f t="shared" ref="H28:AE31" si="21">H12+H18</f>
        <v>0</v>
      </c>
      <c r="I28" s="211">
        <f t="shared" si="21"/>
        <v>0</v>
      </c>
      <c r="J28" s="211">
        <f t="shared" si="21"/>
        <v>0</v>
      </c>
      <c r="K28" s="211">
        <f t="shared" si="21"/>
        <v>0</v>
      </c>
      <c r="L28" s="211">
        <f t="shared" si="21"/>
        <v>0</v>
      </c>
      <c r="M28" s="211">
        <f t="shared" si="21"/>
        <v>0</v>
      </c>
      <c r="N28" s="211">
        <f t="shared" si="21"/>
        <v>0</v>
      </c>
      <c r="O28" s="211">
        <f t="shared" si="21"/>
        <v>0</v>
      </c>
      <c r="P28" s="211">
        <f t="shared" si="21"/>
        <v>0</v>
      </c>
      <c r="Q28" s="211">
        <f t="shared" si="21"/>
        <v>0</v>
      </c>
      <c r="R28" s="211">
        <f t="shared" si="21"/>
        <v>0</v>
      </c>
      <c r="S28" s="211">
        <f t="shared" si="21"/>
        <v>0</v>
      </c>
      <c r="T28" s="211">
        <f t="shared" si="21"/>
        <v>0</v>
      </c>
      <c r="U28" s="211">
        <f t="shared" si="21"/>
        <v>0</v>
      </c>
      <c r="V28" s="211">
        <f t="shared" si="21"/>
        <v>0</v>
      </c>
      <c r="W28" s="211">
        <f t="shared" si="21"/>
        <v>0</v>
      </c>
      <c r="X28" s="211">
        <f t="shared" si="21"/>
        <v>0</v>
      </c>
      <c r="Y28" s="211">
        <f t="shared" si="21"/>
        <v>0</v>
      </c>
      <c r="Z28" s="211">
        <f t="shared" si="21"/>
        <v>0</v>
      </c>
      <c r="AA28" s="211">
        <f t="shared" si="21"/>
        <v>0</v>
      </c>
      <c r="AB28" s="211">
        <f t="shared" si="21"/>
        <v>0</v>
      </c>
      <c r="AC28" s="211">
        <f t="shared" si="21"/>
        <v>0</v>
      </c>
      <c r="AD28" s="211">
        <f t="shared" si="21"/>
        <v>0</v>
      </c>
      <c r="AE28" s="211">
        <f t="shared" si="21"/>
        <v>0</v>
      </c>
      <c r="AF28" s="212"/>
      <c r="AG28" s="177">
        <f t="shared" si="2"/>
        <v>0</v>
      </c>
    </row>
    <row r="29" spans="1:33" s="179" customFormat="1" x14ac:dyDescent="0.3">
      <c r="A29" s="152" t="s">
        <v>32</v>
      </c>
      <c r="B29" s="211">
        <f t="shared" ref="B29:E31" si="22">B13+B19</f>
        <v>0</v>
      </c>
      <c r="C29" s="211">
        <f t="shared" si="22"/>
        <v>0</v>
      </c>
      <c r="D29" s="211">
        <f t="shared" si="22"/>
        <v>0</v>
      </c>
      <c r="E29" s="211">
        <f t="shared" si="22"/>
        <v>0</v>
      </c>
      <c r="F29" s="211">
        <f t="shared" si="19"/>
        <v>0</v>
      </c>
      <c r="G29" s="211">
        <f t="shared" si="20"/>
        <v>0</v>
      </c>
      <c r="H29" s="211">
        <f t="shared" si="21"/>
        <v>0</v>
      </c>
      <c r="I29" s="211">
        <f t="shared" si="21"/>
        <v>0</v>
      </c>
      <c r="J29" s="211">
        <f t="shared" si="21"/>
        <v>0</v>
      </c>
      <c r="K29" s="211">
        <f t="shared" si="21"/>
        <v>0</v>
      </c>
      <c r="L29" s="211">
        <f t="shared" si="21"/>
        <v>0</v>
      </c>
      <c r="M29" s="211">
        <f t="shared" si="21"/>
        <v>0</v>
      </c>
      <c r="N29" s="211">
        <f t="shared" si="21"/>
        <v>0</v>
      </c>
      <c r="O29" s="211">
        <f t="shared" si="21"/>
        <v>0</v>
      </c>
      <c r="P29" s="211">
        <f t="shared" si="21"/>
        <v>0</v>
      </c>
      <c r="Q29" s="211">
        <f t="shared" si="21"/>
        <v>0</v>
      </c>
      <c r="R29" s="211">
        <f t="shared" si="21"/>
        <v>0</v>
      </c>
      <c r="S29" s="211">
        <f t="shared" si="21"/>
        <v>0</v>
      </c>
      <c r="T29" s="211">
        <f t="shared" si="21"/>
        <v>0</v>
      </c>
      <c r="U29" s="211">
        <f t="shared" si="21"/>
        <v>0</v>
      </c>
      <c r="V29" s="211">
        <f t="shared" si="21"/>
        <v>0</v>
      </c>
      <c r="W29" s="211">
        <f t="shared" si="21"/>
        <v>0</v>
      </c>
      <c r="X29" s="211">
        <f t="shared" si="21"/>
        <v>0</v>
      </c>
      <c r="Y29" s="211">
        <f t="shared" si="21"/>
        <v>0</v>
      </c>
      <c r="Z29" s="211">
        <f t="shared" si="21"/>
        <v>0</v>
      </c>
      <c r="AA29" s="211">
        <f t="shared" si="21"/>
        <v>0</v>
      </c>
      <c r="AB29" s="211">
        <f t="shared" si="21"/>
        <v>0</v>
      </c>
      <c r="AC29" s="211">
        <f t="shared" si="21"/>
        <v>0</v>
      </c>
      <c r="AD29" s="211">
        <f t="shared" si="21"/>
        <v>0</v>
      </c>
      <c r="AE29" s="211">
        <f t="shared" si="21"/>
        <v>0</v>
      </c>
      <c r="AF29" s="213"/>
      <c r="AG29" s="177">
        <f t="shared" si="2"/>
        <v>0</v>
      </c>
    </row>
    <row r="30" spans="1:33" s="179" customFormat="1" x14ac:dyDescent="0.3">
      <c r="A30" s="152" t="s">
        <v>33</v>
      </c>
      <c r="B30" s="211">
        <f>B25</f>
        <v>55431.3</v>
      </c>
      <c r="C30" s="211">
        <f>C25</f>
        <v>7282.4679999999998</v>
      </c>
      <c r="D30" s="211">
        <f>D25</f>
        <v>4094.7</v>
      </c>
      <c r="E30" s="211">
        <f t="shared" ref="E30:AE30" si="23">E25</f>
        <v>4094.7</v>
      </c>
      <c r="F30" s="211">
        <f t="shared" si="23"/>
        <v>7.386981723322382</v>
      </c>
      <c r="G30" s="211">
        <f t="shared" si="23"/>
        <v>56.226817611831592</v>
      </c>
      <c r="H30" s="211">
        <f t="shared" si="23"/>
        <v>7282.4679999999998</v>
      </c>
      <c r="I30" s="211">
        <f t="shared" si="23"/>
        <v>4094.7</v>
      </c>
      <c r="J30" s="211">
        <f t="shared" si="23"/>
        <v>3374.7</v>
      </c>
      <c r="K30" s="211">
        <f t="shared" si="23"/>
        <v>0</v>
      </c>
      <c r="L30" s="211">
        <f t="shared" si="23"/>
        <v>3324.5</v>
      </c>
      <c r="M30" s="211">
        <f t="shared" si="23"/>
        <v>0</v>
      </c>
      <c r="N30" s="211">
        <f t="shared" si="23"/>
        <v>5000</v>
      </c>
      <c r="O30" s="211">
        <f t="shared" si="23"/>
        <v>0</v>
      </c>
      <c r="P30" s="211">
        <f t="shared" si="23"/>
        <v>4327.8999999999996</v>
      </c>
      <c r="Q30" s="211">
        <f t="shared" si="23"/>
        <v>0</v>
      </c>
      <c r="R30" s="211">
        <f t="shared" si="23"/>
        <v>4650</v>
      </c>
      <c r="S30" s="211">
        <f t="shared" si="23"/>
        <v>0</v>
      </c>
      <c r="T30" s="211">
        <f t="shared" si="23"/>
        <v>5205</v>
      </c>
      <c r="U30" s="211">
        <f t="shared" si="23"/>
        <v>0</v>
      </c>
      <c r="V30" s="211">
        <f t="shared" si="23"/>
        <v>4550</v>
      </c>
      <c r="W30" s="211">
        <f t="shared" si="23"/>
        <v>0</v>
      </c>
      <c r="X30" s="211">
        <f t="shared" si="23"/>
        <v>3772.8</v>
      </c>
      <c r="Y30" s="211">
        <f t="shared" si="23"/>
        <v>0</v>
      </c>
      <c r="Z30" s="211">
        <f t="shared" si="23"/>
        <v>4325.3999999999996</v>
      </c>
      <c r="AA30" s="211">
        <f t="shared" si="23"/>
        <v>0</v>
      </c>
      <c r="AB30" s="211">
        <f t="shared" si="23"/>
        <v>3303</v>
      </c>
      <c r="AC30" s="211">
        <f t="shared" si="23"/>
        <v>0</v>
      </c>
      <c r="AD30" s="211">
        <f t="shared" si="23"/>
        <v>6315.5320000000002</v>
      </c>
      <c r="AE30" s="211">
        <f t="shared" si="23"/>
        <v>0</v>
      </c>
      <c r="AF30" s="213"/>
      <c r="AG30" s="177">
        <f t="shared" si="2"/>
        <v>0</v>
      </c>
    </row>
    <row r="31" spans="1:33" s="179" customFormat="1" x14ac:dyDescent="0.3">
      <c r="A31" s="154" t="s">
        <v>224</v>
      </c>
      <c r="B31" s="211">
        <f t="shared" si="22"/>
        <v>0</v>
      </c>
      <c r="C31" s="211">
        <f t="shared" si="22"/>
        <v>0</v>
      </c>
      <c r="D31" s="211">
        <f t="shared" si="22"/>
        <v>0</v>
      </c>
      <c r="E31" s="211">
        <f>E15+E21</f>
        <v>0</v>
      </c>
      <c r="F31" s="211">
        <f t="shared" ref="F31:G31" si="24">F15+F21</f>
        <v>0</v>
      </c>
      <c r="G31" s="211">
        <f t="shared" si="24"/>
        <v>0</v>
      </c>
      <c r="H31" s="211">
        <f t="shared" si="21"/>
        <v>0</v>
      </c>
      <c r="I31" s="211">
        <f t="shared" si="21"/>
        <v>0</v>
      </c>
      <c r="J31" s="211">
        <f t="shared" si="21"/>
        <v>0</v>
      </c>
      <c r="K31" s="211">
        <f t="shared" si="21"/>
        <v>0</v>
      </c>
      <c r="L31" s="211">
        <f t="shared" si="21"/>
        <v>0</v>
      </c>
      <c r="M31" s="211">
        <f t="shared" si="21"/>
        <v>0</v>
      </c>
      <c r="N31" s="211">
        <f t="shared" si="21"/>
        <v>0</v>
      </c>
      <c r="O31" s="211">
        <f t="shared" si="21"/>
        <v>0</v>
      </c>
      <c r="P31" s="211">
        <f t="shared" si="21"/>
        <v>0</v>
      </c>
      <c r="Q31" s="211">
        <f t="shared" si="21"/>
        <v>0</v>
      </c>
      <c r="R31" s="211">
        <f t="shared" si="21"/>
        <v>0</v>
      </c>
      <c r="S31" s="211">
        <f t="shared" si="21"/>
        <v>0</v>
      </c>
      <c r="T31" s="211">
        <f t="shared" si="21"/>
        <v>0</v>
      </c>
      <c r="U31" s="211">
        <f t="shared" si="21"/>
        <v>0</v>
      </c>
      <c r="V31" s="211">
        <f t="shared" si="21"/>
        <v>0</v>
      </c>
      <c r="W31" s="211">
        <f t="shared" si="21"/>
        <v>0</v>
      </c>
      <c r="X31" s="211">
        <f t="shared" si="21"/>
        <v>0</v>
      </c>
      <c r="Y31" s="211">
        <f t="shared" si="21"/>
        <v>0</v>
      </c>
      <c r="Z31" s="211">
        <f t="shared" si="21"/>
        <v>0</v>
      </c>
      <c r="AA31" s="211">
        <f t="shared" si="21"/>
        <v>0</v>
      </c>
      <c r="AB31" s="211">
        <f t="shared" si="21"/>
        <v>0</v>
      </c>
      <c r="AC31" s="211">
        <f t="shared" si="21"/>
        <v>0</v>
      </c>
      <c r="AD31" s="211">
        <f t="shared" si="21"/>
        <v>0</v>
      </c>
      <c r="AE31" s="211">
        <f t="shared" si="21"/>
        <v>0</v>
      </c>
      <c r="AF31" s="213"/>
      <c r="AG31" s="177">
        <f t="shared" si="2"/>
        <v>0</v>
      </c>
    </row>
    <row r="32" spans="1:33" s="161" customFormat="1" x14ac:dyDescent="0.3">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G32" s="177"/>
    </row>
    <row r="33" spans="1:40" s="542" customFormat="1" ht="15.75" x14ac:dyDescent="0.25">
      <c r="A33" s="545" t="s">
        <v>516</v>
      </c>
      <c r="B33" s="545"/>
      <c r="C33" s="545"/>
      <c r="D33" s="545"/>
      <c r="E33" s="545"/>
      <c r="F33" s="545"/>
      <c r="G33" s="545"/>
      <c r="H33" s="545"/>
      <c r="I33" s="545"/>
      <c r="J33" s="545"/>
      <c r="K33" s="545"/>
      <c r="L33" s="545"/>
      <c r="M33" s="545"/>
      <c r="P33" s="541"/>
      <c r="Q33" s="541"/>
      <c r="R33" s="541"/>
      <c r="S33" s="541"/>
      <c r="V33" s="543"/>
      <c r="W33" s="543"/>
      <c r="AF33" s="541"/>
      <c r="AG33" s="541"/>
      <c r="AH33" s="541"/>
      <c r="AI33" s="541"/>
      <c r="AJ33" s="541"/>
      <c r="AK33" s="541"/>
      <c r="AL33" s="541"/>
      <c r="AM33" s="541"/>
      <c r="AN33" s="544"/>
    </row>
    <row r="34" spans="1:40" s="542" customFormat="1" ht="15.75" x14ac:dyDescent="0.25">
      <c r="A34" s="545" t="s">
        <v>517</v>
      </c>
      <c r="B34" s="546" t="s">
        <v>518</v>
      </c>
      <c r="C34" s="546" t="s">
        <v>519</v>
      </c>
      <c r="D34" s="546"/>
      <c r="E34" s="546"/>
      <c r="F34" s="546"/>
      <c r="G34" s="546"/>
      <c r="H34" s="547"/>
      <c r="I34" s="547"/>
      <c r="J34" s="547"/>
      <c r="K34" s="547"/>
      <c r="L34" s="541"/>
      <c r="M34" s="541"/>
      <c r="N34" s="541"/>
      <c r="O34" s="541"/>
      <c r="P34" s="541"/>
      <c r="Q34" s="541"/>
      <c r="R34" s="541"/>
      <c r="S34" s="541"/>
      <c r="V34" s="543"/>
      <c r="W34" s="543"/>
      <c r="AF34" s="541"/>
      <c r="AG34" s="541"/>
      <c r="AH34" s="541"/>
      <c r="AI34" s="541"/>
      <c r="AJ34" s="541"/>
      <c r="AK34" s="541"/>
      <c r="AL34" s="541"/>
      <c r="AM34" s="541"/>
      <c r="AN34" s="544"/>
    </row>
    <row r="35" spans="1:40" s="542" customFormat="1" ht="15.75" x14ac:dyDescent="0.25">
      <c r="A35" s="544"/>
      <c r="H35" s="541"/>
      <c r="I35" s="541"/>
      <c r="J35" s="541"/>
      <c r="K35" s="541"/>
      <c r="L35" s="541"/>
      <c r="M35" s="541"/>
      <c r="N35" s="541"/>
      <c r="O35" s="541"/>
      <c r="P35" s="541"/>
      <c r="Q35" s="541"/>
      <c r="R35" s="541"/>
      <c r="S35" s="541"/>
      <c r="V35" s="543"/>
      <c r="W35" s="543"/>
      <c r="AF35" s="541"/>
      <c r="AG35" s="541"/>
      <c r="AH35" s="541"/>
      <c r="AI35" s="541"/>
      <c r="AJ35" s="541"/>
      <c r="AK35" s="541"/>
      <c r="AL35" s="541"/>
      <c r="AM35" s="541"/>
      <c r="AN35" s="544"/>
    </row>
    <row r="36" spans="1:40" s="542" customFormat="1" ht="15.75" x14ac:dyDescent="0.25">
      <c r="A36" s="545" t="s">
        <v>520</v>
      </c>
      <c r="B36" s="545"/>
      <c r="C36" s="545"/>
      <c r="D36" s="545"/>
      <c r="E36" s="545"/>
      <c r="F36" s="545"/>
      <c r="G36" s="545"/>
      <c r="H36" s="545"/>
      <c r="I36" s="545"/>
      <c r="J36" s="545"/>
      <c r="K36" s="545"/>
      <c r="L36" s="545"/>
      <c r="M36" s="545"/>
      <c r="N36" s="545"/>
      <c r="O36" s="545"/>
      <c r="P36" s="541"/>
      <c r="Q36" s="541"/>
      <c r="R36" s="541"/>
      <c r="S36" s="541"/>
      <c r="V36" s="543"/>
      <c r="W36" s="543"/>
      <c r="AF36" s="541"/>
      <c r="AG36" s="541"/>
      <c r="AH36" s="541"/>
      <c r="AI36" s="541"/>
      <c r="AJ36" s="541"/>
      <c r="AK36" s="541"/>
      <c r="AL36" s="541"/>
      <c r="AM36" s="541"/>
      <c r="AN36" s="544"/>
    </row>
    <row r="37" spans="1:40" x14ac:dyDescent="0.3">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row>
    <row r="86" spans="6:7" x14ac:dyDescent="0.3">
      <c r="F86" s="10">
        <v>0</v>
      </c>
      <c r="G86" s="10" t="e">
        <f>E86/C86*100</f>
        <v>#DIV/0!</v>
      </c>
    </row>
    <row r="89" spans="6:7" x14ac:dyDescent="0.3">
      <c r="F89" s="10">
        <v>0</v>
      </c>
      <c r="G89" s="10">
        <v>0</v>
      </c>
    </row>
  </sheetData>
  <customSheetViews>
    <customSheetView guid="{87218168-6C8E-4D5B-A5E5-DCCC26803AA3}" scale="70" state="hidden">
      <pane xSplit="2" ySplit="9" topLeftCell="C25"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9" topLeftCell="C25" activePane="bottomRight" state="frozen"/>
      <selection pane="bottomRight" activeCell="A27" sqref="A27"/>
      <pageMargins left="0.7" right="0.7" top="0.75" bottom="0.75" header="0.3" footer="0.3"/>
      <pageSetup paperSize="9" orientation="portrait" r:id="rId2"/>
    </customSheetView>
    <customSheetView guid="{B1BF08D1-D416-4B47-ADD0-4F59132DC9E8}" scale="70">
      <pane xSplit="2" ySplit="9" topLeftCell="C25" activePane="bottomRight" state="frozen"/>
      <selection pane="bottomRight" activeCell="A27" sqref="A27"/>
      <pageMargins left="0.7" right="0.7" top="0.75" bottom="0.75" header="0.3" footer="0.3"/>
      <pageSetup paperSize="9" orientation="portrait" r:id="rId3"/>
    </customSheetView>
    <customSheetView guid="{7C130984-112A-4861-AA43-E2940708E3DC}" scale="70">
      <pane xSplit="2" ySplit="9" topLeftCell="C10" activePane="bottomRight" state="frozen"/>
      <selection pane="bottomRight" activeCell="A14" sqref="A14"/>
      <pageMargins left="0.7" right="0.7" top="0.75" bottom="0.75" header="0.3" footer="0.3"/>
      <pageSetup paperSize="9" orientation="portrait" r:id="rId4"/>
    </customSheetView>
    <customSheetView guid="{4D0DFB57-2CBA-42F2-9A97-C453A6851FBA}" scale="70">
      <pane xSplit="2" ySplit="9" topLeftCell="C10" activePane="bottomRight" state="frozen"/>
      <selection pane="bottomRight" activeCell="I16" sqref="I16"/>
      <pageMargins left="0.7" right="0.7" top="0.75" bottom="0.75" header="0.3" footer="0.3"/>
      <pageSetup paperSize="9" orientation="portrait" r:id="rId5"/>
    </customSheetView>
    <customSheetView guid="{BCD82A82-B724-4763-8580-D765356E09BA}" scale="70">
      <pane xSplit="2" ySplit="9" topLeftCell="C10" activePane="bottomRight" state="frozen"/>
      <selection pane="bottomRight" activeCell="A4" sqref="A4:AD4"/>
      <pageMargins left="0.7" right="0.7" top="0.75" bottom="0.75" header="0.3" footer="0.3"/>
      <pageSetup paperSize="9" orientation="portrait" r:id="rId6"/>
    </customSheetView>
    <customSheetView guid="{E508E171-4ED9-4B07-84DF-DA28C60E1969}" scale="70">
      <pane xSplit="2" ySplit="9" topLeftCell="C10" activePane="bottomRight" state="frozen"/>
      <selection pane="bottomRight" activeCell="A4" sqref="A4:AD4"/>
      <pageMargins left="0.7" right="0.7" top="0.75" bottom="0.75" header="0.3" footer="0.3"/>
      <pageSetup paperSize="9" orientation="portrait" r:id="rId7"/>
    </customSheetView>
    <customSheetView guid="{4F41B9CC-959D-442C-80B0-1F0DB2C76D27}" scale="70">
      <pane xSplit="2" ySplit="9" topLeftCell="C10" activePane="bottomRight" state="frozen"/>
      <selection pane="bottomRight" activeCell="A4" sqref="A4:AD4"/>
      <pageMargins left="0.7" right="0.7" top="0.75" bottom="0.75" header="0.3" footer="0.3"/>
      <pageSetup paperSize="9" orientation="portrait" r:id="rId8"/>
    </customSheetView>
    <customSheetView guid="{602C8EDB-B9EF-4C85-B0D5-0558C3A0ABAB}" scale="70">
      <pane xSplit="2" ySplit="9" topLeftCell="C10" activePane="bottomRight" state="frozen"/>
      <selection pane="bottomRight" activeCell="A27" sqref="A27"/>
      <pageMargins left="0.7" right="0.7" top="0.75" bottom="0.75" header="0.3" footer="0.3"/>
      <pageSetup paperSize="9" orientation="portrait" r:id="rId9"/>
    </customSheetView>
    <customSheetView guid="{0C2B9C2A-7B94-41EF-A2E6-F8AC9A67DE25}" scale="70">
      <pane xSplit="2" ySplit="9" topLeftCell="C10" activePane="bottomRight" state="frozen"/>
      <selection pane="bottomRight" activeCell="A27" sqref="A27"/>
      <pageMargins left="0.7" right="0.7" top="0.75" bottom="0.75" header="0.3" footer="0.3"/>
      <pageSetup paperSize="9" orientation="portrait" r:id="rId10"/>
    </customSheetView>
    <customSheetView guid="{B82BA08A-1A30-4F4D-A478-74A6BD09EA97}" scale="70">
      <pane xSplit="2" ySplit="9" topLeftCell="C25" activePane="bottomRight" state="frozen"/>
      <selection pane="bottomRight" activeCell="A27" sqref="A27"/>
      <pageMargins left="0.7" right="0.7" top="0.75" bottom="0.75" header="0.3" footer="0.3"/>
      <pageSetup paperSize="9" orientation="portrait" r:id="rId11"/>
    </customSheetView>
    <customSheetView guid="{84867370-1F3E-4368-AF79-FBCE46FFFE92}" scale="70">
      <pane xSplit="2" ySplit="9" topLeftCell="C25" activePane="bottomRight" state="frozen"/>
      <selection pane="bottomRight" activeCell="A27" sqref="A27"/>
      <pageMargins left="0.7" right="0.7" top="0.75" bottom="0.75" header="0.3" footer="0.3"/>
      <pageSetup paperSize="9" orientation="portrait" r:id="rId12"/>
    </customSheetView>
    <customSheetView guid="{C236B307-BD63-48C4-A75F-B3F3717BF55C}" scale="70">
      <pane xSplit="2" ySplit="9" topLeftCell="C25" activePane="bottomRight" state="frozen"/>
      <selection pane="bottomRight" activeCell="A27" sqref="A27"/>
      <pageMargins left="0.7" right="0.7" top="0.75" bottom="0.75" header="0.3" footer="0.3"/>
      <pageSetup paperSize="9" orientation="portrait" r:id="rId13"/>
    </customSheetView>
    <customSheetView guid="{09C3E205-981E-4A4E-BE89-8B7044192060}" scale="70">
      <pane xSplit="2" ySplit="9" topLeftCell="C25" activePane="bottomRight" state="frozen"/>
      <selection pane="bottomRight" activeCell="A27" sqref="A27"/>
      <pageMargins left="0.7" right="0.7" top="0.75" bottom="0.75" header="0.3" footer="0.3"/>
      <pageSetup paperSize="9" orientation="portrait" r:id="rId14"/>
    </customSheetView>
    <customSheetView guid="{D01FA037-9AEC-4167-ADB8-2F327C01ECE6}" scale="70">
      <pane xSplit="2" ySplit="9" topLeftCell="C25" activePane="bottomRight" state="frozen"/>
      <selection pane="bottomRight" activeCell="A27" sqref="A27"/>
      <pageMargins left="0.7" right="0.7" top="0.75" bottom="0.75" header="0.3" footer="0.3"/>
      <pageSetup paperSize="9" orientation="portrait" r:id="rId15"/>
    </customSheetView>
    <customSheetView guid="{69DABE6F-6182-4403-A4A2-969F10F1C13A}" scale="70">
      <pane xSplit="2" ySplit="9" topLeftCell="C25" activePane="bottomRight" state="frozen"/>
      <selection pane="bottomRight" activeCell="A27" sqref="A27"/>
      <pageMargins left="0.7" right="0.7" top="0.75" bottom="0.75" header="0.3" footer="0.3"/>
      <pageSetup paperSize="9" orientation="portrait" r:id="rId16"/>
    </customSheetView>
    <customSheetView guid="{874882D1-E741-4CCA-BF0D-E72FA60B771D}" scale="70">
      <pane xSplit="2" ySplit="9" topLeftCell="C25" activePane="bottomRight" state="frozen"/>
      <selection pane="bottomRight" activeCell="A27" sqref="A27"/>
      <pageMargins left="0.7" right="0.7" top="0.75" bottom="0.75" header="0.3" footer="0.3"/>
      <pageSetup paperSize="9" orientation="portrait" r:id="rId17"/>
    </customSheetView>
  </customSheetViews>
  <mergeCells count="21">
    <mergeCell ref="A1:AD1"/>
    <mergeCell ref="A2:AD2"/>
    <mergeCell ref="A3:AD3"/>
    <mergeCell ref="A4:AD4"/>
    <mergeCell ref="AB5:AD5"/>
    <mergeCell ref="Z6:AA6"/>
    <mergeCell ref="AB6:AC6"/>
    <mergeCell ref="AD6:AE6"/>
    <mergeCell ref="AF6:AF7"/>
    <mergeCell ref="A9:AF9"/>
    <mergeCell ref="N6:O6"/>
    <mergeCell ref="P6:Q6"/>
    <mergeCell ref="R6:S6"/>
    <mergeCell ref="T6:U6"/>
    <mergeCell ref="V6:W6"/>
    <mergeCell ref="X6:Y6"/>
    <mergeCell ref="A6:A7"/>
    <mergeCell ref="F6:G6"/>
    <mergeCell ref="H6:I6"/>
    <mergeCell ref="J6:K6"/>
    <mergeCell ref="L6:M6"/>
  </mergeCells>
  <hyperlinks>
    <hyperlink ref="A4:AD4" location="Оглавление!A1" display="Комплексный план (сетевой график) по реализации муниципальной программы &quot;Управление муниципальными финансами в городе Когалыме&quot;"/>
  </hyperlinks>
  <pageMargins left="0.7" right="0.7" top="0.75" bottom="0.75" header="0.3" footer="0.3"/>
  <pageSetup paperSize="9" orientation="portrait" r:id="rId18"/>
  <legacyDrawing r:id="rId1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F47" sqref="AF47:AF52"/>
    </sheetView>
  </sheetViews>
  <sheetFormatPr defaultRowHeight="15" x14ac:dyDescent="0.25"/>
  <sheetData/>
  <customSheetViews>
    <customSheetView guid="{87218168-6C8E-4D5B-A5E5-DCCC26803AA3}" state="hidden">
      <selection activeCell="AF47" sqref="AF47:AF52"/>
      <pageMargins left="0.7" right="0.7" top="0.75" bottom="0.75" header="0.3" footer="0.3"/>
    </customSheetView>
    <customSheetView guid="{74870EE6-26B9-40F7-9DC9-260EF16D8959}">
      <pageMargins left="0.7" right="0.7" top="0.75" bottom="0.75" header="0.3" footer="0.3"/>
    </customSheetView>
    <customSheetView guid="{B1BF08D1-D416-4B47-ADD0-4F59132DC9E8}">
      <pageMargins left="0.7" right="0.7" top="0.75" bottom="0.75" header="0.3" footer="0.3"/>
    </customSheetView>
    <customSheetView guid="{7C130984-112A-4861-AA43-E2940708E3DC}">
      <pageMargins left="0.7" right="0.7" top="0.75" bottom="0.75" header="0.3" footer="0.3"/>
    </customSheetView>
    <customSheetView guid="{602C8EDB-B9EF-4C85-B0D5-0558C3A0ABAB}">
      <pageMargins left="0.7" right="0.7" top="0.75" bottom="0.75" header="0.3" footer="0.3"/>
    </customSheetView>
    <customSheetView guid="{0C2B9C2A-7B94-41EF-A2E6-F8AC9A67DE25}">
      <pageMargins left="0.7" right="0.7" top="0.75" bottom="0.75" header="0.3" footer="0.3"/>
    </customSheetView>
    <customSheetView guid="{B82BA08A-1A30-4F4D-A478-74A6BD09EA97}">
      <pageMargins left="0.7" right="0.7" top="0.75" bottom="0.75" header="0.3" footer="0.3"/>
    </customSheetView>
    <customSheetView guid="{84867370-1F3E-4368-AF79-FBCE46FFFE92}">
      <pageMargins left="0.7" right="0.7" top="0.75" bottom="0.75" header="0.3" footer="0.3"/>
    </customSheetView>
    <customSheetView guid="{C236B307-BD63-48C4-A75F-B3F3717BF55C}">
      <pageMargins left="0.7" right="0.7" top="0.75" bottom="0.75" header="0.3" footer="0.3"/>
    </customSheetView>
    <customSheetView guid="{09C3E205-981E-4A4E-BE89-8B7044192060}">
      <pageMargins left="0.7" right="0.7" top="0.75" bottom="0.75" header="0.3" footer="0.3"/>
    </customSheetView>
    <customSheetView guid="{D01FA037-9AEC-4167-ADB8-2F327C01ECE6}">
      <pageMargins left="0.7" right="0.7" top="0.75" bottom="0.75" header="0.3" footer="0.3"/>
    </customSheetView>
    <customSheetView guid="{69DABE6F-6182-4403-A4A2-969F10F1C13A}">
      <pageMargins left="0.7" right="0.7" top="0.75" bottom="0.75" header="0.3" footer="0.3"/>
    </customSheetView>
    <customSheetView guid="{874882D1-E741-4CCA-BF0D-E72FA60B771D}">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22"/>
  <sheetViews>
    <sheetView zoomScale="70" zoomScaleNormal="70" workbookViewId="0">
      <pane xSplit="2" ySplit="11" topLeftCell="C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667" t="s">
        <v>340</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row>
    <row r="6" spans="1:33" ht="50.25" customHeight="1" x14ac:dyDescent="0.3">
      <c r="A6" s="668" t="s">
        <v>165</v>
      </c>
      <c r="B6" s="96" t="s">
        <v>3</v>
      </c>
      <c r="C6" s="96" t="s">
        <v>3</v>
      </c>
      <c r="D6" s="96" t="s">
        <v>4</v>
      </c>
      <c r="E6" s="96" t="s">
        <v>5</v>
      </c>
      <c r="F6" s="669" t="s">
        <v>6</v>
      </c>
      <c r="G6" s="670"/>
      <c r="H6" s="669" t="s">
        <v>7</v>
      </c>
      <c r="I6" s="671"/>
      <c r="J6" s="669" t="s">
        <v>8</v>
      </c>
      <c r="K6" s="671"/>
      <c r="L6" s="669" t="s">
        <v>9</v>
      </c>
      <c r="M6" s="671"/>
      <c r="N6" s="669" t="s">
        <v>10</v>
      </c>
      <c r="O6" s="671"/>
      <c r="P6" s="669" t="s">
        <v>11</v>
      </c>
      <c r="Q6" s="671"/>
      <c r="R6" s="669" t="s">
        <v>12</v>
      </c>
      <c r="S6" s="671"/>
      <c r="T6" s="669" t="s">
        <v>13</v>
      </c>
      <c r="U6" s="671"/>
      <c r="V6" s="669" t="s">
        <v>14</v>
      </c>
      <c r="W6" s="671"/>
      <c r="X6" s="669" t="s">
        <v>15</v>
      </c>
      <c r="Y6" s="671"/>
      <c r="Z6" s="669" t="s">
        <v>16</v>
      </c>
      <c r="AA6" s="671"/>
      <c r="AB6" s="669" t="s">
        <v>17</v>
      </c>
      <c r="AC6" s="671"/>
      <c r="AD6" s="672" t="s">
        <v>18</v>
      </c>
      <c r="AE6" s="672"/>
      <c r="AF6" s="658" t="s">
        <v>19</v>
      </c>
    </row>
    <row r="7" spans="1:33" ht="56.25" x14ac:dyDescent="0.3">
      <c r="A7" s="668"/>
      <c r="B7" s="3">
        <v>2024</v>
      </c>
      <c r="C7" s="4">
        <v>45292</v>
      </c>
      <c r="D7" s="4">
        <v>45292</v>
      </c>
      <c r="E7" s="4">
        <v>45292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59"/>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4" t="s">
        <v>341</v>
      </c>
      <c r="B9" s="665"/>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6"/>
    </row>
    <row r="10" spans="1:33" s="98" customFormat="1" x14ac:dyDescent="0.3">
      <c r="A10" s="664" t="s">
        <v>169</v>
      </c>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6"/>
    </row>
    <row r="11" spans="1:33" ht="56.25" customHeight="1" x14ac:dyDescent="0.3">
      <c r="A11" s="99" t="s">
        <v>342</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5652.2</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5652.2</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5652.2</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v>5652.2</v>
      </c>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ht="85.5" customHeight="1" x14ac:dyDescent="0.3">
      <c r="A17" s="99" t="s">
        <v>343</v>
      </c>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3">
        <f>B17-H17-J17-L17-N17-P17-R17-T17-V17-X17-Z17-AB17-AD17</f>
        <v>0</v>
      </c>
    </row>
    <row r="18" spans="1:33" x14ac:dyDescent="0.3">
      <c r="A18" s="104" t="s">
        <v>31</v>
      </c>
      <c r="B18" s="105">
        <f>B19+B20+B21+B22</f>
        <v>2274.0100000000002</v>
      </c>
      <c r="C18" s="105">
        <f>C19+C20+C21+C22</f>
        <v>0</v>
      </c>
      <c r="D18" s="105">
        <f>D19+D20+D21+D22</f>
        <v>0</v>
      </c>
      <c r="E18" s="105">
        <f>E19+E20+E21+E22</f>
        <v>0</v>
      </c>
      <c r="F18" s="106">
        <f t="shared" ref="F18:F22" si="8">IFERROR(E18/B18*100,0)</f>
        <v>0</v>
      </c>
      <c r="G18" s="106">
        <f t="shared" ref="G18:G22" si="9">IFERROR(E18/C18*100,0)</f>
        <v>0</v>
      </c>
      <c r="H18" s="105">
        <f>H19+H20+H21+H22</f>
        <v>0</v>
      </c>
      <c r="I18" s="105">
        <f t="shared" ref="I18:AE18" si="10">I19+I20+I21+I22</f>
        <v>0</v>
      </c>
      <c r="J18" s="105">
        <f t="shared" si="10"/>
        <v>0</v>
      </c>
      <c r="K18" s="105">
        <f t="shared" si="10"/>
        <v>0</v>
      </c>
      <c r="L18" s="105">
        <f t="shared" si="10"/>
        <v>765</v>
      </c>
      <c r="M18" s="105">
        <f t="shared" si="10"/>
        <v>0</v>
      </c>
      <c r="N18" s="105">
        <f t="shared" si="10"/>
        <v>0</v>
      </c>
      <c r="O18" s="105">
        <f t="shared" si="10"/>
        <v>0</v>
      </c>
      <c r="P18" s="105">
        <f t="shared" si="10"/>
        <v>0</v>
      </c>
      <c r="Q18" s="105">
        <f t="shared" si="10"/>
        <v>0</v>
      </c>
      <c r="R18" s="105">
        <f t="shared" si="10"/>
        <v>0</v>
      </c>
      <c r="S18" s="105">
        <f t="shared" si="10"/>
        <v>0</v>
      </c>
      <c r="T18" s="105">
        <f t="shared" si="10"/>
        <v>0</v>
      </c>
      <c r="U18" s="105">
        <f t="shared" si="10"/>
        <v>0</v>
      </c>
      <c r="V18" s="105">
        <f t="shared" si="10"/>
        <v>0</v>
      </c>
      <c r="W18" s="105">
        <f t="shared" si="10"/>
        <v>0</v>
      </c>
      <c r="X18" s="105">
        <f t="shared" si="10"/>
        <v>0</v>
      </c>
      <c r="Y18" s="105">
        <f t="shared" si="10"/>
        <v>0</v>
      </c>
      <c r="Z18" s="105">
        <f t="shared" si="10"/>
        <v>0</v>
      </c>
      <c r="AA18" s="105">
        <f t="shared" si="10"/>
        <v>0</v>
      </c>
      <c r="AB18" s="105">
        <f t="shared" si="10"/>
        <v>559.01</v>
      </c>
      <c r="AC18" s="105">
        <f t="shared" si="10"/>
        <v>0</v>
      </c>
      <c r="AD18" s="105">
        <f t="shared" si="10"/>
        <v>950</v>
      </c>
      <c r="AE18" s="105">
        <f t="shared" si="10"/>
        <v>0</v>
      </c>
      <c r="AF18" s="102"/>
      <c r="AG18" s="103">
        <f t="shared" ref="AG18:AG22" si="11">B18-H18-J18-L18-N18-P18-R18-T18-V18-X18-Z18-AB18-AD18</f>
        <v>0</v>
      </c>
    </row>
    <row r="19" spans="1:33" x14ac:dyDescent="0.3">
      <c r="A19" s="107" t="s">
        <v>171</v>
      </c>
      <c r="B19" s="108">
        <f t="shared" ref="B19:B22" si="12">J19+L19+N19+P19+R19+T19+V19+X19+Z19+AB19+AD19+H19</f>
        <v>0</v>
      </c>
      <c r="C19" s="108">
        <f t="shared" ref="C19:C22" si="13">SUM(H19)</f>
        <v>0</v>
      </c>
      <c r="D19" s="108">
        <f t="shared" ref="D19:D22" si="14">E19</f>
        <v>0</v>
      </c>
      <c r="E19" s="108">
        <f t="shared" ref="E19:E22" si="15">SUM(I19,K19,M19,O19,Q19,S19,U19,W19,Y19,AA19,AC19,AE19)</f>
        <v>0</v>
      </c>
      <c r="F19" s="108">
        <f t="shared" si="8"/>
        <v>0</v>
      </c>
      <c r="G19" s="108">
        <f t="shared" si="9"/>
        <v>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2"/>
      <c r="AG19" s="103">
        <f t="shared" si="11"/>
        <v>0</v>
      </c>
    </row>
    <row r="20" spans="1:33" x14ac:dyDescent="0.3">
      <c r="A20" s="107" t="s">
        <v>32</v>
      </c>
      <c r="B20" s="108">
        <f t="shared" si="12"/>
        <v>0</v>
      </c>
      <c r="C20" s="108">
        <f t="shared" si="13"/>
        <v>0</v>
      </c>
      <c r="D20" s="108">
        <f t="shared" si="14"/>
        <v>0</v>
      </c>
      <c r="E20" s="108">
        <f t="shared" si="15"/>
        <v>0</v>
      </c>
      <c r="F20" s="108">
        <f t="shared" si="8"/>
        <v>0</v>
      </c>
      <c r="G20" s="108">
        <f t="shared" si="9"/>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2"/>
      <c r="AG20" s="103">
        <f t="shared" si="11"/>
        <v>0</v>
      </c>
    </row>
    <row r="21" spans="1:33" x14ac:dyDescent="0.3">
      <c r="A21" s="107" t="s">
        <v>33</v>
      </c>
      <c r="B21" s="108">
        <f t="shared" si="12"/>
        <v>2274.0100000000002</v>
      </c>
      <c r="C21" s="108">
        <f t="shared" si="13"/>
        <v>0</v>
      </c>
      <c r="D21" s="108">
        <f t="shared" si="14"/>
        <v>0</v>
      </c>
      <c r="E21" s="108">
        <f t="shared" si="15"/>
        <v>0</v>
      </c>
      <c r="F21" s="108">
        <f t="shared" si="8"/>
        <v>0</v>
      </c>
      <c r="G21" s="108">
        <f t="shared" si="9"/>
        <v>0</v>
      </c>
      <c r="H21" s="108"/>
      <c r="I21" s="108"/>
      <c r="J21" s="108"/>
      <c r="K21" s="108"/>
      <c r="L21" s="108">
        <v>765</v>
      </c>
      <c r="M21" s="108"/>
      <c r="N21" s="108"/>
      <c r="O21" s="108"/>
      <c r="P21" s="108"/>
      <c r="Q21" s="108"/>
      <c r="R21" s="108"/>
      <c r="S21" s="108"/>
      <c r="T21" s="108"/>
      <c r="U21" s="108"/>
      <c r="V21" s="108"/>
      <c r="W21" s="108"/>
      <c r="X21" s="108"/>
      <c r="Y21" s="108"/>
      <c r="Z21" s="108"/>
      <c r="AA21" s="108"/>
      <c r="AB21" s="108">
        <v>559.01</v>
      </c>
      <c r="AC21" s="108"/>
      <c r="AD21" s="108">
        <v>950</v>
      </c>
      <c r="AE21" s="108"/>
      <c r="AF21" s="102"/>
      <c r="AG21" s="103">
        <f t="shared" si="11"/>
        <v>0</v>
      </c>
    </row>
    <row r="22" spans="1:33" x14ac:dyDescent="0.3">
      <c r="A22" s="107" t="s">
        <v>172</v>
      </c>
      <c r="B22" s="108">
        <f t="shared" si="12"/>
        <v>0</v>
      </c>
      <c r="C22" s="108">
        <f t="shared" si="13"/>
        <v>0</v>
      </c>
      <c r="D22" s="108">
        <f t="shared" si="14"/>
        <v>0</v>
      </c>
      <c r="E22" s="108">
        <f t="shared" si="15"/>
        <v>0</v>
      </c>
      <c r="F22" s="108">
        <f t="shared" si="8"/>
        <v>0</v>
      </c>
      <c r="G22" s="108">
        <f t="shared" si="9"/>
        <v>0</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2"/>
      <c r="AG22" s="103">
        <f t="shared" si="11"/>
        <v>0</v>
      </c>
    </row>
    <row r="23" spans="1:33" s="98" customFormat="1" x14ac:dyDescent="0.3">
      <c r="A23" s="664" t="s">
        <v>54</v>
      </c>
      <c r="B23" s="665"/>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6"/>
      <c r="AG23" s="103">
        <f t="shared" si="3"/>
        <v>0</v>
      </c>
    </row>
    <row r="24" spans="1:33" ht="37.5" x14ac:dyDescent="0.3">
      <c r="A24" s="99" t="s">
        <v>344</v>
      </c>
      <c r="B24" s="100"/>
      <c r="C24" s="101"/>
      <c r="D24" s="101"/>
      <c r="E24" s="101"/>
      <c r="F24" s="101"/>
      <c r="G24" s="101"/>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2"/>
      <c r="AG24" s="103">
        <f t="shared" si="3"/>
        <v>0</v>
      </c>
    </row>
    <row r="25" spans="1:33" x14ac:dyDescent="0.3">
      <c r="A25" s="104" t="s">
        <v>31</v>
      </c>
      <c r="B25" s="105">
        <f>B26+B27+B28+B29</f>
        <v>0</v>
      </c>
      <c r="C25" s="105">
        <f>C26+C27+C28+C29</f>
        <v>0</v>
      </c>
      <c r="D25" s="105">
        <f>D26+D27+D28+D29</f>
        <v>0</v>
      </c>
      <c r="E25" s="105">
        <f>E26+E27+E28+E29</f>
        <v>0</v>
      </c>
      <c r="F25" s="106">
        <f t="shared" ref="F25:F29" si="16">IFERROR(E25/B25*100,0)</f>
        <v>0</v>
      </c>
      <c r="G25" s="106">
        <f t="shared" ref="G25:G29" si="17">IFERROR(E25/C25*100,0)</f>
        <v>0</v>
      </c>
      <c r="H25" s="105">
        <f>H26+H27+H28+H29</f>
        <v>0</v>
      </c>
      <c r="I25" s="105">
        <f t="shared" ref="I25:AE25" si="18">I26+I27+I28+I29</f>
        <v>0</v>
      </c>
      <c r="J25" s="105">
        <f t="shared" si="18"/>
        <v>0</v>
      </c>
      <c r="K25" s="105">
        <f t="shared" si="18"/>
        <v>0</v>
      </c>
      <c r="L25" s="105">
        <f t="shared" si="18"/>
        <v>0</v>
      </c>
      <c r="M25" s="105">
        <f t="shared" si="18"/>
        <v>0</v>
      </c>
      <c r="N25" s="105">
        <f t="shared" si="18"/>
        <v>0</v>
      </c>
      <c r="O25" s="105">
        <f t="shared" si="18"/>
        <v>0</v>
      </c>
      <c r="P25" s="105">
        <f t="shared" si="18"/>
        <v>0</v>
      </c>
      <c r="Q25" s="105">
        <f t="shared" si="18"/>
        <v>0</v>
      </c>
      <c r="R25" s="105">
        <f t="shared" si="18"/>
        <v>0</v>
      </c>
      <c r="S25" s="105">
        <f t="shared" si="18"/>
        <v>0</v>
      </c>
      <c r="T25" s="105">
        <f t="shared" si="18"/>
        <v>0</v>
      </c>
      <c r="U25" s="105">
        <f t="shared" si="18"/>
        <v>0</v>
      </c>
      <c r="V25" s="105">
        <f t="shared" si="18"/>
        <v>0</v>
      </c>
      <c r="W25" s="105">
        <f t="shared" si="18"/>
        <v>0</v>
      </c>
      <c r="X25" s="105">
        <f t="shared" si="18"/>
        <v>0</v>
      </c>
      <c r="Y25" s="105">
        <f t="shared" si="18"/>
        <v>0</v>
      </c>
      <c r="Z25" s="105">
        <f t="shared" si="18"/>
        <v>0</v>
      </c>
      <c r="AA25" s="105">
        <f t="shared" si="18"/>
        <v>0</v>
      </c>
      <c r="AB25" s="105">
        <f t="shared" si="18"/>
        <v>0</v>
      </c>
      <c r="AC25" s="105">
        <f t="shared" si="18"/>
        <v>0</v>
      </c>
      <c r="AD25" s="105">
        <f t="shared" si="18"/>
        <v>0</v>
      </c>
      <c r="AE25" s="105">
        <f t="shared" si="18"/>
        <v>0</v>
      </c>
      <c r="AF25" s="102"/>
      <c r="AG25" s="103">
        <f t="shared" si="3"/>
        <v>0</v>
      </c>
    </row>
    <row r="26" spans="1:33" x14ac:dyDescent="0.3">
      <c r="A26" s="107" t="s">
        <v>171</v>
      </c>
      <c r="B26" s="108">
        <f t="shared" ref="B26:B29" si="19">J26+L26+N26+P26+R26+T26+V26+X26+Z26+AB26+AD26+H26</f>
        <v>0</v>
      </c>
      <c r="C26" s="108">
        <f t="shared" ref="C26:C29" si="20">SUM(H26)</f>
        <v>0</v>
      </c>
      <c r="D26" s="108">
        <f t="shared" ref="D26:D29" si="21">E26</f>
        <v>0</v>
      </c>
      <c r="E26" s="108">
        <f t="shared" ref="E26:E29" si="22">SUM(I26,K26,M26,O26,Q26,S26,U26,W26,Y26,AA26,AC26,AE26)</f>
        <v>0</v>
      </c>
      <c r="F26" s="108">
        <f t="shared" si="16"/>
        <v>0</v>
      </c>
      <c r="G26" s="108">
        <f t="shared" si="17"/>
        <v>0</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2"/>
      <c r="AG26" s="103">
        <f t="shared" si="3"/>
        <v>0</v>
      </c>
    </row>
    <row r="27" spans="1:33" x14ac:dyDescent="0.3">
      <c r="A27" s="107" t="s">
        <v>32</v>
      </c>
      <c r="B27" s="108">
        <f t="shared" si="19"/>
        <v>0</v>
      </c>
      <c r="C27" s="108">
        <f t="shared" si="20"/>
        <v>0</v>
      </c>
      <c r="D27" s="108">
        <f t="shared" si="21"/>
        <v>0</v>
      </c>
      <c r="E27" s="108">
        <f t="shared" si="22"/>
        <v>0</v>
      </c>
      <c r="F27" s="108">
        <f t="shared" si="16"/>
        <v>0</v>
      </c>
      <c r="G27" s="108">
        <f t="shared" si="17"/>
        <v>0</v>
      </c>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2"/>
      <c r="AG27" s="103">
        <f t="shared" si="3"/>
        <v>0</v>
      </c>
    </row>
    <row r="28" spans="1:33" x14ac:dyDescent="0.3">
      <c r="A28" s="107" t="s">
        <v>33</v>
      </c>
      <c r="B28" s="108">
        <f t="shared" si="19"/>
        <v>0</v>
      </c>
      <c r="C28" s="108">
        <f t="shared" si="20"/>
        <v>0</v>
      </c>
      <c r="D28" s="108">
        <f t="shared" si="21"/>
        <v>0</v>
      </c>
      <c r="E28" s="108">
        <f t="shared" si="22"/>
        <v>0</v>
      </c>
      <c r="F28" s="108">
        <f t="shared" si="16"/>
        <v>0</v>
      </c>
      <c r="G28" s="108">
        <f t="shared" si="17"/>
        <v>0</v>
      </c>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2"/>
      <c r="AG28" s="103">
        <f t="shared" si="3"/>
        <v>0</v>
      </c>
    </row>
    <row r="29" spans="1:33" x14ac:dyDescent="0.3">
      <c r="A29" s="107" t="s">
        <v>172</v>
      </c>
      <c r="B29" s="108">
        <f t="shared" si="19"/>
        <v>0</v>
      </c>
      <c r="C29" s="108">
        <f t="shared" si="20"/>
        <v>0</v>
      </c>
      <c r="D29" s="108">
        <f t="shared" si="21"/>
        <v>0</v>
      </c>
      <c r="E29" s="108">
        <f t="shared" si="22"/>
        <v>0</v>
      </c>
      <c r="F29" s="108">
        <f t="shared" si="16"/>
        <v>0</v>
      </c>
      <c r="G29" s="108">
        <f t="shared" si="17"/>
        <v>0</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2"/>
      <c r="AG29" s="103">
        <f t="shared" si="3"/>
        <v>0</v>
      </c>
    </row>
    <row r="30" spans="1:33" ht="75" x14ac:dyDescent="0.3">
      <c r="A30" s="126" t="s">
        <v>345</v>
      </c>
      <c r="B30" s="105"/>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02"/>
      <c r="AG30" s="103">
        <f t="shared" si="3"/>
        <v>0</v>
      </c>
    </row>
    <row r="31" spans="1:33" x14ac:dyDescent="0.3">
      <c r="A31" s="104" t="s">
        <v>31</v>
      </c>
      <c r="B31" s="105">
        <f>B32+B33+B34</f>
        <v>34383</v>
      </c>
      <c r="C31" s="105">
        <f>C32+C33+C34</f>
        <v>4676.5</v>
      </c>
      <c r="D31" s="105">
        <f>D32+D33+D34</f>
        <v>0</v>
      </c>
      <c r="E31" s="105">
        <f>E32+E33+E34</f>
        <v>0</v>
      </c>
      <c r="F31" s="106">
        <f t="shared" ref="F31:F35" si="23">IFERROR(E31/B31*100,0)</f>
        <v>0</v>
      </c>
      <c r="G31" s="106">
        <f t="shared" ref="G31:G35" si="24">IFERROR(E31/C31*100,0)</f>
        <v>0</v>
      </c>
      <c r="H31" s="105">
        <f t="shared" ref="H31:AE31" si="25">H32+H33+H34</f>
        <v>4676.5</v>
      </c>
      <c r="I31" s="105">
        <f t="shared" si="25"/>
        <v>0</v>
      </c>
      <c r="J31" s="105">
        <f t="shared" si="25"/>
        <v>0</v>
      </c>
      <c r="K31" s="105">
        <f t="shared" si="25"/>
        <v>0</v>
      </c>
      <c r="L31" s="105">
        <f t="shared" si="25"/>
        <v>0</v>
      </c>
      <c r="M31" s="105">
        <f t="shared" si="25"/>
        <v>0</v>
      </c>
      <c r="N31" s="105">
        <f t="shared" si="25"/>
        <v>0</v>
      </c>
      <c r="O31" s="105">
        <f t="shared" si="25"/>
        <v>0</v>
      </c>
      <c r="P31" s="105">
        <f t="shared" si="25"/>
        <v>0</v>
      </c>
      <c r="Q31" s="105">
        <f t="shared" si="25"/>
        <v>0</v>
      </c>
      <c r="R31" s="105">
        <f t="shared" si="25"/>
        <v>0</v>
      </c>
      <c r="S31" s="105">
        <f t="shared" si="25"/>
        <v>0</v>
      </c>
      <c r="T31" s="105">
        <f t="shared" si="25"/>
        <v>0</v>
      </c>
      <c r="U31" s="105">
        <f t="shared" si="25"/>
        <v>0</v>
      </c>
      <c r="V31" s="105">
        <f t="shared" si="25"/>
        <v>0</v>
      </c>
      <c r="W31" s="105">
        <f t="shared" si="25"/>
        <v>0</v>
      </c>
      <c r="X31" s="105">
        <f t="shared" si="25"/>
        <v>0</v>
      </c>
      <c r="Y31" s="105">
        <f t="shared" si="25"/>
        <v>0</v>
      </c>
      <c r="Z31" s="105">
        <f t="shared" si="25"/>
        <v>0</v>
      </c>
      <c r="AA31" s="105">
        <f t="shared" si="25"/>
        <v>0</v>
      </c>
      <c r="AB31" s="105">
        <f t="shared" si="25"/>
        <v>0</v>
      </c>
      <c r="AC31" s="105">
        <f t="shared" si="25"/>
        <v>0</v>
      </c>
      <c r="AD31" s="105">
        <f t="shared" si="25"/>
        <v>29706.5</v>
      </c>
      <c r="AE31" s="105">
        <f t="shared" si="25"/>
        <v>0</v>
      </c>
      <c r="AF31" s="102"/>
      <c r="AG31" s="103">
        <f t="shared" si="3"/>
        <v>0</v>
      </c>
    </row>
    <row r="32" spans="1:33" x14ac:dyDescent="0.3">
      <c r="A32" s="107" t="s">
        <v>171</v>
      </c>
      <c r="B32" s="108">
        <f t="shared" ref="B32:B35" si="26">J32+L32+N32+P32+R32+T32+V32+X32+Z32+AB32+AD32+H32</f>
        <v>0</v>
      </c>
      <c r="C32" s="108">
        <f t="shared" ref="C32:C35" si="27">SUM(H32)</f>
        <v>0</v>
      </c>
      <c r="D32" s="108">
        <f t="shared" ref="D32:D35" si="28">E32</f>
        <v>0</v>
      </c>
      <c r="E32" s="108">
        <f t="shared" ref="E32:E35" si="29">SUM(I32,K32,M32,O32,Q32,S32,U32,W32,Y32,AA32,AC32,AE32)</f>
        <v>0</v>
      </c>
      <c r="F32" s="108">
        <f t="shared" si="23"/>
        <v>0</v>
      </c>
      <c r="G32" s="108">
        <f t="shared" si="24"/>
        <v>0</v>
      </c>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2"/>
      <c r="AG32" s="103">
        <f t="shared" si="3"/>
        <v>0</v>
      </c>
    </row>
    <row r="33" spans="1:33" x14ac:dyDescent="0.3">
      <c r="A33" s="107" t="s">
        <v>32</v>
      </c>
      <c r="B33" s="108">
        <f t="shared" si="26"/>
        <v>31288.5</v>
      </c>
      <c r="C33" s="108">
        <f t="shared" si="27"/>
        <v>4255.5</v>
      </c>
      <c r="D33" s="108">
        <f t="shared" si="28"/>
        <v>0</v>
      </c>
      <c r="E33" s="108">
        <f t="shared" si="29"/>
        <v>0</v>
      </c>
      <c r="F33" s="108">
        <f t="shared" si="23"/>
        <v>0</v>
      </c>
      <c r="G33" s="108">
        <f t="shared" si="24"/>
        <v>0</v>
      </c>
      <c r="H33" s="108">
        <v>4255.5</v>
      </c>
      <c r="I33" s="108"/>
      <c r="J33" s="108"/>
      <c r="K33" s="108"/>
      <c r="L33" s="108"/>
      <c r="M33" s="108"/>
      <c r="N33" s="108"/>
      <c r="O33" s="108"/>
      <c r="P33" s="108"/>
      <c r="Q33" s="108"/>
      <c r="R33" s="108"/>
      <c r="S33" s="108"/>
      <c r="T33" s="108"/>
      <c r="U33" s="108"/>
      <c r="V33" s="108"/>
      <c r="W33" s="108"/>
      <c r="X33" s="108"/>
      <c r="Y33" s="108"/>
      <c r="Z33" s="108"/>
      <c r="AA33" s="108"/>
      <c r="AB33" s="108"/>
      <c r="AC33" s="108"/>
      <c r="AD33" s="108">
        <v>27033</v>
      </c>
      <c r="AE33" s="108"/>
      <c r="AF33" s="102"/>
      <c r="AG33" s="103">
        <f t="shared" si="3"/>
        <v>0</v>
      </c>
    </row>
    <row r="34" spans="1:33" x14ac:dyDescent="0.3">
      <c r="A34" s="107" t="s">
        <v>33</v>
      </c>
      <c r="B34" s="108">
        <f t="shared" si="26"/>
        <v>3094.5</v>
      </c>
      <c r="C34" s="108">
        <f t="shared" si="27"/>
        <v>421</v>
      </c>
      <c r="D34" s="108">
        <f t="shared" si="28"/>
        <v>0</v>
      </c>
      <c r="E34" s="108">
        <f t="shared" si="29"/>
        <v>0</v>
      </c>
      <c r="F34" s="108">
        <f t="shared" si="23"/>
        <v>0</v>
      </c>
      <c r="G34" s="108">
        <f t="shared" si="24"/>
        <v>0</v>
      </c>
      <c r="H34" s="108">
        <v>421</v>
      </c>
      <c r="I34" s="108"/>
      <c r="J34" s="108"/>
      <c r="K34" s="108"/>
      <c r="L34" s="108"/>
      <c r="M34" s="108"/>
      <c r="N34" s="108"/>
      <c r="O34" s="108"/>
      <c r="P34" s="108"/>
      <c r="Q34" s="108"/>
      <c r="R34" s="108"/>
      <c r="S34" s="108"/>
      <c r="T34" s="108"/>
      <c r="U34" s="108"/>
      <c r="V34" s="108"/>
      <c r="W34" s="108"/>
      <c r="X34" s="108"/>
      <c r="Y34" s="108"/>
      <c r="Z34" s="108"/>
      <c r="AA34" s="108"/>
      <c r="AB34" s="108"/>
      <c r="AC34" s="108"/>
      <c r="AD34" s="108">
        <v>2673.5</v>
      </c>
      <c r="AE34" s="108"/>
      <c r="AF34" s="102"/>
      <c r="AG34" s="103">
        <f t="shared" si="3"/>
        <v>0</v>
      </c>
    </row>
    <row r="35" spans="1:33" x14ac:dyDescent="0.3">
      <c r="A35" s="107" t="s">
        <v>172</v>
      </c>
      <c r="B35" s="108">
        <f t="shared" si="26"/>
        <v>0</v>
      </c>
      <c r="C35" s="108">
        <f t="shared" si="27"/>
        <v>0</v>
      </c>
      <c r="D35" s="108">
        <f t="shared" si="28"/>
        <v>0</v>
      </c>
      <c r="E35" s="108">
        <f t="shared" si="29"/>
        <v>0</v>
      </c>
      <c r="F35" s="108">
        <f t="shared" si="23"/>
        <v>0</v>
      </c>
      <c r="G35" s="108">
        <f t="shared" si="24"/>
        <v>0</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2"/>
      <c r="AG35" s="103">
        <f t="shared" si="3"/>
        <v>0</v>
      </c>
    </row>
    <row r="36" spans="1:33" ht="108" customHeight="1" x14ac:dyDescent="0.3">
      <c r="A36" s="126" t="s">
        <v>346</v>
      </c>
      <c r="B36" s="105"/>
      <c r="C36" s="127"/>
      <c r="D36" s="127"/>
      <c r="E36" s="127"/>
      <c r="F36" s="127"/>
      <c r="G36" s="127"/>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2"/>
      <c r="AG36" s="103">
        <f t="shared" si="3"/>
        <v>0</v>
      </c>
    </row>
    <row r="37" spans="1:33" x14ac:dyDescent="0.3">
      <c r="A37" s="130" t="s">
        <v>31</v>
      </c>
      <c r="B37" s="105">
        <f>B38+B39+B40+B41</f>
        <v>22626</v>
      </c>
      <c r="C37" s="105">
        <f>C38+C39+C40</f>
        <v>0</v>
      </c>
      <c r="D37" s="105">
        <f>D38+D39+D40</f>
        <v>0</v>
      </c>
      <c r="E37" s="105">
        <f>E38+E39+E40</f>
        <v>0</v>
      </c>
      <c r="F37" s="106">
        <f t="shared" ref="F37:F41" si="30">IFERROR(E37/B37*100,0)</f>
        <v>0</v>
      </c>
      <c r="G37" s="106">
        <f t="shared" ref="G37:G41" si="31">IFERROR(E37/C37*100,0)</f>
        <v>0</v>
      </c>
      <c r="H37" s="105">
        <f>H38+H39+H40+H41</f>
        <v>0</v>
      </c>
      <c r="I37" s="105">
        <f t="shared" ref="I37:AE37" si="32">I38+I39+I40+I41</f>
        <v>0</v>
      </c>
      <c r="J37" s="105">
        <f t="shared" si="32"/>
        <v>0</v>
      </c>
      <c r="K37" s="105">
        <f t="shared" si="32"/>
        <v>0</v>
      </c>
      <c r="L37" s="105">
        <f t="shared" si="32"/>
        <v>0</v>
      </c>
      <c r="M37" s="105">
        <f t="shared" si="32"/>
        <v>0</v>
      </c>
      <c r="N37" s="105">
        <f t="shared" si="32"/>
        <v>0</v>
      </c>
      <c r="O37" s="105">
        <f t="shared" si="32"/>
        <v>0</v>
      </c>
      <c r="P37" s="105">
        <f t="shared" si="32"/>
        <v>0</v>
      </c>
      <c r="Q37" s="105">
        <f t="shared" si="32"/>
        <v>0</v>
      </c>
      <c r="R37" s="105">
        <f t="shared" si="32"/>
        <v>11313</v>
      </c>
      <c r="S37" s="105">
        <f t="shared" si="32"/>
        <v>0</v>
      </c>
      <c r="T37" s="105">
        <f t="shared" si="32"/>
        <v>0</v>
      </c>
      <c r="U37" s="105">
        <f t="shared" si="32"/>
        <v>0</v>
      </c>
      <c r="V37" s="105">
        <f t="shared" si="32"/>
        <v>0</v>
      </c>
      <c r="W37" s="105">
        <f t="shared" si="32"/>
        <v>0</v>
      </c>
      <c r="X37" s="105">
        <f t="shared" si="32"/>
        <v>0</v>
      </c>
      <c r="Y37" s="105">
        <f t="shared" si="32"/>
        <v>0</v>
      </c>
      <c r="Z37" s="105">
        <f t="shared" si="32"/>
        <v>0</v>
      </c>
      <c r="AA37" s="105">
        <f t="shared" si="32"/>
        <v>0</v>
      </c>
      <c r="AB37" s="105">
        <f t="shared" si="32"/>
        <v>0</v>
      </c>
      <c r="AC37" s="105">
        <f t="shared" si="32"/>
        <v>0</v>
      </c>
      <c r="AD37" s="105">
        <f t="shared" si="32"/>
        <v>11313</v>
      </c>
      <c r="AE37" s="105">
        <f t="shared" si="32"/>
        <v>0</v>
      </c>
      <c r="AF37" s="102"/>
      <c r="AG37" s="103">
        <f t="shared" si="3"/>
        <v>0</v>
      </c>
    </row>
    <row r="38" spans="1:33" x14ac:dyDescent="0.3">
      <c r="A38" s="131" t="s">
        <v>171</v>
      </c>
      <c r="B38" s="108">
        <f t="shared" ref="B38:B41" si="33">J38+L38+N38+P38+R38+T38+V38+X38+Z38+AB38+AD38+H38</f>
        <v>0</v>
      </c>
      <c r="C38" s="108">
        <f t="shared" ref="C38:C41" si="34">SUM(H38)</f>
        <v>0</v>
      </c>
      <c r="D38" s="108">
        <f t="shared" ref="D38:D41" si="35">E38</f>
        <v>0</v>
      </c>
      <c r="E38" s="108">
        <f t="shared" ref="E38:E41" si="36">SUM(I38,K38,M38,O38,Q38,S38,U38,W38,Y38,AA38,AC38,AE38)</f>
        <v>0</v>
      </c>
      <c r="F38" s="108">
        <f t="shared" si="30"/>
        <v>0</v>
      </c>
      <c r="G38" s="108">
        <f t="shared" si="31"/>
        <v>0</v>
      </c>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2"/>
      <c r="AG38" s="103">
        <f t="shared" si="3"/>
        <v>0</v>
      </c>
    </row>
    <row r="39" spans="1:33" x14ac:dyDescent="0.3">
      <c r="A39" s="131" t="s">
        <v>32</v>
      </c>
      <c r="B39" s="108">
        <f t="shared" si="33"/>
        <v>20589.599999999999</v>
      </c>
      <c r="C39" s="108">
        <f t="shared" si="34"/>
        <v>0</v>
      </c>
      <c r="D39" s="108">
        <f t="shared" si="35"/>
        <v>0</v>
      </c>
      <c r="E39" s="108">
        <f t="shared" si="36"/>
        <v>0</v>
      </c>
      <c r="F39" s="108">
        <f t="shared" si="30"/>
        <v>0</v>
      </c>
      <c r="G39" s="108">
        <f t="shared" si="31"/>
        <v>0</v>
      </c>
      <c r="H39" s="108"/>
      <c r="I39" s="108"/>
      <c r="J39" s="108"/>
      <c r="K39" s="108"/>
      <c r="L39" s="108"/>
      <c r="M39" s="108"/>
      <c r="N39" s="108"/>
      <c r="O39" s="108"/>
      <c r="P39" s="108"/>
      <c r="Q39" s="108"/>
      <c r="R39" s="108">
        <v>10294.799999999999</v>
      </c>
      <c r="S39" s="108"/>
      <c r="T39" s="108"/>
      <c r="U39" s="108"/>
      <c r="V39" s="108"/>
      <c r="W39" s="108"/>
      <c r="X39" s="108"/>
      <c r="Y39" s="108"/>
      <c r="Z39" s="108"/>
      <c r="AA39" s="108"/>
      <c r="AB39" s="108"/>
      <c r="AC39" s="108"/>
      <c r="AD39" s="108">
        <v>10294.799999999999</v>
      </c>
      <c r="AE39" s="108"/>
      <c r="AF39" s="102"/>
      <c r="AG39" s="103">
        <f t="shared" si="3"/>
        <v>0</v>
      </c>
    </row>
    <row r="40" spans="1:33" x14ac:dyDescent="0.3">
      <c r="A40" s="131" t="s">
        <v>33</v>
      </c>
      <c r="B40" s="108">
        <f t="shared" si="33"/>
        <v>2036.4</v>
      </c>
      <c r="C40" s="108">
        <f t="shared" si="34"/>
        <v>0</v>
      </c>
      <c r="D40" s="108">
        <f t="shared" si="35"/>
        <v>0</v>
      </c>
      <c r="E40" s="108">
        <f t="shared" si="36"/>
        <v>0</v>
      </c>
      <c r="F40" s="108">
        <f t="shared" si="30"/>
        <v>0</v>
      </c>
      <c r="G40" s="108">
        <f t="shared" si="31"/>
        <v>0</v>
      </c>
      <c r="H40" s="108"/>
      <c r="I40" s="108"/>
      <c r="J40" s="108"/>
      <c r="K40" s="108"/>
      <c r="L40" s="108"/>
      <c r="M40" s="108"/>
      <c r="N40" s="108"/>
      <c r="O40" s="108"/>
      <c r="P40" s="108"/>
      <c r="Q40" s="108"/>
      <c r="R40" s="108">
        <v>1018.2</v>
      </c>
      <c r="S40" s="108"/>
      <c r="T40" s="108"/>
      <c r="U40" s="108"/>
      <c r="V40" s="108"/>
      <c r="W40" s="108"/>
      <c r="X40" s="108"/>
      <c r="Y40" s="108"/>
      <c r="Z40" s="108"/>
      <c r="AA40" s="108"/>
      <c r="AB40" s="108"/>
      <c r="AC40" s="108"/>
      <c r="AD40" s="108">
        <v>1018.2</v>
      </c>
      <c r="AE40" s="108"/>
      <c r="AF40" s="102"/>
      <c r="AG40" s="103">
        <f t="shared" si="3"/>
        <v>0</v>
      </c>
    </row>
    <row r="41" spans="1:33" x14ac:dyDescent="0.3">
      <c r="A41" s="131" t="s">
        <v>172</v>
      </c>
      <c r="B41" s="108">
        <f t="shared" si="33"/>
        <v>0</v>
      </c>
      <c r="C41" s="108">
        <f t="shared" si="34"/>
        <v>0</v>
      </c>
      <c r="D41" s="108">
        <f t="shared" si="35"/>
        <v>0</v>
      </c>
      <c r="E41" s="108">
        <f t="shared" si="36"/>
        <v>0</v>
      </c>
      <c r="F41" s="108">
        <f t="shared" si="30"/>
        <v>0</v>
      </c>
      <c r="G41" s="108">
        <f t="shared" si="31"/>
        <v>0</v>
      </c>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2"/>
      <c r="AG41" s="103">
        <f t="shared" si="3"/>
        <v>0</v>
      </c>
    </row>
    <row r="42" spans="1:33" ht="112.5" x14ac:dyDescent="0.3">
      <c r="A42" s="126" t="s">
        <v>347</v>
      </c>
      <c r="B42" s="105"/>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02"/>
      <c r="AG42" s="103">
        <f t="shared" si="3"/>
        <v>0</v>
      </c>
    </row>
    <row r="43" spans="1:33" x14ac:dyDescent="0.3">
      <c r="A43" s="130" t="s">
        <v>31</v>
      </c>
      <c r="B43" s="105">
        <f>B44+B45+B46+B47</f>
        <v>0</v>
      </c>
      <c r="C43" s="105">
        <f>C44+C45+C46</f>
        <v>0</v>
      </c>
      <c r="D43" s="105">
        <f>D44+D45+D46</f>
        <v>0</v>
      </c>
      <c r="E43" s="105">
        <f>E44+E45+E46</f>
        <v>0</v>
      </c>
      <c r="F43" s="105">
        <f t="shared" ref="F43:F45" si="37">IFERROR(E43/B43*100,0)</f>
        <v>0</v>
      </c>
      <c r="G43" s="105">
        <f t="shared" ref="G43:G45" si="38">IFERROR(E43/C43*100,0)</f>
        <v>0</v>
      </c>
      <c r="H43" s="105">
        <f>H44+H45+H46</f>
        <v>0</v>
      </c>
      <c r="I43" s="105">
        <f t="shared" ref="I43:AE43" si="39">I44+I45+I46</f>
        <v>0</v>
      </c>
      <c r="J43" s="105">
        <f t="shared" si="39"/>
        <v>0</v>
      </c>
      <c r="K43" s="105">
        <f t="shared" si="39"/>
        <v>0</v>
      </c>
      <c r="L43" s="105">
        <f t="shared" si="39"/>
        <v>0</v>
      </c>
      <c r="M43" s="105">
        <f t="shared" si="39"/>
        <v>0</v>
      </c>
      <c r="N43" s="105">
        <f t="shared" si="39"/>
        <v>0</v>
      </c>
      <c r="O43" s="105">
        <f t="shared" si="39"/>
        <v>0</v>
      </c>
      <c r="P43" s="105">
        <f t="shared" si="39"/>
        <v>0</v>
      </c>
      <c r="Q43" s="105">
        <f t="shared" si="39"/>
        <v>0</v>
      </c>
      <c r="R43" s="105">
        <f t="shared" si="39"/>
        <v>0</v>
      </c>
      <c r="S43" s="105">
        <f t="shared" si="39"/>
        <v>0</v>
      </c>
      <c r="T43" s="105">
        <f t="shared" si="39"/>
        <v>0</v>
      </c>
      <c r="U43" s="105">
        <f t="shared" si="39"/>
        <v>0</v>
      </c>
      <c r="V43" s="105">
        <f t="shared" si="39"/>
        <v>0</v>
      </c>
      <c r="W43" s="105">
        <f t="shared" si="39"/>
        <v>0</v>
      </c>
      <c r="X43" s="105">
        <f t="shared" si="39"/>
        <v>0</v>
      </c>
      <c r="Y43" s="105">
        <f t="shared" si="39"/>
        <v>0</v>
      </c>
      <c r="Z43" s="105">
        <f t="shared" si="39"/>
        <v>0</v>
      </c>
      <c r="AA43" s="105">
        <f t="shared" si="39"/>
        <v>0</v>
      </c>
      <c r="AB43" s="105">
        <f t="shared" si="39"/>
        <v>0</v>
      </c>
      <c r="AC43" s="105">
        <f t="shared" si="39"/>
        <v>0</v>
      </c>
      <c r="AD43" s="105">
        <f t="shared" si="39"/>
        <v>0</v>
      </c>
      <c r="AE43" s="105">
        <f t="shared" si="39"/>
        <v>0</v>
      </c>
      <c r="AF43" s="102"/>
      <c r="AG43" s="103">
        <f t="shared" si="3"/>
        <v>0</v>
      </c>
    </row>
    <row r="44" spans="1:33" x14ac:dyDescent="0.3">
      <c r="A44" s="131" t="s">
        <v>171</v>
      </c>
      <c r="B44" s="108">
        <f t="shared" ref="B44:B47" si="40">J44+L44+N44+P44+R44+T44+V44+X44+Z44+AB44+AD44+H44</f>
        <v>0</v>
      </c>
      <c r="C44" s="108">
        <f t="shared" ref="C44:C47" si="41">SUM(H44)</f>
        <v>0</v>
      </c>
      <c r="D44" s="108">
        <f t="shared" ref="D44:D47" si="42">E44</f>
        <v>0</v>
      </c>
      <c r="E44" s="108">
        <f t="shared" ref="E44:E47" si="43">SUM(I44,K44,M44,O44,Q44,S44,U44,W44,Y44,AA44,AC44,AE44)</f>
        <v>0</v>
      </c>
      <c r="F44" s="108">
        <f t="shared" si="37"/>
        <v>0</v>
      </c>
      <c r="G44" s="108">
        <f t="shared" si="38"/>
        <v>0</v>
      </c>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2"/>
      <c r="AG44" s="103">
        <f t="shared" si="3"/>
        <v>0</v>
      </c>
    </row>
    <row r="45" spans="1:33" x14ac:dyDescent="0.3">
      <c r="A45" s="131" t="s">
        <v>32</v>
      </c>
      <c r="B45" s="108">
        <f t="shared" si="40"/>
        <v>0</v>
      </c>
      <c r="C45" s="108">
        <f t="shared" si="41"/>
        <v>0</v>
      </c>
      <c r="D45" s="108">
        <f t="shared" si="42"/>
        <v>0</v>
      </c>
      <c r="E45" s="108">
        <f t="shared" si="43"/>
        <v>0</v>
      </c>
      <c r="F45" s="108">
        <f t="shared" si="37"/>
        <v>0</v>
      </c>
      <c r="G45" s="108">
        <f t="shared" si="38"/>
        <v>0</v>
      </c>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2"/>
      <c r="AG45" s="103">
        <f t="shared" si="3"/>
        <v>0</v>
      </c>
    </row>
    <row r="46" spans="1:33" x14ac:dyDescent="0.3">
      <c r="A46" s="131" t="s">
        <v>33</v>
      </c>
      <c r="B46" s="108">
        <f t="shared" si="40"/>
        <v>0</v>
      </c>
      <c r="C46" s="108">
        <f t="shared" si="41"/>
        <v>0</v>
      </c>
      <c r="D46" s="108">
        <f t="shared" si="42"/>
        <v>0</v>
      </c>
      <c r="E46" s="108">
        <f t="shared" si="43"/>
        <v>0</v>
      </c>
      <c r="F46" s="108">
        <f>IFERROR(E46/B46*100,0)</f>
        <v>0</v>
      </c>
      <c r="G46" s="108">
        <f>IFERROR(E46/C46*100,0)</f>
        <v>0</v>
      </c>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2"/>
      <c r="AG46" s="103">
        <f t="shared" si="3"/>
        <v>0</v>
      </c>
    </row>
    <row r="47" spans="1:33" x14ac:dyDescent="0.3">
      <c r="A47" s="131" t="s">
        <v>172</v>
      </c>
      <c r="B47" s="108">
        <f t="shared" si="40"/>
        <v>0</v>
      </c>
      <c r="C47" s="108">
        <f t="shared" si="41"/>
        <v>0</v>
      </c>
      <c r="D47" s="108">
        <f t="shared" si="42"/>
        <v>0</v>
      </c>
      <c r="E47" s="108">
        <f t="shared" si="43"/>
        <v>0</v>
      </c>
      <c r="F47" s="108">
        <f t="shared" ref="F47" si="44">IFERROR(E47/B47*100,0)</f>
        <v>0</v>
      </c>
      <c r="G47" s="108">
        <f t="shared" ref="G47" si="45">IFERROR(E47/C47*100,0)</f>
        <v>0</v>
      </c>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2"/>
      <c r="AG47" s="103">
        <f t="shared" si="3"/>
        <v>0</v>
      </c>
    </row>
    <row r="48" spans="1:33" x14ac:dyDescent="0.3">
      <c r="A48" s="664" t="s">
        <v>348</v>
      </c>
      <c r="B48" s="665"/>
      <c r="C48" s="665"/>
      <c r="D48" s="665"/>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6"/>
      <c r="AG48" s="103">
        <f t="shared" si="3"/>
        <v>0</v>
      </c>
    </row>
    <row r="49" spans="1:33" x14ac:dyDescent="0.3">
      <c r="A49" s="664" t="s">
        <v>54</v>
      </c>
      <c r="B49" s="665"/>
      <c r="C49" s="665"/>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6"/>
      <c r="AG49" s="103">
        <f t="shared" si="3"/>
        <v>0</v>
      </c>
    </row>
    <row r="50" spans="1:33" ht="124.5" customHeight="1" x14ac:dyDescent="0.3">
      <c r="A50" s="126" t="s">
        <v>349</v>
      </c>
      <c r="B50" s="134"/>
      <c r="C50" s="135"/>
      <c r="D50" s="135"/>
      <c r="E50" s="135"/>
      <c r="F50" s="135"/>
      <c r="G50" s="135"/>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02"/>
      <c r="AG50" s="103">
        <f t="shared" si="3"/>
        <v>0</v>
      </c>
    </row>
    <row r="51" spans="1:33" x14ac:dyDescent="0.3">
      <c r="A51" s="104" t="s">
        <v>31</v>
      </c>
      <c r="B51" s="105">
        <f>B52+B53+B54</f>
        <v>5480.6</v>
      </c>
      <c r="C51" s="105">
        <f>C52+C53+C54</f>
        <v>0</v>
      </c>
      <c r="D51" s="105">
        <f>D52+D53+D54</f>
        <v>0</v>
      </c>
      <c r="E51" s="105">
        <f>E52+E53+E54</f>
        <v>0</v>
      </c>
      <c r="F51" s="108">
        <f>IFERROR(E51/B51*100,0)</f>
        <v>0</v>
      </c>
      <c r="G51" s="108">
        <f>IFERROR(E51/C51*100,0)</f>
        <v>0</v>
      </c>
      <c r="H51" s="105">
        <f t="shared" ref="H51:AE51" si="46">H52+H53+H54</f>
        <v>0</v>
      </c>
      <c r="I51" s="105">
        <f t="shared" si="46"/>
        <v>0</v>
      </c>
      <c r="J51" s="105">
        <f t="shared" si="46"/>
        <v>0</v>
      </c>
      <c r="K51" s="105">
        <f t="shared" si="46"/>
        <v>0</v>
      </c>
      <c r="L51" s="105">
        <f t="shared" si="46"/>
        <v>0</v>
      </c>
      <c r="M51" s="105">
        <f t="shared" si="46"/>
        <v>0</v>
      </c>
      <c r="N51" s="105">
        <f t="shared" si="46"/>
        <v>0</v>
      </c>
      <c r="O51" s="105">
        <f t="shared" si="46"/>
        <v>0</v>
      </c>
      <c r="P51" s="105">
        <f t="shared" si="46"/>
        <v>0</v>
      </c>
      <c r="Q51" s="105">
        <f t="shared" si="46"/>
        <v>0</v>
      </c>
      <c r="R51" s="105">
        <f t="shared" si="46"/>
        <v>0</v>
      </c>
      <c r="S51" s="105">
        <f t="shared" si="46"/>
        <v>0</v>
      </c>
      <c r="T51" s="105">
        <f t="shared" si="46"/>
        <v>0</v>
      </c>
      <c r="U51" s="105">
        <f t="shared" si="46"/>
        <v>0</v>
      </c>
      <c r="V51" s="105">
        <f t="shared" si="46"/>
        <v>0</v>
      </c>
      <c r="W51" s="105">
        <f t="shared" si="46"/>
        <v>0</v>
      </c>
      <c r="X51" s="105">
        <f t="shared" si="46"/>
        <v>0</v>
      </c>
      <c r="Y51" s="105">
        <f t="shared" si="46"/>
        <v>0</v>
      </c>
      <c r="Z51" s="105">
        <f t="shared" si="46"/>
        <v>0</v>
      </c>
      <c r="AA51" s="105">
        <f t="shared" si="46"/>
        <v>0</v>
      </c>
      <c r="AB51" s="105">
        <f t="shared" si="46"/>
        <v>0</v>
      </c>
      <c r="AC51" s="105">
        <f t="shared" si="46"/>
        <v>0</v>
      </c>
      <c r="AD51" s="105">
        <f t="shared" si="46"/>
        <v>5480.6</v>
      </c>
      <c r="AE51" s="105">
        <f t="shared" si="46"/>
        <v>0</v>
      </c>
      <c r="AF51" s="102"/>
      <c r="AG51" s="103">
        <f t="shared" si="3"/>
        <v>0</v>
      </c>
    </row>
    <row r="52" spans="1:33" x14ac:dyDescent="0.3">
      <c r="A52" s="107" t="s">
        <v>171</v>
      </c>
      <c r="B52" s="108">
        <f t="shared" ref="B52:B55" si="47">J52+L52+N52+P52+R52+T52+V52+X52+Z52+AB52+AD52+H52</f>
        <v>408</v>
      </c>
      <c r="C52" s="108">
        <f t="shared" ref="C52:C55" si="48">SUM(H52)</f>
        <v>0</v>
      </c>
      <c r="D52" s="108">
        <f t="shared" ref="D52:D55" si="49">E52</f>
        <v>0</v>
      </c>
      <c r="E52" s="108">
        <f t="shared" ref="E52:E55" si="50">SUM(I52,K52,M52,O52,Q52,S52,U52,W52,Y52,AA52,AC52,AE52)</f>
        <v>0</v>
      </c>
      <c r="F52" s="108">
        <f>IFERROR(E52/B52*100,0)</f>
        <v>0</v>
      </c>
      <c r="G52" s="108">
        <f>IFERROR(E52/C52*100,0)</f>
        <v>0</v>
      </c>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v>408</v>
      </c>
      <c r="AE52" s="108"/>
      <c r="AF52" s="102"/>
      <c r="AG52" s="103">
        <f t="shared" si="3"/>
        <v>0</v>
      </c>
    </row>
    <row r="53" spans="1:33" x14ac:dyDescent="0.3">
      <c r="A53" s="107" t="s">
        <v>32</v>
      </c>
      <c r="B53" s="108">
        <f t="shared" si="47"/>
        <v>4798.5</v>
      </c>
      <c r="C53" s="108">
        <f t="shared" si="48"/>
        <v>0</v>
      </c>
      <c r="D53" s="108">
        <f t="shared" si="49"/>
        <v>0</v>
      </c>
      <c r="E53" s="108">
        <f t="shared" si="50"/>
        <v>0</v>
      </c>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v>4798.5</v>
      </c>
      <c r="AE53" s="108"/>
      <c r="AF53" s="102"/>
      <c r="AG53" s="103">
        <f t="shared" si="3"/>
        <v>0</v>
      </c>
    </row>
    <row r="54" spans="1:33" x14ac:dyDescent="0.3">
      <c r="A54" s="107" t="s">
        <v>33</v>
      </c>
      <c r="B54" s="108">
        <f t="shared" si="47"/>
        <v>274.10000000000002</v>
      </c>
      <c r="C54" s="108">
        <f t="shared" si="48"/>
        <v>0</v>
      </c>
      <c r="D54" s="108">
        <f t="shared" si="49"/>
        <v>0</v>
      </c>
      <c r="E54" s="108">
        <f t="shared" si="50"/>
        <v>0</v>
      </c>
      <c r="F54" s="108">
        <f>IFERROR(E54/B54*100,0)</f>
        <v>0</v>
      </c>
      <c r="G54" s="108">
        <f>IFERROR(E54/C54*100,0)</f>
        <v>0</v>
      </c>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v>274.10000000000002</v>
      </c>
      <c r="AE54" s="108"/>
      <c r="AF54" s="102"/>
      <c r="AG54" s="103">
        <f t="shared" si="3"/>
        <v>0</v>
      </c>
    </row>
    <row r="55" spans="1:33" x14ac:dyDescent="0.3">
      <c r="A55" s="107" t="s">
        <v>172</v>
      </c>
      <c r="B55" s="108">
        <f t="shared" si="47"/>
        <v>0</v>
      </c>
      <c r="C55" s="108">
        <f t="shared" si="48"/>
        <v>0</v>
      </c>
      <c r="D55" s="108">
        <f t="shared" si="49"/>
        <v>0</v>
      </c>
      <c r="E55" s="108">
        <f t="shared" si="50"/>
        <v>0</v>
      </c>
      <c r="F55" s="108">
        <f>IFERROR(E55/B55*100,0)</f>
        <v>0</v>
      </c>
      <c r="G55" s="108">
        <f>IFERROR(E55/C55*100,0)</f>
        <v>0</v>
      </c>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2"/>
      <c r="AG55" s="103">
        <f t="shared" si="3"/>
        <v>0</v>
      </c>
    </row>
    <row r="56" spans="1:33" ht="131.25" x14ac:dyDescent="0.3">
      <c r="A56" s="126" t="s">
        <v>350</v>
      </c>
      <c r="B56" s="108"/>
      <c r="C56" s="138"/>
      <c r="D56" s="138"/>
      <c r="E56" s="138"/>
      <c r="F56" s="138"/>
      <c r="G56" s="13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2"/>
      <c r="AG56" s="103">
        <f t="shared" si="3"/>
        <v>0</v>
      </c>
    </row>
    <row r="57" spans="1:33" x14ac:dyDescent="0.3">
      <c r="A57" s="104" t="s">
        <v>31</v>
      </c>
      <c r="B57" s="105">
        <f>B58+B59+B60+B61</f>
        <v>1981</v>
      </c>
      <c r="C57" s="105">
        <f>C58+C59+C60+C61</f>
        <v>0</v>
      </c>
      <c r="D57" s="105">
        <f>D58+D59+D60+D61</f>
        <v>0</v>
      </c>
      <c r="E57" s="105">
        <f>E58+E59+E60+E61</f>
        <v>0</v>
      </c>
      <c r="F57" s="108">
        <v>0</v>
      </c>
      <c r="G57" s="108">
        <v>0</v>
      </c>
      <c r="H57" s="105">
        <f>H58+H59+H60+H61</f>
        <v>0</v>
      </c>
      <c r="I57" s="105">
        <f t="shared" ref="I57:AE57" si="51">I58+I59+I60+I61</f>
        <v>0</v>
      </c>
      <c r="J57" s="105">
        <f t="shared" si="51"/>
        <v>0</v>
      </c>
      <c r="K57" s="105">
        <f t="shared" si="51"/>
        <v>0</v>
      </c>
      <c r="L57" s="105">
        <f t="shared" si="51"/>
        <v>0</v>
      </c>
      <c r="M57" s="105">
        <f t="shared" si="51"/>
        <v>0</v>
      </c>
      <c r="N57" s="105">
        <f t="shared" si="51"/>
        <v>0</v>
      </c>
      <c r="O57" s="105">
        <f t="shared" si="51"/>
        <v>0</v>
      </c>
      <c r="P57" s="105">
        <f t="shared" si="51"/>
        <v>0</v>
      </c>
      <c r="Q57" s="105">
        <f t="shared" si="51"/>
        <v>0</v>
      </c>
      <c r="R57" s="105">
        <f t="shared" si="51"/>
        <v>0</v>
      </c>
      <c r="S57" s="105">
        <f t="shared" si="51"/>
        <v>0</v>
      </c>
      <c r="T57" s="105">
        <f t="shared" si="51"/>
        <v>0</v>
      </c>
      <c r="U57" s="105">
        <f t="shared" si="51"/>
        <v>0</v>
      </c>
      <c r="V57" s="105">
        <f t="shared" si="51"/>
        <v>0</v>
      </c>
      <c r="W57" s="105">
        <f t="shared" si="51"/>
        <v>0</v>
      </c>
      <c r="X57" s="105">
        <f t="shared" si="51"/>
        <v>0</v>
      </c>
      <c r="Y57" s="105">
        <f t="shared" si="51"/>
        <v>0</v>
      </c>
      <c r="Z57" s="105">
        <f t="shared" si="51"/>
        <v>0</v>
      </c>
      <c r="AA57" s="105">
        <f t="shared" si="51"/>
        <v>0</v>
      </c>
      <c r="AB57" s="105">
        <f t="shared" si="51"/>
        <v>0</v>
      </c>
      <c r="AC57" s="105">
        <f t="shared" si="51"/>
        <v>0</v>
      </c>
      <c r="AD57" s="105">
        <f t="shared" si="51"/>
        <v>1981</v>
      </c>
      <c r="AE57" s="105">
        <f t="shared" si="51"/>
        <v>0</v>
      </c>
      <c r="AF57" s="102"/>
      <c r="AG57" s="103">
        <f t="shared" si="3"/>
        <v>0</v>
      </c>
    </row>
    <row r="58" spans="1:33" x14ac:dyDescent="0.3">
      <c r="A58" s="107" t="s">
        <v>171</v>
      </c>
      <c r="B58" s="108">
        <f t="shared" ref="B58:B61" si="52">J58+L58+N58+P58+R58+T58+V58+X58+Z58+AB58+AD58+H58</f>
        <v>1981</v>
      </c>
      <c r="C58" s="108">
        <f t="shared" ref="C58:C61" si="53">SUM(H58)</f>
        <v>0</v>
      </c>
      <c r="D58" s="108">
        <f t="shared" ref="D58:D61" si="54">E58</f>
        <v>0</v>
      </c>
      <c r="E58" s="108">
        <f t="shared" ref="E58:E61" si="55">SUM(I58,K58,M58,O58,Q58,S58,U58,W58,Y58,AA58,AC58,AE58)</f>
        <v>0</v>
      </c>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v>1981</v>
      </c>
      <c r="AE58" s="108"/>
      <c r="AF58" s="102"/>
      <c r="AG58" s="103">
        <f t="shared" si="3"/>
        <v>0</v>
      </c>
    </row>
    <row r="59" spans="1:33" x14ac:dyDescent="0.3">
      <c r="A59" s="107" t="s">
        <v>32</v>
      </c>
      <c r="B59" s="108">
        <f t="shared" si="52"/>
        <v>0</v>
      </c>
      <c r="C59" s="108">
        <f t="shared" si="53"/>
        <v>0</v>
      </c>
      <c r="D59" s="108">
        <f t="shared" si="54"/>
        <v>0</v>
      </c>
      <c r="E59" s="108">
        <f t="shared" si="55"/>
        <v>0</v>
      </c>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2"/>
      <c r="AG59" s="103">
        <f t="shared" si="3"/>
        <v>0</v>
      </c>
    </row>
    <row r="60" spans="1:33" x14ac:dyDescent="0.3">
      <c r="A60" s="107" t="s">
        <v>33</v>
      </c>
      <c r="B60" s="108">
        <f t="shared" si="52"/>
        <v>0</v>
      </c>
      <c r="C60" s="108">
        <f t="shared" si="53"/>
        <v>0</v>
      </c>
      <c r="D60" s="108">
        <f t="shared" si="54"/>
        <v>0</v>
      </c>
      <c r="E60" s="108">
        <f t="shared" si="55"/>
        <v>0</v>
      </c>
      <c r="F60" s="108">
        <f>IFERROR(E60/B60*100,0)</f>
        <v>0</v>
      </c>
      <c r="G60" s="108">
        <f>IFERROR(E60/C60*100,0)</f>
        <v>0</v>
      </c>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2"/>
      <c r="AG60" s="103">
        <f t="shared" si="3"/>
        <v>0</v>
      </c>
    </row>
    <row r="61" spans="1:33" x14ac:dyDescent="0.3">
      <c r="A61" s="107" t="s">
        <v>172</v>
      </c>
      <c r="B61" s="108">
        <f t="shared" si="52"/>
        <v>0</v>
      </c>
      <c r="C61" s="108">
        <f t="shared" si="53"/>
        <v>0</v>
      </c>
      <c r="D61" s="108">
        <f t="shared" si="54"/>
        <v>0</v>
      </c>
      <c r="E61" s="108">
        <f t="shared" si="55"/>
        <v>0</v>
      </c>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2"/>
      <c r="AG61" s="103">
        <f t="shared" si="3"/>
        <v>0</v>
      </c>
    </row>
    <row r="62" spans="1:33" ht="56.25" x14ac:dyDescent="0.3">
      <c r="A62" s="126" t="s">
        <v>351</v>
      </c>
      <c r="B62" s="108"/>
      <c r="C62" s="138"/>
      <c r="D62" s="138"/>
      <c r="E62" s="138"/>
      <c r="F62" s="138"/>
      <c r="G62" s="13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2"/>
      <c r="AG62" s="103">
        <f t="shared" si="3"/>
        <v>0</v>
      </c>
    </row>
    <row r="63" spans="1:33" x14ac:dyDescent="0.3">
      <c r="A63" s="104" t="s">
        <v>31</v>
      </c>
      <c r="B63" s="105">
        <f>B64+B65+B66+B67</f>
        <v>2055.7999999999997</v>
      </c>
      <c r="C63" s="105">
        <f>C64+C65+C66+C67</f>
        <v>0</v>
      </c>
      <c r="D63" s="105">
        <f>D64+D65+D66+D67</f>
        <v>0</v>
      </c>
      <c r="E63" s="105">
        <f>E64+E65+E66+E67</f>
        <v>0</v>
      </c>
      <c r="F63" s="108">
        <v>0</v>
      </c>
      <c r="G63" s="108">
        <v>0</v>
      </c>
      <c r="H63" s="105">
        <f>H64+H65+H66+H67</f>
        <v>0</v>
      </c>
      <c r="I63" s="105">
        <f t="shared" ref="I63:AE63" si="56">I64+I65+I66+I67</f>
        <v>0</v>
      </c>
      <c r="J63" s="105">
        <f t="shared" si="56"/>
        <v>0</v>
      </c>
      <c r="K63" s="105">
        <f t="shared" si="56"/>
        <v>0</v>
      </c>
      <c r="L63" s="105">
        <f t="shared" si="56"/>
        <v>0</v>
      </c>
      <c r="M63" s="105">
        <f t="shared" si="56"/>
        <v>0</v>
      </c>
      <c r="N63" s="105">
        <f t="shared" si="56"/>
        <v>9.1999999999999993</v>
      </c>
      <c r="O63" s="105">
        <f t="shared" si="56"/>
        <v>0</v>
      </c>
      <c r="P63" s="105">
        <f t="shared" si="56"/>
        <v>0</v>
      </c>
      <c r="Q63" s="105">
        <f t="shared" si="56"/>
        <v>0</v>
      </c>
      <c r="R63" s="105">
        <f t="shared" si="56"/>
        <v>0</v>
      </c>
      <c r="S63" s="105">
        <f t="shared" si="56"/>
        <v>0</v>
      </c>
      <c r="T63" s="105">
        <f t="shared" si="56"/>
        <v>0</v>
      </c>
      <c r="U63" s="105">
        <f t="shared" si="56"/>
        <v>0</v>
      </c>
      <c r="V63" s="105">
        <f t="shared" si="56"/>
        <v>0</v>
      </c>
      <c r="W63" s="105">
        <f t="shared" si="56"/>
        <v>0</v>
      </c>
      <c r="X63" s="105">
        <f t="shared" si="56"/>
        <v>0</v>
      </c>
      <c r="Y63" s="105">
        <f t="shared" si="56"/>
        <v>0</v>
      </c>
      <c r="Z63" s="105">
        <f t="shared" si="56"/>
        <v>0</v>
      </c>
      <c r="AA63" s="105">
        <f t="shared" si="56"/>
        <v>0</v>
      </c>
      <c r="AB63" s="105">
        <f t="shared" si="56"/>
        <v>0</v>
      </c>
      <c r="AC63" s="105">
        <f t="shared" si="56"/>
        <v>0</v>
      </c>
      <c r="AD63" s="105">
        <f t="shared" si="56"/>
        <v>2046.6</v>
      </c>
      <c r="AE63" s="105">
        <f t="shared" si="56"/>
        <v>0</v>
      </c>
      <c r="AF63" s="102"/>
      <c r="AG63" s="103">
        <f t="shared" si="3"/>
        <v>0</v>
      </c>
    </row>
    <row r="64" spans="1:33" x14ac:dyDescent="0.3">
      <c r="A64" s="107" t="s">
        <v>171</v>
      </c>
      <c r="B64" s="108">
        <f t="shared" ref="B64:B67" si="57">J64+L64+N64+P64+R64+T64+V64+X64+Z64+AB64+AD64+H64</f>
        <v>2046.6</v>
      </c>
      <c r="C64" s="108">
        <f t="shared" ref="C64:C67" si="58">SUM(H64)</f>
        <v>0</v>
      </c>
      <c r="D64" s="108">
        <f t="shared" ref="D64:D67" si="59">E64</f>
        <v>0</v>
      </c>
      <c r="E64" s="108">
        <f t="shared" ref="E64:E67" si="60">SUM(I64,K64,M64,O64,Q64,S64,U64,W64,Y64,AA64,AC64,AE64)</f>
        <v>0</v>
      </c>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v>2046.6</v>
      </c>
      <c r="AE64" s="108"/>
      <c r="AF64" s="102"/>
      <c r="AG64" s="103">
        <f t="shared" si="3"/>
        <v>0</v>
      </c>
    </row>
    <row r="65" spans="1:33" x14ac:dyDescent="0.3">
      <c r="A65" s="107" t="s">
        <v>32</v>
      </c>
      <c r="B65" s="108">
        <f t="shared" si="57"/>
        <v>9.1999999999999993</v>
      </c>
      <c r="C65" s="108">
        <f t="shared" si="58"/>
        <v>0</v>
      </c>
      <c r="D65" s="108">
        <f t="shared" si="59"/>
        <v>0</v>
      </c>
      <c r="E65" s="108">
        <f t="shared" si="60"/>
        <v>0</v>
      </c>
      <c r="F65" s="108"/>
      <c r="G65" s="108"/>
      <c r="H65" s="108"/>
      <c r="I65" s="108"/>
      <c r="J65" s="108"/>
      <c r="K65" s="108"/>
      <c r="L65" s="108"/>
      <c r="M65" s="108"/>
      <c r="N65" s="108">
        <v>9.1999999999999993</v>
      </c>
      <c r="O65" s="108"/>
      <c r="P65" s="108"/>
      <c r="Q65" s="108"/>
      <c r="R65" s="108"/>
      <c r="S65" s="108"/>
      <c r="T65" s="108"/>
      <c r="U65" s="108"/>
      <c r="V65" s="108"/>
      <c r="W65" s="108"/>
      <c r="X65" s="108"/>
      <c r="Y65" s="108"/>
      <c r="Z65" s="108"/>
      <c r="AA65" s="108"/>
      <c r="AB65" s="108"/>
      <c r="AC65" s="108"/>
      <c r="AD65" s="108"/>
      <c r="AE65" s="108"/>
      <c r="AF65" s="102"/>
      <c r="AG65" s="103">
        <f t="shared" si="3"/>
        <v>0</v>
      </c>
    </row>
    <row r="66" spans="1:33" x14ac:dyDescent="0.3">
      <c r="A66" s="107" t="s">
        <v>33</v>
      </c>
      <c r="B66" s="108">
        <f t="shared" si="57"/>
        <v>0</v>
      </c>
      <c r="C66" s="108">
        <f t="shared" si="58"/>
        <v>0</v>
      </c>
      <c r="D66" s="108">
        <f t="shared" si="59"/>
        <v>0</v>
      </c>
      <c r="E66" s="108">
        <f t="shared" si="60"/>
        <v>0</v>
      </c>
      <c r="F66" s="108">
        <f>IFERROR(E66/B66*100,0)</f>
        <v>0</v>
      </c>
      <c r="G66" s="108">
        <f>IFERROR(E66/C66*100,0)</f>
        <v>0</v>
      </c>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2"/>
      <c r="AG66" s="103">
        <f t="shared" si="3"/>
        <v>0</v>
      </c>
    </row>
    <row r="67" spans="1:33" x14ac:dyDescent="0.3">
      <c r="A67" s="107" t="s">
        <v>172</v>
      </c>
      <c r="B67" s="108">
        <f t="shared" si="57"/>
        <v>0</v>
      </c>
      <c r="C67" s="108">
        <f t="shared" si="58"/>
        <v>0</v>
      </c>
      <c r="D67" s="108">
        <f t="shared" si="59"/>
        <v>0</v>
      </c>
      <c r="E67" s="108">
        <f t="shared" si="60"/>
        <v>0</v>
      </c>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2"/>
      <c r="AG67" s="103">
        <f t="shared" si="3"/>
        <v>0</v>
      </c>
    </row>
    <row r="68" spans="1:33" ht="150" x14ac:dyDescent="0.3">
      <c r="A68" s="126" t="s">
        <v>352</v>
      </c>
      <c r="B68" s="108"/>
      <c r="C68" s="138"/>
      <c r="D68" s="138"/>
      <c r="E68" s="138"/>
      <c r="F68" s="138"/>
      <c r="G68" s="13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2"/>
      <c r="AG68" s="103">
        <f t="shared" si="3"/>
        <v>0</v>
      </c>
    </row>
    <row r="69" spans="1:33" x14ac:dyDescent="0.3">
      <c r="A69" s="104" t="s">
        <v>31</v>
      </c>
      <c r="B69" s="105">
        <f>B70+B71+B72+B73</f>
        <v>0</v>
      </c>
      <c r="C69" s="105">
        <f>C70+C71+C72+C73</f>
        <v>0</v>
      </c>
      <c r="D69" s="105">
        <f>D70+D71+D72+D73</f>
        <v>0</v>
      </c>
      <c r="E69" s="105">
        <f>E70+E71+E72+E73</f>
        <v>0</v>
      </c>
      <c r="F69" s="108">
        <v>0</v>
      </c>
      <c r="G69" s="108">
        <v>0</v>
      </c>
      <c r="H69" s="105">
        <f>H70+H71+H72+H73</f>
        <v>0</v>
      </c>
      <c r="I69" s="105">
        <f t="shared" ref="I69:AE69" si="61">I70+I71+I72+I73</f>
        <v>0</v>
      </c>
      <c r="J69" s="105">
        <f t="shared" si="61"/>
        <v>0</v>
      </c>
      <c r="K69" s="105">
        <f t="shared" si="61"/>
        <v>0</v>
      </c>
      <c r="L69" s="105">
        <f t="shared" si="61"/>
        <v>0</v>
      </c>
      <c r="M69" s="105">
        <f t="shared" si="61"/>
        <v>0</v>
      </c>
      <c r="N69" s="105">
        <f t="shared" si="61"/>
        <v>0</v>
      </c>
      <c r="O69" s="105">
        <f t="shared" si="61"/>
        <v>0</v>
      </c>
      <c r="P69" s="105">
        <f t="shared" si="61"/>
        <v>0</v>
      </c>
      <c r="Q69" s="105">
        <f t="shared" si="61"/>
        <v>0</v>
      </c>
      <c r="R69" s="105">
        <f t="shared" si="61"/>
        <v>0</v>
      </c>
      <c r="S69" s="105">
        <f t="shared" si="61"/>
        <v>0</v>
      </c>
      <c r="T69" s="105">
        <f t="shared" si="61"/>
        <v>0</v>
      </c>
      <c r="U69" s="105">
        <f t="shared" si="61"/>
        <v>0</v>
      </c>
      <c r="V69" s="105">
        <f t="shared" si="61"/>
        <v>0</v>
      </c>
      <c r="W69" s="105">
        <f t="shared" si="61"/>
        <v>0</v>
      </c>
      <c r="X69" s="105">
        <f t="shared" si="61"/>
        <v>0</v>
      </c>
      <c r="Y69" s="105">
        <f t="shared" si="61"/>
        <v>0</v>
      </c>
      <c r="Z69" s="105">
        <f t="shared" si="61"/>
        <v>0</v>
      </c>
      <c r="AA69" s="105">
        <f t="shared" si="61"/>
        <v>0</v>
      </c>
      <c r="AB69" s="105">
        <f t="shared" si="61"/>
        <v>0</v>
      </c>
      <c r="AC69" s="105">
        <f t="shared" si="61"/>
        <v>0</v>
      </c>
      <c r="AD69" s="105">
        <f t="shared" si="61"/>
        <v>0</v>
      </c>
      <c r="AE69" s="105">
        <f t="shared" si="61"/>
        <v>0</v>
      </c>
      <c r="AF69" s="102"/>
      <c r="AG69" s="103">
        <f t="shared" si="3"/>
        <v>0</v>
      </c>
    </row>
    <row r="70" spans="1:33" x14ac:dyDescent="0.3">
      <c r="A70" s="107" t="s">
        <v>171</v>
      </c>
      <c r="B70" s="108">
        <f t="shared" ref="B70:B73" si="62">J70+L70+N70+P70+R70+T70+V70+X70+Z70+AB70+AD70+H70</f>
        <v>0</v>
      </c>
      <c r="C70" s="108">
        <f t="shared" ref="C70:C73" si="63">SUM(H70)</f>
        <v>0</v>
      </c>
      <c r="D70" s="108">
        <f t="shared" ref="D70:D73" si="64">E70</f>
        <v>0</v>
      </c>
      <c r="E70" s="108">
        <f t="shared" ref="E70:E73" si="65">SUM(I70,K70,M70,O70,Q70,S70,U70,W70,Y70,AA70,AC70,AE70)</f>
        <v>0</v>
      </c>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2"/>
      <c r="AG70" s="103">
        <f t="shared" si="3"/>
        <v>0</v>
      </c>
    </row>
    <row r="71" spans="1:33" x14ac:dyDescent="0.3">
      <c r="A71" s="107" t="s">
        <v>32</v>
      </c>
      <c r="B71" s="108">
        <f t="shared" si="62"/>
        <v>0</v>
      </c>
      <c r="C71" s="108">
        <f t="shared" si="63"/>
        <v>0</v>
      </c>
      <c r="D71" s="108">
        <f t="shared" si="64"/>
        <v>0</v>
      </c>
      <c r="E71" s="108">
        <f t="shared" si="65"/>
        <v>0</v>
      </c>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2"/>
      <c r="AG71" s="103">
        <f t="shared" si="3"/>
        <v>0</v>
      </c>
    </row>
    <row r="72" spans="1:33" x14ac:dyDescent="0.3">
      <c r="A72" s="107" t="s">
        <v>33</v>
      </c>
      <c r="B72" s="108">
        <f t="shared" si="62"/>
        <v>0</v>
      </c>
      <c r="C72" s="108">
        <f t="shared" si="63"/>
        <v>0</v>
      </c>
      <c r="D72" s="108">
        <f t="shared" si="64"/>
        <v>0</v>
      </c>
      <c r="E72" s="108">
        <f t="shared" si="65"/>
        <v>0</v>
      </c>
      <c r="F72" s="108">
        <f>IFERROR(E72/B72*100,0)</f>
        <v>0</v>
      </c>
      <c r="G72" s="108">
        <f>IFERROR(E72/C72*100,0)</f>
        <v>0</v>
      </c>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2"/>
      <c r="AG72" s="103">
        <f t="shared" si="3"/>
        <v>0</v>
      </c>
    </row>
    <row r="73" spans="1:33" x14ac:dyDescent="0.3">
      <c r="A73" s="107" t="s">
        <v>172</v>
      </c>
      <c r="B73" s="108">
        <f t="shared" si="62"/>
        <v>0</v>
      </c>
      <c r="C73" s="108">
        <f t="shared" si="63"/>
        <v>0</v>
      </c>
      <c r="D73" s="108">
        <f t="shared" si="64"/>
        <v>0</v>
      </c>
      <c r="E73" s="108">
        <f t="shared" si="65"/>
        <v>0</v>
      </c>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2"/>
      <c r="AG73" s="103">
        <f t="shared" si="3"/>
        <v>0</v>
      </c>
    </row>
    <row r="74" spans="1:33" x14ac:dyDescent="0.3">
      <c r="A74" s="664" t="s">
        <v>353</v>
      </c>
      <c r="B74" s="665"/>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666"/>
      <c r="AG74" s="103">
        <f t="shared" si="3"/>
        <v>0</v>
      </c>
    </row>
    <row r="75" spans="1:33" x14ac:dyDescent="0.3">
      <c r="A75" s="664" t="s">
        <v>54</v>
      </c>
      <c r="B75" s="665"/>
      <c r="C75" s="665"/>
      <c r="D75" s="665"/>
      <c r="E75" s="665"/>
      <c r="F75" s="665"/>
      <c r="G75" s="665"/>
      <c r="H75" s="665"/>
      <c r="I75" s="665"/>
      <c r="J75" s="665"/>
      <c r="K75" s="665"/>
      <c r="L75" s="665"/>
      <c r="M75" s="665"/>
      <c r="N75" s="665"/>
      <c r="O75" s="665"/>
      <c r="P75" s="665"/>
      <c r="Q75" s="665"/>
      <c r="R75" s="665"/>
      <c r="S75" s="665"/>
      <c r="T75" s="665"/>
      <c r="U75" s="665"/>
      <c r="V75" s="665"/>
      <c r="W75" s="665"/>
      <c r="X75" s="665"/>
      <c r="Y75" s="665"/>
      <c r="Z75" s="665"/>
      <c r="AA75" s="665"/>
      <c r="AB75" s="665"/>
      <c r="AC75" s="665"/>
      <c r="AD75" s="665"/>
      <c r="AE75" s="665"/>
      <c r="AF75" s="666"/>
      <c r="AG75" s="103">
        <f t="shared" si="3"/>
        <v>0</v>
      </c>
    </row>
    <row r="76" spans="1:33" ht="56.25" x14ac:dyDescent="0.3">
      <c r="A76" s="140" t="s">
        <v>354</v>
      </c>
      <c r="B76" s="141"/>
      <c r="C76" s="142"/>
      <c r="D76" s="142"/>
      <c r="E76" s="142"/>
      <c r="F76" s="142"/>
      <c r="G76" s="142"/>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02"/>
      <c r="AG76" s="103">
        <f t="shared" ref="AG76:AG113" si="66">B76-H76-J76-L76-N76-P76-R76-T76-V76-X76-Z76-AB76-AD76</f>
        <v>0</v>
      </c>
    </row>
    <row r="77" spans="1:33" x14ac:dyDescent="0.3">
      <c r="A77" s="104" t="s">
        <v>31</v>
      </c>
      <c r="B77" s="105">
        <f>B78+B79+B80+B81</f>
        <v>10192.700000000001</v>
      </c>
      <c r="C77" s="105">
        <f>C78+C79+C80+C81</f>
        <v>1346.835</v>
      </c>
      <c r="D77" s="105">
        <f>D78+D79+D80+D81</f>
        <v>0</v>
      </c>
      <c r="E77" s="105">
        <f>E78+E79+E80+E81</f>
        <v>0</v>
      </c>
      <c r="F77" s="108">
        <f>IFERROR(E77/B77*100,0)</f>
        <v>0</v>
      </c>
      <c r="G77" s="108">
        <f>IFERROR(E77/C77*100,0)</f>
        <v>0</v>
      </c>
      <c r="H77" s="105">
        <f>H78+H79+H80+H81</f>
        <v>1346.835</v>
      </c>
      <c r="I77" s="105">
        <f t="shared" ref="I77:AE77" si="67">I78+I79+I80+I81</f>
        <v>0</v>
      </c>
      <c r="J77" s="105">
        <f t="shared" si="67"/>
        <v>860.06899999999996</v>
      </c>
      <c r="K77" s="105">
        <f t="shared" si="67"/>
        <v>0</v>
      </c>
      <c r="L77" s="105">
        <f t="shared" si="67"/>
        <v>683.37599999999998</v>
      </c>
      <c r="M77" s="105">
        <f t="shared" si="67"/>
        <v>0</v>
      </c>
      <c r="N77" s="105">
        <f t="shared" si="67"/>
        <v>1006.02</v>
      </c>
      <c r="O77" s="105">
        <f t="shared" si="67"/>
        <v>0</v>
      </c>
      <c r="P77" s="105">
        <f t="shared" si="67"/>
        <v>780.81399999999996</v>
      </c>
      <c r="Q77" s="105">
        <f t="shared" si="67"/>
        <v>0</v>
      </c>
      <c r="R77" s="105">
        <f t="shared" si="67"/>
        <v>683.37599999999998</v>
      </c>
      <c r="S77" s="105">
        <f t="shared" si="67"/>
        <v>0</v>
      </c>
      <c r="T77" s="105">
        <f t="shared" si="67"/>
        <v>1006.02</v>
      </c>
      <c r="U77" s="105">
        <f t="shared" si="67"/>
        <v>0</v>
      </c>
      <c r="V77" s="105">
        <f t="shared" si="67"/>
        <v>780.81399999999996</v>
      </c>
      <c r="W77" s="105">
        <f t="shared" si="67"/>
        <v>0</v>
      </c>
      <c r="X77" s="105">
        <f t="shared" si="67"/>
        <v>683.37599999999998</v>
      </c>
      <c r="Y77" s="105">
        <f t="shared" si="67"/>
        <v>0</v>
      </c>
      <c r="Z77" s="105">
        <f t="shared" si="67"/>
        <v>1006.02</v>
      </c>
      <c r="AA77" s="105">
        <f t="shared" si="67"/>
        <v>0</v>
      </c>
      <c r="AB77" s="105">
        <f t="shared" si="67"/>
        <v>780.81399999999996</v>
      </c>
      <c r="AC77" s="105">
        <f t="shared" si="67"/>
        <v>0</v>
      </c>
      <c r="AD77" s="105">
        <f t="shared" si="67"/>
        <v>575.16600000000005</v>
      </c>
      <c r="AE77" s="105">
        <f t="shared" si="67"/>
        <v>0</v>
      </c>
      <c r="AF77" s="102"/>
      <c r="AG77" s="103">
        <f t="shared" si="66"/>
        <v>9.0949470177292824E-13</v>
      </c>
    </row>
    <row r="78" spans="1:33" x14ac:dyDescent="0.3">
      <c r="A78" s="107" t="s">
        <v>171</v>
      </c>
      <c r="B78" s="108">
        <f t="shared" ref="B78:B81" si="68">J78+L78+N78+P78+R78+T78+V78+X78+Z78+AB78+AD78+H78</f>
        <v>0</v>
      </c>
      <c r="C78" s="108">
        <f t="shared" ref="C78:C81" si="69">SUM(H78)</f>
        <v>0</v>
      </c>
      <c r="D78" s="108">
        <f t="shared" ref="D78:D81" si="70">E78</f>
        <v>0</v>
      </c>
      <c r="E78" s="108">
        <f t="shared" ref="E78:E81" si="71">SUM(I78,K78,M78,O78,Q78,S78,U78,W78,Y78,AA78,AC78,AE78)</f>
        <v>0</v>
      </c>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2"/>
      <c r="AG78" s="103">
        <f t="shared" si="66"/>
        <v>0</v>
      </c>
    </row>
    <row r="79" spans="1:33" x14ac:dyDescent="0.3">
      <c r="A79" s="107" t="s">
        <v>32</v>
      </c>
      <c r="B79" s="108">
        <f t="shared" si="68"/>
        <v>0</v>
      </c>
      <c r="C79" s="108">
        <f t="shared" si="69"/>
        <v>0</v>
      </c>
      <c r="D79" s="108">
        <f t="shared" si="70"/>
        <v>0</v>
      </c>
      <c r="E79" s="108">
        <f t="shared" si="71"/>
        <v>0</v>
      </c>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2"/>
      <c r="AG79" s="103">
        <f t="shared" si="66"/>
        <v>0</v>
      </c>
    </row>
    <row r="80" spans="1:33" x14ac:dyDescent="0.3">
      <c r="A80" s="107" t="s">
        <v>33</v>
      </c>
      <c r="B80" s="108">
        <f t="shared" si="68"/>
        <v>10192.700000000001</v>
      </c>
      <c r="C80" s="108">
        <f t="shared" si="69"/>
        <v>1346.835</v>
      </c>
      <c r="D80" s="108">
        <f t="shared" si="70"/>
        <v>0</v>
      </c>
      <c r="E80" s="108">
        <f t="shared" si="71"/>
        <v>0</v>
      </c>
      <c r="F80" s="108">
        <f>IFERROR(E80/B80*100,0)</f>
        <v>0</v>
      </c>
      <c r="G80" s="108">
        <f>IFERROR(E80/C80*100,0)</f>
        <v>0</v>
      </c>
      <c r="H80" s="108">
        <v>1346.835</v>
      </c>
      <c r="I80" s="108"/>
      <c r="J80" s="108">
        <v>860.06899999999996</v>
      </c>
      <c r="K80" s="108"/>
      <c r="L80" s="108">
        <v>683.37599999999998</v>
      </c>
      <c r="M80" s="108"/>
      <c r="N80" s="108">
        <v>1006.02</v>
      </c>
      <c r="O80" s="108"/>
      <c r="P80" s="108">
        <v>780.81399999999996</v>
      </c>
      <c r="Q80" s="108"/>
      <c r="R80" s="108">
        <v>683.37599999999998</v>
      </c>
      <c r="S80" s="108"/>
      <c r="T80" s="108">
        <v>1006.02</v>
      </c>
      <c r="U80" s="108"/>
      <c r="V80" s="108">
        <v>780.81399999999996</v>
      </c>
      <c r="W80" s="108"/>
      <c r="X80" s="108">
        <v>683.37599999999998</v>
      </c>
      <c r="Y80" s="108"/>
      <c r="Z80" s="108">
        <v>1006.02</v>
      </c>
      <c r="AA80" s="108"/>
      <c r="AB80" s="108">
        <v>780.81399999999996</v>
      </c>
      <c r="AC80" s="108"/>
      <c r="AD80" s="108">
        <v>575.16600000000005</v>
      </c>
      <c r="AE80" s="108"/>
      <c r="AF80" s="102"/>
      <c r="AG80" s="103">
        <f t="shared" si="66"/>
        <v>9.0949470177292824E-13</v>
      </c>
    </row>
    <row r="81" spans="1:33" x14ac:dyDescent="0.3">
      <c r="A81" s="107" t="s">
        <v>172</v>
      </c>
      <c r="B81" s="108">
        <f t="shared" si="68"/>
        <v>0</v>
      </c>
      <c r="C81" s="108">
        <f t="shared" si="69"/>
        <v>0</v>
      </c>
      <c r="D81" s="108">
        <f t="shared" si="70"/>
        <v>0</v>
      </c>
      <c r="E81" s="108">
        <f t="shared" si="71"/>
        <v>0</v>
      </c>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2"/>
      <c r="AG81" s="103">
        <f t="shared" si="66"/>
        <v>0</v>
      </c>
    </row>
    <row r="82" spans="1:33" ht="56.25" x14ac:dyDescent="0.3">
      <c r="A82" s="140" t="s">
        <v>355</v>
      </c>
      <c r="B82" s="141"/>
      <c r="C82" s="142"/>
      <c r="D82" s="142"/>
      <c r="E82" s="142"/>
      <c r="F82" s="142"/>
      <c r="G82" s="142"/>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02"/>
      <c r="AG82" s="103">
        <f t="shared" si="66"/>
        <v>0</v>
      </c>
    </row>
    <row r="83" spans="1:33" x14ac:dyDescent="0.3">
      <c r="A83" s="104" t="s">
        <v>31</v>
      </c>
      <c r="B83" s="105">
        <f>B84+B85+B86+B87</f>
        <v>18835</v>
      </c>
      <c r="C83" s="105">
        <f>C84+C85+C86+C87</f>
        <v>2430.2660000000001</v>
      </c>
      <c r="D83" s="105">
        <f>D84+D85+D86+D87</f>
        <v>0</v>
      </c>
      <c r="E83" s="105">
        <f>E84+E85+E86+E87</f>
        <v>0</v>
      </c>
      <c r="F83" s="108">
        <f>IFERROR(E83/B83*100,0)</f>
        <v>0</v>
      </c>
      <c r="G83" s="108">
        <f>IFERROR(E83/C83*100,0)</f>
        <v>0</v>
      </c>
      <c r="H83" s="105">
        <f>H84+H85+H86+H87</f>
        <v>2430.2660000000001</v>
      </c>
      <c r="I83" s="105">
        <f t="shared" ref="I83:AE83" si="72">I84+I85+I86+I87</f>
        <v>0</v>
      </c>
      <c r="J83" s="105">
        <f t="shared" si="72"/>
        <v>1596.345</v>
      </c>
      <c r="K83" s="105">
        <f t="shared" si="72"/>
        <v>0</v>
      </c>
      <c r="L83" s="105">
        <f t="shared" si="72"/>
        <v>1267.1220000000001</v>
      </c>
      <c r="M83" s="105">
        <f t="shared" si="72"/>
        <v>0</v>
      </c>
      <c r="N83" s="105">
        <f t="shared" si="72"/>
        <v>1870.66</v>
      </c>
      <c r="O83" s="105">
        <f t="shared" si="72"/>
        <v>0</v>
      </c>
      <c r="P83" s="105">
        <f t="shared" si="72"/>
        <v>1449.39</v>
      </c>
      <c r="Q83" s="105">
        <f t="shared" si="72"/>
        <v>0</v>
      </c>
      <c r="R83" s="105">
        <f t="shared" si="72"/>
        <v>1267.1220000000001</v>
      </c>
      <c r="S83" s="105">
        <f t="shared" si="72"/>
        <v>0</v>
      </c>
      <c r="T83" s="105">
        <f t="shared" si="72"/>
        <v>1870.66</v>
      </c>
      <c r="U83" s="105">
        <f t="shared" si="72"/>
        <v>0</v>
      </c>
      <c r="V83" s="105">
        <f t="shared" si="72"/>
        <v>1449.39</v>
      </c>
      <c r="W83" s="105">
        <f t="shared" si="72"/>
        <v>0</v>
      </c>
      <c r="X83" s="105">
        <f t="shared" si="72"/>
        <v>1267.1220000000001</v>
      </c>
      <c r="Y83" s="105">
        <f t="shared" si="72"/>
        <v>0</v>
      </c>
      <c r="Z83" s="105">
        <f t="shared" si="72"/>
        <v>1870.66</v>
      </c>
      <c r="AA83" s="105">
        <f t="shared" si="72"/>
        <v>0</v>
      </c>
      <c r="AB83" s="105">
        <f t="shared" si="72"/>
        <v>1449.39</v>
      </c>
      <c r="AC83" s="105">
        <f t="shared" si="72"/>
        <v>0</v>
      </c>
      <c r="AD83" s="105">
        <f t="shared" si="72"/>
        <v>1046.873</v>
      </c>
      <c r="AE83" s="105">
        <f t="shared" si="72"/>
        <v>0</v>
      </c>
      <c r="AF83" s="102"/>
      <c r="AG83" s="103">
        <f t="shared" si="66"/>
        <v>2.5011104298755527E-12</v>
      </c>
    </row>
    <row r="84" spans="1:33" x14ac:dyDescent="0.3">
      <c r="A84" s="107" t="s">
        <v>171</v>
      </c>
      <c r="B84" s="108">
        <f t="shared" ref="B84:B87" si="73">J84+L84+N84+P84+R84+T84+V84+X84+Z84+AB84+AD84+H84</f>
        <v>0</v>
      </c>
      <c r="C84" s="108">
        <f t="shared" ref="C84:C87" si="74">SUM(H84)</f>
        <v>0</v>
      </c>
      <c r="D84" s="108">
        <f t="shared" ref="D84:D87" si="75">E84</f>
        <v>0</v>
      </c>
      <c r="E84" s="108">
        <f t="shared" ref="E84:E87" si="76">SUM(I84,K84,M84,O84,Q84,S84,U84,W84,Y84,AA84,AC84,AE84)</f>
        <v>0</v>
      </c>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2"/>
      <c r="AG84" s="103">
        <f t="shared" si="66"/>
        <v>0</v>
      </c>
    </row>
    <row r="85" spans="1:33" x14ac:dyDescent="0.3">
      <c r="A85" s="107" t="s">
        <v>32</v>
      </c>
      <c r="B85" s="108">
        <f t="shared" si="73"/>
        <v>0</v>
      </c>
      <c r="C85" s="108">
        <f t="shared" si="74"/>
        <v>0</v>
      </c>
      <c r="D85" s="108">
        <f t="shared" si="75"/>
        <v>0</v>
      </c>
      <c r="E85" s="108">
        <f t="shared" si="76"/>
        <v>0</v>
      </c>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2"/>
      <c r="AG85" s="103">
        <f t="shared" si="66"/>
        <v>0</v>
      </c>
    </row>
    <row r="86" spans="1:33" x14ac:dyDescent="0.3">
      <c r="A86" s="107" t="s">
        <v>33</v>
      </c>
      <c r="B86" s="108">
        <f t="shared" si="73"/>
        <v>18835</v>
      </c>
      <c r="C86" s="108">
        <f t="shared" si="74"/>
        <v>2430.2660000000001</v>
      </c>
      <c r="D86" s="108">
        <f t="shared" si="75"/>
        <v>0</v>
      </c>
      <c r="E86" s="108">
        <f t="shared" si="76"/>
        <v>0</v>
      </c>
      <c r="F86" s="108">
        <f>IFERROR(E86/B86*100,0)</f>
        <v>0</v>
      </c>
      <c r="G86" s="108">
        <f>IFERROR(E86/C86*100,0)</f>
        <v>0</v>
      </c>
      <c r="H86" s="108">
        <v>2430.2660000000001</v>
      </c>
      <c r="I86" s="108"/>
      <c r="J86" s="108">
        <v>1596.345</v>
      </c>
      <c r="K86" s="108"/>
      <c r="L86" s="108">
        <v>1267.1220000000001</v>
      </c>
      <c r="M86" s="108"/>
      <c r="N86" s="108">
        <v>1870.66</v>
      </c>
      <c r="O86" s="108"/>
      <c r="P86" s="108">
        <v>1449.39</v>
      </c>
      <c r="Q86" s="108"/>
      <c r="R86" s="108">
        <v>1267.1220000000001</v>
      </c>
      <c r="S86" s="108"/>
      <c r="T86" s="108">
        <v>1870.66</v>
      </c>
      <c r="U86" s="108"/>
      <c r="V86" s="108">
        <v>1449.39</v>
      </c>
      <c r="W86" s="108"/>
      <c r="X86" s="108">
        <v>1267.1220000000001</v>
      </c>
      <c r="Y86" s="108"/>
      <c r="Z86" s="108">
        <v>1870.66</v>
      </c>
      <c r="AA86" s="108"/>
      <c r="AB86" s="108">
        <v>1449.39</v>
      </c>
      <c r="AC86" s="108"/>
      <c r="AD86" s="108">
        <v>1046.873</v>
      </c>
      <c r="AE86" s="108"/>
      <c r="AF86" s="102"/>
      <c r="AG86" s="103">
        <f t="shared" si="66"/>
        <v>2.5011104298755527E-12</v>
      </c>
    </row>
    <row r="87" spans="1:33" x14ac:dyDescent="0.3">
      <c r="A87" s="107" t="s">
        <v>172</v>
      </c>
      <c r="B87" s="108">
        <f t="shared" si="73"/>
        <v>0</v>
      </c>
      <c r="C87" s="108">
        <f t="shared" si="74"/>
        <v>0</v>
      </c>
      <c r="D87" s="108">
        <f t="shared" si="75"/>
        <v>0</v>
      </c>
      <c r="E87" s="108">
        <f t="shared" si="76"/>
        <v>0</v>
      </c>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2"/>
      <c r="AG87" s="103">
        <f t="shared" si="66"/>
        <v>0</v>
      </c>
    </row>
    <row r="88" spans="1:33" ht="75" x14ac:dyDescent="0.3">
      <c r="A88" s="140" t="s">
        <v>356</v>
      </c>
      <c r="B88" s="141"/>
      <c r="C88" s="142"/>
      <c r="D88" s="142"/>
      <c r="E88" s="142"/>
      <c r="F88" s="142"/>
      <c r="G88" s="142"/>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02"/>
      <c r="AG88" s="103">
        <f t="shared" si="66"/>
        <v>0</v>
      </c>
    </row>
    <row r="89" spans="1:33" x14ac:dyDescent="0.3">
      <c r="A89" s="104" t="s">
        <v>31</v>
      </c>
      <c r="B89" s="105">
        <f>B90+B91+B92+B93</f>
        <v>79058.899999999994</v>
      </c>
      <c r="C89" s="105">
        <f>C90+C91+C92+C93</f>
        <v>6588.7505499999997</v>
      </c>
      <c r="D89" s="105">
        <f>D90+D91+D92+D93</f>
        <v>0</v>
      </c>
      <c r="E89" s="105">
        <f>E90+E91+E92+E93</f>
        <v>0</v>
      </c>
      <c r="F89" s="108">
        <f>IFERROR(E89/B89*100,0)</f>
        <v>0</v>
      </c>
      <c r="G89" s="108">
        <f>IFERROR(E89/C89*100,0)</f>
        <v>0</v>
      </c>
      <c r="H89" s="105">
        <f>H90+H91+H92+H93</f>
        <v>6588.7505499999997</v>
      </c>
      <c r="I89" s="105">
        <f t="shared" ref="I89:AE89" si="77">I90+I91+I92+I93</f>
        <v>0</v>
      </c>
      <c r="J89" s="105">
        <f t="shared" si="77"/>
        <v>7370.3927999999996</v>
      </c>
      <c r="K89" s="105">
        <f t="shared" si="77"/>
        <v>0</v>
      </c>
      <c r="L89" s="105">
        <f t="shared" si="77"/>
        <v>5255.7727999999997</v>
      </c>
      <c r="M89" s="105">
        <f t="shared" si="77"/>
        <v>0</v>
      </c>
      <c r="N89" s="105">
        <f t="shared" si="77"/>
        <v>6617.5267999999996</v>
      </c>
      <c r="O89" s="105">
        <f t="shared" si="77"/>
        <v>0</v>
      </c>
      <c r="P89" s="105">
        <f t="shared" si="77"/>
        <v>5387.1827999999996</v>
      </c>
      <c r="Q89" s="105">
        <f t="shared" si="77"/>
        <v>0</v>
      </c>
      <c r="R89" s="105">
        <f t="shared" si="77"/>
        <v>6127.6927999999998</v>
      </c>
      <c r="S89" s="105">
        <f t="shared" si="77"/>
        <v>0</v>
      </c>
      <c r="T89" s="105">
        <f t="shared" si="77"/>
        <v>7060.0478000000003</v>
      </c>
      <c r="U89" s="105">
        <f t="shared" si="77"/>
        <v>0</v>
      </c>
      <c r="V89" s="105">
        <f t="shared" si="77"/>
        <v>6428.1927999999998</v>
      </c>
      <c r="W89" s="105">
        <f t="shared" si="77"/>
        <v>0</v>
      </c>
      <c r="X89" s="105">
        <f t="shared" si="77"/>
        <v>5636.2928000000002</v>
      </c>
      <c r="Y89" s="105">
        <f t="shared" si="77"/>
        <v>0</v>
      </c>
      <c r="Z89" s="105">
        <f t="shared" si="77"/>
        <v>6164.6787999999997</v>
      </c>
      <c r="AA89" s="105">
        <f t="shared" si="77"/>
        <v>0</v>
      </c>
      <c r="AB89" s="105">
        <f t="shared" si="77"/>
        <v>5483.0928000000004</v>
      </c>
      <c r="AC89" s="105">
        <f t="shared" si="77"/>
        <v>0</v>
      </c>
      <c r="AD89" s="105">
        <f t="shared" si="77"/>
        <v>10939.276449999999</v>
      </c>
      <c r="AE89" s="105">
        <f t="shared" si="77"/>
        <v>0</v>
      </c>
      <c r="AF89" s="102"/>
      <c r="AG89" s="103">
        <f t="shared" si="66"/>
        <v>0</v>
      </c>
    </row>
    <row r="90" spans="1:33" x14ac:dyDescent="0.3">
      <c r="A90" s="107" t="s">
        <v>171</v>
      </c>
      <c r="B90" s="108">
        <f t="shared" ref="B90:B93" si="78">J90+L90+N90+P90+R90+T90+V90+X90+Z90+AB90+AD90+H90</f>
        <v>0</v>
      </c>
      <c r="C90" s="108">
        <f t="shared" ref="C90:C93" si="79">SUM(H90)</f>
        <v>0</v>
      </c>
      <c r="D90" s="108">
        <f t="shared" ref="D90:D93" si="80">E90</f>
        <v>0</v>
      </c>
      <c r="E90" s="108">
        <f t="shared" ref="E90:E93" si="81">SUM(I90,K90,M90,O90,Q90,S90,U90,W90,Y90,AA90,AC90,AE90)</f>
        <v>0</v>
      </c>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2"/>
      <c r="AG90" s="103">
        <f t="shared" si="66"/>
        <v>0</v>
      </c>
    </row>
    <row r="91" spans="1:33" x14ac:dyDescent="0.3">
      <c r="A91" s="107" t="s">
        <v>32</v>
      </c>
      <c r="B91" s="108">
        <f t="shared" si="78"/>
        <v>0</v>
      </c>
      <c r="C91" s="108">
        <f t="shared" si="79"/>
        <v>0</v>
      </c>
      <c r="D91" s="108">
        <f t="shared" si="80"/>
        <v>0</v>
      </c>
      <c r="E91" s="108">
        <f t="shared" si="81"/>
        <v>0</v>
      </c>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2"/>
      <c r="AG91" s="103">
        <f t="shared" si="66"/>
        <v>0</v>
      </c>
    </row>
    <row r="92" spans="1:33" x14ac:dyDescent="0.3">
      <c r="A92" s="107" t="s">
        <v>33</v>
      </c>
      <c r="B92" s="108">
        <f t="shared" si="78"/>
        <v>79058.899999999994</v>
      </c>
      <c r="C92" s="108">
        <f t="shared" si="79"/>
        <v>6588.7505499999997</v>
      </c>
      <c r="D92" s="108">
        <f t="shared" si="80"/>
        <v>0</v>
      </c>
      <c r="E92" s="108">
        <f t="shared" si="81"/>
        <v>0</v>
      </c>
      <c r="F92" s="108">
        <f>IFERROR(E92/B92*100,0)</f>
        <v>0</v>
      </c>
      <c r="G92" s="108">
        <f>IFERROR(E92/C92*100,0)</f>
        <v>0</v>
      </c>
      <c r="H92" s="108">
        <v>6588.7505499999997</v>
      </c>
      <c r="I92" s="108"/>
      <c r="J92" s="108">
        <v>7370.3927999999996</v>
      </c>
      <c r="K92" s="108"/>
      <c r="L92" s="108">
        <v>5255.7727999999997</v>
      </c>
      <c r="M92" s="108"/>
      <c r="N92" s="108">
        <v>6617.5267999999996</v>
      </c>
      <c r="O92" s="108"/>
      <c r="P92" s="108">
        <v>5387.1827999999996</v>
      </c>
      <c r="Q92" s="108"/>
      <c r="R92" s="108">
        <v>6127.6927999999998</v>
      </c>
      <c r="S92" s="108"/>
      <c r="T92" s="108">
        <v>7060.0478000000003</v>
      </c>
      <c r="U92" s="108"/>
      <c r="V92" s="108">
        <v>6428.1927999999998</v>
      </c>
      <c r="W92" s="108"/>
      <c r="X92" s="108">
        <v>5636.2928000000002</v>
      </c>
      <c r="Y92" s="108"/>
      <c r="Z92" s="108">
        <v>6164.6787999999997</v>
      </c>
      <c r="AA92" s="108"/>
      <c r="AB92" s="108">
        <v>5483.0928000000004</v>
      </c>
      <c r="AC92" s="108"/>
      <c r="AD92" s="108">
        <v>10939.276449999999</v>
      </c>
      <c r="AE92" s="108"/>
      <c r="AF92" s="102"/>
      <c r="AG92" s="103">
        <f t="shared" si="66"/>
        <v>0</v>
      </c>
    </row>
    <row r="93" spans="1:33" x14ac:dyDescent="0.3">
      <c r="A93" s="107" t="s">
        <v>172</v>
      </c>
      <c r="B93" s="108">
        <f t="shared" si="78"/>
        <v>0</v>
      </c>
      <c r="C93" s="108">
        <f t="shared" si="79"/>
        <v>0</v>
      </c>
      <c r="D93" s="108">
        <f t="shared" si="80"/>
        <v>0</v>
      </c>
      <c r="E93" s="108">
        <f t="shared" si="81"/>
        <v>0</v>
      </c>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2"/>
      <c r="AG93" s="103">
        <f t="shared" si="66"/>
        <v>0</v>
      </c>
    </row>
    <row r="94" spans="1:33" x14ac:dyDescent="0.3">
      <c r="A94" s="150" t="s">
        <v>219</v>
      </c>
      <c r="B94" s="151">
        <f>B95+B96+B97+B98</f>
        <v>182539.20999999996</v>
      </c>
      <c r="C94" s="151">
        <f>C95+C96+C97</f>
        <v>15042.351549999999</v>
      </c>
      <c r="D94" s="151">
        <f>D95+D96+D97</f>
        <v>0</v>
      </c>
      <c r="E94" s="151">
        <f>E95+E96+E97</f>
        <v>0</v>
      </c>
      <c r="F94" s="151">
        <f t="shared" ref="F94:F108" si="82">IFERROR(E94/B94*100,0)</f>
        <v>0</v>
      </c>
      <c r="G94" s="151">
        <f t="shared" ref="G94:G108" si="83">IFERROR(E94/C94*100,0)</f>
        <v>0</v>
      </c>
      <c r="H94" s="151">
        <f t="shared" ref="H94:AE94" si="84">H95+H96+H97+H98</f>
        <v>15042.351549999999</v>
      </c>
      <c r="I94" s="151">
        <f t="shared" si="84"/>
        <v>0</v>
      </c>
      <c r="J94" s="151">
        <f t="shared" si="84"/>
        <v>9826.8067999999985</v>
      </c>
      <c r="K94" s="151">
        <f t="shared" si="84"/>
        <v>0</v>
      </c>
      <c r="L94" s="151">
        <f t="shared" si="84"/>
        <v>7971.2708000000002</v>
      </c>
      <c r="M94" s="151">
        <f t="shared" si="84"/>
        <v>0</v>
      </c>
      <c r="N94" s="151">
        <f t="shared" si="84"/>
        <v>9503.4068000000007</v>
      </c>
      <c r="O94" s="151">
        <f t="shared" si="84"/>
        <v>0</v>
      </c>
      <c r="P94" s="151">
        <f t="shared" si="84"/>
        <v>7617.3868000000002</v>
      </c>
      <c r="Q94" s="151">
        <f t="shared" si="84"/>
        <v>0</v>
      </c>
      <c r="R94" s="151">
        <f t="shared" si="84"/>
        <v>19391.1908</v>
      </c>
      <c r="S94" s="151">
        <f t="shared" si="84"/>
        <v>0</v>
      </c>
      <c r="T94" s="151">
        <f t="shared" si="84"/>
        <v>9936.7278000000006</v>
      </c>
      <c r="U94" s="151">
        <f t="shared" si="84"/>
        <v>0</v>
      </c>
      <c r="V94" s="151">
        <f t="shared" si="84"/>
        <v>8658.3968000000004</v>
      </c>
      <c r="W94" s="151">
        <f t="shared" si="84"/>
        <v>0</v>
      </c>
      <c r="X94" s="151">
        <f t="shared" si="84"/>
        <v>7586.7908000000007</v>
      </c>
      <c r="Y94" s="151">
        <f t="shared" si="84"/>
        <v>0</v>
      </c>
      <c r="Z94" s="151">
        <f t="shared" si="84"/>
        <v>9041.3588</v>
      </c>
      <c r="AA94" s="151">
        <f t="shared" si="84"/>
        <v>0</v>
      </c>
      <c r="AB94" s="151">
        <f t="shared" si="84"/>
        <v>13924.506799999999</v>
      </c>
      <c r="AC94" s="151">
        <f t="shared" si="84"/>
        <v>0</v>
      </c>
      <c r="AD94" s="151">
        <f t="shared" si="84"/>
        <v>64039.015449999999</v>
      </c>
      <c r="AE94" s="151">
        <f t="shared" si="84"/>
        <v>0</v>
      </c>
      <c r="AF94" s="151"/>
      <c r="AG94" s="103">
        <f t="shared" si="66"/>
        <v>0</v>
      </c>
    </row>
    <row r="95" spans="1:33" x14ac:dyDescent="0.3">
      <c r="A95" s="152" t="s">
        <v>171</v>
      </c>
      <c r="B95" s="153">
        <f>B13+B19+B26+B32+B38+B44+B52+B58+B64+B70+B78+B84+B90</f>
        <v>4435.6000000000004</v>
      </c>
      <c r="C95" s="153">
        <f t="shared" ref="C95:E95" si="85">C13+C19+C26+C32+C38+C44+C52+C58+C64+C70+C78+C84+C90</f>
        <v>0</v>
      </c>
      <c r="D95" s="153">
        <f t="shared" si="85"/>
        <v>0</v>
      </c>
      <c r="E95" s="153">
        <f t="shared" si="85"/>
        <v>0</v>
      </c>
      <c r="F95" s="153">
        <f t="shared" si="82"/>
        <v>0</v>
      </c>
      <c r="G95" s="153">
        <f t="shared" si="83"/>
        <v>0</v>
      </c>
      <c r="H95" s="153">
        <f t="shared" ref="H95:AE98" si="86">H13+H19+H26+H32+H38+H44+H52+H58+H64+H70+H78+H84+H90</f>
        <v>0</v>
      </c>
      <c r="I95" s="153">
        <f t="shared" si="86"/>
        <v>0</v>
      </c>
      <c r="J95" s="153">
        <f t="shared" si="86"/>
        <v>0</v>
      </c>
      <c r="K95" s="153">
        <f t="shared" si="86"/>
        <v>0</v>
      </c>
      <c r="L95" s="153">
        <f t="shared" si="86"/>
        <v>0</v>
      </c>
      <c r="M95" s="153">
        <f t="shared" si="86"/>
        <v>0</v>
      </c>
      <c r="N95" s="153">
        <f t="shared" si="86"/>
        <v>0</v>
      </c>
      <c r="O95" s="153">
        <f t="shared" si="86"/>
        <v>0</v>
      </c>
      <c r="P95" s="153">
        <f t="shared" si="86"/>
        <v>0</v>
      </c>
      <c r="Q95" s="153">
        <f t="shared" si="86"/>
        <v>0</v>
      </c>
      <c r="R95" s="153">
        <f t="shared" si="86"/>
        <v>0</v>
      </c>
      <c r="S95" s="153">
        <f t="shared" si="86"/>
        <v>0</v>
      </c>
      <c r="T95" s="153">
        <f t="shared" si="86"/>
        <v>0</v>
      </c>
      <c r="U95" s="153">
        <f t="shared" si="86"/>
        <v>0</v>
      </c>
      <c r="V95" s="153">
        <f t="shared" si="86"/>
        <v>0</v>
      </c>
      <c r="W95" s="153">
        <f t="shared" si="86"/>
        <v>0</v>
      </c>
      <c r="X95" s="153">
        <f t="shared" si="86"/>
        <v>0</v>
      </c>
      <c r="Y95" s="153">
        <f t="shared" si="86"/>
        <v>0</v>
      </c>
      <c r="Z95" s="153">
        <f t="shared" si="86"/>
        <v>0</v>
      </c>
      <c r="AA95" s="153">
        <f t="shared" si="86"/>
        <v>0</v>
      </c>
      <c r="AB95" s="153">
        <f t="shared" si="86"/>
        <v>0</v>
      </c>
      <c r="AC95" s="153">
        <f t="shared" si="86"/>
        <v>0</v>
      </c>
      <c r="AD95" s="153">
        <f t="shared" si="86"/>
        <v>4435.6000000000004</v>
      </c>
      <c r="AE95" s="153">
        <f t="shared" si="86"/>
        <v>0</v>
      </c>
      <c r="AF95" s="153"/>
      <c r="AG95" s="103">
        <f t="shared" si="66"/>
        <v>0</v>
      </c>
    </row>
    <row r="96" spans="1:33" x14ac:dyDescent="0.3">
      <c r="A96" s="152" t="s">
        <v>32</v>
      </c>
      <c r="B96" s="153">
        <f t="shared" ref="B96:E98" si="87">B14+B20+B27+B33+B39+B45+B53+B59+B65+B71+B79+B85+B91</f>
        <v>62337.999999999993</v>
      </c>
      <c r="C96" s="153">
        <f t="shared" si="87"/>
        <v>4255.5</v>
      </c>
      <c r="D96" s="153">
        <f t="shared" si="87"/>
        <v>0</v>
      </c>
      <c r="E96" s="153">
        <f t="shared" si="87"/>
        <v>0</v>
      </c>
      <c r="F96" s="153">
        <f t="shared" si="82"/>
        <v>0</v>
      </c>
      <c r="G96" s="153">
        <f t="shared" si="83"/>
        <v>0</v>
      </c>
      <c r="H96" s="153">
        <f t="shared" si="86"/>
        <v>4255.5</v>
      </c>
      <c r="I96" s="153">
        <f t="shared" si="86"/>
        <v>0</v>
      </c>
      <c r="J96" s="153">
        <f t="shared" si="86"/>
        <v>0</v>
      </c>
      <c r="K96" s="153">
        <f t="shared" si="86"/>
        <v>0</v>
      </c>
      <c r="L96" s="153">
        <f t="shared" si="86"/>
        <v>0</v>
      </c>
      <c r="M96" s="153">
        <f t="shared" si="86"/>
        <v>0</v>
      </c>
      <c r="N96" s="153">
        <f t="shared" si="86"/>
        <v>9.1999999999999993</v>
      </c>
      <c r="O96" s="153">
        <f t="shared" si="86"/>
        <v>0</v>
      </c>
      <c r="P96" s="153">
        <f t="shared" si="86"/>
        <v>0</v>
      </c>
      <c r="Q96" s="153">
        <f t="shared" si="86"/>
        <v>0</v>
      </c>
      <c r="R96" s="153">
        <f t="shared" si="86"/>
        <v>10294.799999999999</v>
      </c>
      <c r="S96" s="153">
        <f t="shared" si="86"/>
        <v>0</v>
      </c>
      <c r="T96" s="153">
        <f t="shared" si="86"/>
        <v>0</v>
      </c>
      <c r="U96" s="153">
        <f t="shared" si="86"/>
        <v>0</v>
      </c>
      <c r="V96" s="153">
        <f t="shared" si="86"/>
        <v>0</v>
      </c>
      <c r="W96" s="153">
        <f t="shared" si="86"/>
        <v>0</v>
      </c>
      <c r="X96" s="153">
        <f t="shared" si="86"/>
        <v>0</v>
      </c>
      <c r="Y96" s="153">
        <f t="shared" si="86"/>
        <v>0</v>
      </c>
      <c r="Z96" s="153">
        <f t="shared" si="86"/>
        <v>0</v>
      </c>
      <c r="AA96" s="153">
        <f t="shared" si="86"/>
        <v>0</v>
      </c>
      <c r="AB96" s="153">
        <f t="shared" si="86"/>
        <v>5652.2</v>
      </c>
      <c r="AC96" s="153">
        <f t="shared" si="86"/>
        <v>0</v>
      </c>
      <c r="AD96" s="153">
        <f t="shared" si="86"/>
        <v>42126.3</v>
      </c>
      <c r="AE96" s="153">
        <f t="shared" si="86"/>
        <v>0</v>
      </c>
      <c r="AF96" s="153"/>
      <c r="AG96" s="103">
        <f t="shared" si="66"/>
        <v>0</v>
      </c>
    </row>
    <row r="97" spans="1:33" x14ac:dyDescent="0.3">
      <c r="A97" s="152" t="s">
        <v>33</v>
      </c>
      <c r="B97" s="153">
        <f t="shared" si="87"/>
        <v>115765.60999999999</v>
      </c>
      <c r="C97" s="153">
        <f t="shared" si="87"/>
        <v>10786.851549999999</v>
      </c>
      <c r="D97" s="153">
        <f t="shared" si="87"/>
        <v>0</v>
      </c>
      <c r="E97" s="153">
        <f t="shared" si="87"/>
        <v>0</v>
      </c>
      <c r="F97" s="153">
        <f t="shared" si="82"/>
        <v>0</v>
      </c>
      <c r="G97" s="153">
        <f t="shared" si="83"/>
        <v>0</v>
      </c>
      <c r="H97" s="153">
        <f t="shared" si="86"/>
        <v>10786.851549999999</v>
      </c>
      <c r="I97" s="153">
        <f t="shared" si="86"/>
        <v>0</v>
      </c>
      <c r="J97" s="153">
        <f t="shared" si="86"/>
        <v>9826.8067999999985</v>
      </c>
      <c r="K97" s="153">
        <f t="shared" si="86"/>
        <v>0</v>
      </c>
      <c r="L97" s="153">
        <f t="shared" si="86"/>
        <v>7971.2708000000002</v>
      </c>
      <c r="M97" s="153">
        <f t="shared" si="86"/>
        <v>0</v>
      </c>
      <c r="N97" s="153">
        <f t="shared" si="86"/>
        <v>9494.2067999999999</v>
      </c>
      <c r="O97" s="153">
        <f t="shared" si="86"/>
        <v>0</v>
      </c>
      <c r="P97" s="153">
        <f t="shared" si="86"/>
        <v>7617.3868000000002</v>
      </c>
      <c r="Q97" s="153">
        <f t="shared" si="86"/>
        <v>0</v>
      </c>
      <c r="R97" s="153">
        <f t="shared" si="86"/>
        <v>9096.390800000001</v>
      </c>
      <c r="S97" s="153">
        <f t="shared" si="86"/>
        <v>0</v>
      </c>
      <c r="T97" s="153">
        <f t="shared" si="86"/>
        <v>9936.7278000000006</v>
      </c>
      <c r="U97" s="153">
        <f t="shared" si="86"/>
        <v>0</v>
      </c>
      <c r="V97" s="153">
        <f t="shared" si="86"/>
        <v>8658.3968000000004</v>
      </c>
      <c r="W97" s="153">
        <f t="shared" si="86"/>
        <v>0</v>
      </c>
      <c r="X97" s="153">
        <f t="shared" si="86"/>
        <v>7586.7908000000007</v>
      </c>
      <c r="Y97" s="153">
        <f t="shared" si="86"/>
        <v>0</v>
      </c>
      <c r="Z97" s="153">
        <f t="shared" si="86"/>
        <v>9041.3588</v>
      </c>
      <c r="AA97" s="153">
        <f t="shared" si="86"/>
        <v>0</v>
      </c>
      <c r="AB97" s="153">
        <f t="shared" si="86"/>
        <v>8272.3068000000003</v>
      </c>
      <c r="AC97" s="153">
        <f t="shared" si="86"/>
        <v>0</v>
      </c>
      <c r="AD97" s="153">
        <f t="shared" si="86"/>
        <v>17477.115449999998</v>
      </c>
      <c r="AE97" s="153">
        <f t="shared" si="86"/>
        <v>0</v>
      </c>
      <c r="AF97" s="153"/>
      <c r="AG97" s="103">
        <f t="shared" si="66"/>
        <v>0</v>
      </c>
    </row>
    <row r="98" spans="1:33" x14ac:dyDescent="0.3">
      <c r="A98" s="154" t="s">
        <v>172</v>
      </c>
      <c r="B98" s="153">
        <f t="shared" si="87"/>
        <v>0</v>
      </c>
      <c r="C98" s="153">
        <f t="shared" si="87"/>
        <v>0</v>
      </c>
      <c r="D98" s="153">
        <f t="shared" si="87"/>
        <v>0</v>
      </c>
      <c r="E98" s="153">
        <f t="shared" si="87"/>
        <v>0</v>
      </c>
      <c r="F98" s="153">
        <f t="shared" si="82"/>
        <v>0</v>
      </c>
      <c r="G98" s="153">
        <f t="shared" si="83"/>
        <v>0</v>
      </c>
      <c r="H98" s="153">
        <f t="shared" si="86"/>
        <v>0</v>
      </c>
      <c r="I98" s="153">
        <f t="shared" si="86"/>
        <v>0</v>
      </c>
      <c r="J98" s="153">
        <f t="shared" si="86"/>
        <v>0</v>
      </c>
      <c r="K98" s="153">
        <f t="shared" si="86"/>
        <v>0</v>
      </c>
      <c r="L98" s="153">
        <f t="shared" si="86"/>
        <v>0</v>
      </c>
      <c r="M98" s="153">
        <f t="shared" si="86"/>
        <v>0</v>
      </c>
      <c r="N98" s="153">
        <f t="shared" si="86"/>
        <v>0</v>
      </c>
      <c r="O98" s="153">
        <f t="shared" si="86"/>
        <v>0</v>
      </c>
      <c r="P98" s="153">
        <f t="shared" si="86"/>
        <v>0</v>
      </c>
      <c r="Q98" s="153">
        <f t="shared" si="86"/>
        <v>0</v>
      </c>
      <c r="R98" s="153">
        <f t="shared" si="86"/>
        <v>0</v>
      </c>
      <c r="S98" s="153">
        <f t="shared" si="86"/>
        <v>0</v>
      </c>
      <c r="T98" s="153">
        <f t="shared" si="86"/>
        <v>0</v>
      </c>
      <c r="U98" s="153">
        <f t="shared" si="86"/>
        <v>0</v>
      </c>
      <c r="V98" s="153">
        <f t="shared" si="86"/>
        <v>0</v>
      </c>
      <c r="W98" s="153">
        <f t="shared" si="86"/>
        <v>0</v>
      </c>
      <c r="X98" s="153">
        <f t="shared" si="86"/>
        <v>0</v>
      </c>
      <c r="Y98" s="153">
        <f t="shared" si="86"/>
        <v>0</v>
      </c>
      <c r="Z98" s="153">
        <f t="shared" si="86"/>
        <v>0</v>
      </c>
      <c r="AA98" s="153">
        <f t="shared" si="86"/>
        <v>0</v>
      </c>
      <c r="AB98" s="153">
        <f t="shared" si="86"/>
        <v>0</v>
      </c>
      <c r="AC98" s="153">
        <f t="shared" si="86"/>
        <v>0</v>
      </c>
      <c r="AD98" s="153">
        <f t="shared" si="86"/>
        <v>0</v>
      </c>
      <c r="AE98" s="153">
        <f t="shared" si="86"/>
        <v>0</v>
      </c>
      <c r="AF98" s="153"/>
      <c r="AG98" s="103">
        <f t="shared" si="66"/>
        <v>0</v>
      </c>
    </row>
    <row r="99" spans="1:33" ht="37.5" x14ac:dyDescent="0.3">
      <c r="A99" s="150" t="s">
        <v>220</v>
      </c>
      <c r="B99" s="151">
        <f>B100+B101+B102+B103</f>
        <v>7926.21</v>
      </c>
      <c r="C99" s="151">
        <f>C100+C101+C102</f>
        <v>0</v>
      </c>
      <c r="D99" s="151">
        <f>D100+D101+D102</f>
        <v>0</v>
      </c>
      <c r="E99" s="151">
        <f>E100+E101+E102</f>
        <v>0</v>
      </c>
      <c r="F99" s="151">
        <f t="shared" si="82"/>
        <v>0</v>
      </c>
      <c r="G99" s="151">
        <f t="shared" si="83"/>
        <v>0</v>
      </c>
      <c r="H99" s="151">
        <f t="shared" ref="H99:AE99" si="88">H100+H101+H102+H103</f>
        <v>0</v>
      </c>
      <c r="I99" s="151">
        <f t="shared" si="88"/>
        <v>0</v>
      </c>
      <c r="J99" s="151">
        <f t="shared" si="88"/>
        <v>0</v>
      </c>
      <c r="K99" s="151">
        <f t="shared" si="88"/>
        <v>0</v>
      </c>
      <c r="L99" s="151">
        <f t="shared" si="88"/>
        <v>765</v>
      </c>
      <c r="M99" s="151">
        <f t="shared" si="88"/>
        <v>0</v>
      </c>
      <c r="N99" s="151">
        <f t="shared" si="88"/>
        <v>0</v>
      </c>
      <c r="O99" s="151">
        <f t="shared" si="88"/>
        <v>0</v>
      </c>
      <c r="P99" s="151">
        <f t="shared" si="88"/>
        <v>0</v>
      </c>
      <c r="Q99" s="151">
        <f t="shared" si="88"/>
        <v>0</v>
      </c>
      <c r="R99" s="151">
        <f t="shared" si="88"/>
        <v>0</v>
      </c>
      <c r="S99" s="151">
        <f t="shared" si="88"/>
        <v>0</v>
      </c>
      <c r="T99" s="151">
        <f t="shared" si="88"/>
        <v>0</v>
      </c>
      <c r="U99" s="151">
        <f t="shared" si="88"/>
        <v>0</v>
      </c>
      <c r="V99" s="151">
        <f t="shared" si="88"/>
        <v>0</v>
      </c>
      <c r="W99" s="151">
        <f t="shared" si="88"/>
        <v>0</v>
      </c>
      <c r="X99" s="151">
        <f t="shared" si="88"/>
        <v>0</v>
      </c>
      <c r="Y99" s="151">
        <f t="shared" si="88"/>
        <v>0</v>
      </c>
      <c r="Z99" s="151">
        <f t="shared" si="88"/>
        <v>0</v>
      </c>
      <c r="AA99" s="151">
        <f t="shared" si="88"/>
        <v>0</v>
      </c>
      <c r="AB99" s="151">
        <f t="shared" si="88"/>
        <v>6211.21</v>
      </c>
      <c r="AC99" s="151">
        <f t="shared" si="88"/>
        <v>0</v>
      </c>
      <c r="AD99" s="151">
        <f t="shared" si="88"/>
        <v>950</v>
      </c>
      <c r="AE99" s="151">
        <f t="shared" si="88"/>
        <v>0</v>
      </c>
      <c r="AF99" s="151"/>
      <c r="AG99" s="103">
        <f t="shared" si="66"/>
        <v>0</v>
      </c>
    </row>
    <row r="100" spans="1:33" x14ac:dyDescent="0.3">
      <c r="A100" s="152" t="s">
        <v>171</v>
      </c>
      <c r="B100" s="153">
        <f>B13+B19</f>
        <v>0</v>
      </c>
      <c r="C100" s="153">
        <f t="shared" ref="C100:E100" si="89">C13+C19</f>
        <v>0</v>
      </c>
      <c r="D100" s="153">
        <f t="shared" si="89"/>
        <v>0</v>
      </c>
      <c r="E100" s="153">
        <f t="shared" si="89"/>
        <v>0</v>
      </c>
      <c r="F100" s="153">
        <f t="shared" si="82"/>
        <v>0</v>
      </c>
      <c r="G100" s="153">
        <f t="shared" si="83"/>
        <v>0</v>
      </c>
      <c r="H100" s="153">
        <f t="shared" ref="H100:AE103" si="90">H13+H19</f>
        <v>0</v>
      </c>
      <c r="I100" s="153">
        <f t="shared" si="90"/>
        <v>0</v>
      </c>
      <c r="J100" s="153">
        <f t="shared" si="90"/>
        <v>0</v>
      </c>
      <c r="K100" s="153">
        <f t="shared" si="90"/>
        <v>0</v>
      </c>
      <c r="L100" s="153">
        <f t="shared" si="90"/>
        <v>0</v>
      </c>
      <c r="M100" s="153">
        <f t="shared" si="90"/>
        <v>0</v>
      </c>
      <c r="N100" s="153">
        <f t="shared" si="90"/>
        <v>0</v>
      </c>
      <c r="O100" s="153">
        <f t="shared" si="90"/>
        <v>0</v>
      </c>
      <c r="P100" s="153">
        <f t="shared" si="90"/>
        <v>0</v>
      </c>
      <c r="Q100" s="153">
        <f t="shared" si="90"/>
        <v>0</v>
      </c>
      <c r="R100" s="153">
        <f t="shared" si="90"/>
        <v>0</v>
      </c>
      <c r="S100" s="153">
        <f t="shared" si="90"/>
        <v>0</v>
      </c>
      <c r="T100" s="153">
        <f t="shared" si="90"/>
        <v>0</v>
      </c>
      <c r="U100" s="153">
        <f t="shared" si="90"/>
        <v>0</v>
      </c>
      <c r="V100" s="153">
        <f t="shared" si="90"/>
        <v>0</v>
      </c>
      <c r="W100" s="153">
        <f t="shared" si="90"/>
        <v>0</v>
      </c>
      <c r="X100" s="153">
        <f t="shared" si="90"/>
        <v>0</v>
      </c>
      <c r="Y100" s="153">
        <f t="shared" si="90"/>
        <v>0</v>
      </c>
      <c r="Z100" s="153">
        <f t="shared" si="90"/>
        <v>0</v>
      </c>
      <c r="AA100" s="153">
        <f t="shared" si="90"/>
        <v>0</v>
      </c>
      <c r="AB100" s="153">
        <f t="shared" si="90"/>
        <v>0</v>
      </c>
      <c r="AC100" s="153">
        <f t="shared" si="90"/>
        <v>0</v>
      </c>
      <c r="AD100" s="153">
        <f t="shared" si="90"/>
        <v>0</v>
      </c>
      <c r="AE100" s="153">
        <f t="shared" si="90"/>
        <v>0</v>
      </c>
      <c r="AF100" s="153"/>
      <c r="AG100" s="103">
        <f t="shared" si="66"/>
        <v>0</v>
      </c>
    </row>
    <row r="101" spans="1:33" x14ac:dyDescent="0.3">
      <c r="A101" s="152" t="s">
        <v>32</v>
      </c>
      <c r="B101" s="153">
        <f t="shared" ref="B101:E103" si="91">B14+B20</f>
        <v>5652.2</v>
      </c>
      <c r="C101" s="153">
        <f t="shared" si="91"/>
        <v>0</v>
      </c>
      <c r="D101" s="153">
        <f t="shared" si="91"/>
        <v>0</v>
      </c>
      <c r="E101" s="153">
        <f t="shared" si="91"/>
        <v>0</v>
      </c>
      <c r="F101" s="153">
        <f t="shared" si="82"/>
        <v>0</v>
      </c>
      <c r="G101" s="153">
        <f t="shared" si="83"/>
        <v>0</v>
      </c>
      <c r="H101" s="153">
        <f t="shared" si="90"/>
        <v>0</v>
      </c>
      <c r="I101" s="153">
        <f t="shared" si="90"/>
        <v>0</v>
      </c>
      <c r="J101" s="153">
        <f t="shared" si="90"/>
        <v>0</v>
      </c>
      <c r="K101" s="153">
        <f t="shared" si="90"/>
        <v>0</v>
      </c>
      <c r="L101" s="153">
        <f t="shared" si="90"/>
        <v>0</v>
      </c>
      <c r="M101" s="153">
        <f t="shared" si="90"/>
        <v>0</v>
      </c>
      <c r="N101" s="153">
        <f t="shared" si="90"/>
        <v>0</v>
      </c>
      <c r="O101" s="153">
        <f t="shared" si="90"/>
        <v>0</v>
      </c>
      <c r="P101" s="153">
        <f t="shared" si="90"/>
        <v>0</v>
      </c>
      <c r="Q101" s="153">
        <f t="shared" si="90"/>
        <v>0</v>
      </c>
      <c r="R101" s="153">
        <f t="shared" si="90"/>
        <v>0</v>
      </c>
      <c r="S101" s="153">
        <f t="shared" si="90"/>
        <v>0</v>
      </c>
      <c r="T101" s="153">
        <f t="shared" si="90"/>
        <v>0</v>
      </c>
      <c r="U101" s="153">
        <f t="shared" si="90"/>
        <v>0</v>
      </c>
      <c r="V101" s="153">
        <f t="shared" si="90"/>
        <v>0</v>
      </c>
      <c r="W101" s="153">
        <f t="shared" si="90"/>
        <v>0</v>
      </c>
      <c r="X101" s="153">
        <f t="shared" si="90"/>
        <v>0</v>
      </c>
      <c r="Y101" s="153">
        <f t="shared" si="90"/>
        <v>0</v>
      </c>
      <c r="Z101" s="153">
        <f t="shared" si="90"/>
        <v>0</v>
      </c>
      <c r="AA101" s="153">
        <f t="shared" si="90"/>
        <v>0</v>
      </c>
      <c r="AB101" s="153">
        <f t="shared" si="90"/>
        <v>5652.2</v>
      </c>
      <c r="AC101" s="153">
        <f t="shared" si="90"/>
        <v>0</v>
      </c>
      <c r="AD101" s="153">
        <f t="shared" si="90"/>
        <v>0</v>
      </c>
      <c r="AE101" s="153">
        <f t="shared" si="90"/>
        <v>0</v>
      </c>
      <c r="AF101" s="153"/>
      <c r="AG101" s="103">
        <f t="shared" si="66"/>
        <v>0</v>
      </c>
    </row>
    <row r="102" spans="1:33" x14ac:dyDescent="0.3">
      <c r="A102" s="152" t="s">
        <v>33</v>
      </c>
      <c r="B102" s="153">
        <f t="shared" si="91"/>
        <v>2274.0100000000002</v>
      </c>
      <c r="C102" s="153">
        <f t="shared" si="91"/>
        <v>0</v>
      </c>
      <c r="D102" s="153">
        <f t="shared" si="91"/>
        <v>0</v>
      </c>
      <c r="E102" s="153">
        <f t="shared" si="91"/>
        <v>0</v>
      </c>
      <c r="F102" s="153">
        <f t="shared" si="82"/>
        <v>0</v>
      </c>
      <c r="G102" s="153">
        <f t="shared" si="83"/>
        <v>0</v>
      </c>
      <c r="H102" s="153">
        <f t="shared" si="90"/>
        <v>0</v>
      </c>
      <c r="I102" s="153">
        <f t="shared" si="90"/>
        <v>0</v>
      </c>
      <c r="J102" s="153">
        <f t="shared" si="90"/>
        <v>0</v>
      </c>
      <c r="K102" s="153">
        <f t="shared" si="90"/>
        <v>0</v>
      </c>
      <c r="L102" s="153">
        <f t="shared" si="90"/>
        <v>765</v>
      </c>
      <c r="M102" s="153">
        <f t="shared" si="90"/>
        <v>0</v>
      </c>
      <c r="N102" s="153">
        <f t="shared" si="90"/>
        <v>0</v>
      </c>
      <c r="O102" s="153">
        <f t="shared" si="90"/>
        <v>0</v>
      </c>
      <c r="P102" s="153">
        <f t="shared" si="90"/>
        <v>0</v>
      </c>
      <c r="Q102" s="153">
        <f t="shared" si="90"/>
        <v>0</v>
      </c>
      <c r="R102" s="153">
        <f t="shared" si="90"/>
        <v>0</v>
      </c>
      <c r="S102" s="153">
        <f t="shared" si="90"/>
        <v>0</v>
      </c>
      <c r="T102" s="153">
        <f t="shared" si="90"/>
        <v>0</v>
      </c>
      <c r="U102" s="153">
        <f t="shared" si="90"/>
        <v>0</v>
      </c>
      <c r="V102" s="153">
        <f t="shared" si="90"/>
        <v>0</v>
      </c>
      <c r="W102" s="153">
        <f t="shared" si="90"/>
        <v>0</v>
      </c>
      <c r="X102" s="153">
        <f t="shared" si="90"/>
        <v>0</v>
      </c>
      <c r="Y102" s="153">
        <f t="shared" si="90"/>
        <v>0</v>
      </c>
      <c r="Z102" s="153">
        <f t="shared" si="90"/>
        <v>0</v>
      </c>
      <c r="AA102" s="153">
        <f t="shared" si="90"/>
        <v>0</v>
      </c>
      <c r="AB102" s="153">
        <f t="shared" si="90"/>
        <v>559.01</v>
      </c>
      <c r="AC102" s="153">
        <f t="shared" si="90"/>
        <v>0</v>
      </c>
      <c r="AD102" s="153">
        <f t="shared" si="90"/>
        <v>950</v>
      </c>
      <c r="AE102" s="153">
        <f t="shared" si="90"/>
        <v>0</v>
      </c>
      <c r="AF102" s="153"/>
      <c r="AG102" s="103">
        <f t="shared" si="66"/>
        <v>0</v>
      </c>
    </row>
    <row r="103" spans="1:33" x14ac:dyDescent="0.3">
      <c r="A103" s="154" t="s">
        <v>172</v>
      </c>
      <c r="B103" s="153">
        <f t="shared" si="91"/>
        <v>0</v>
      </c>
      <c r="C103" s="153">
        <f t="shared" si="91"/>
        <v>0</v>
      </c>
      <c r="D103" s="153">
        <f t="shared" si="91"/>
        <v>0</v>
      </c>
      <c r="E103" s="153">
        <f t="shared" si="91"/>
        <v>0</v>
      </c>
      <c r="F103" s="153">
        <f t="shared" si="82"/>
        <v>0</v>
      </c>
      <c r="G103" s="153">
        <f t="shared" si="83"/>
        <v>0</v>
      </c>
      <c r="H103" s="153">
        <f t="shared" si="90"/>
        <v>0</v>
      </c>
      <c r="I103" s="153">
        <f t="shared" si="90"/>
        <v>0</v>
      </c>
      <c r="J103" s="153">
        <f t="shared" si="90"/>
        <v>0</v>
      </c>
      <c r="K103" s="153">
        <f t="shared" si="90"/>
        <v>0</v>
      </c>
      <c r="L103" s="153">
        <f t="shared" si="90"/>
        <v>0</v>
      </c>
      <c r="M103" s="153">
        <f t="shared" si="90"/>
        <v>0</v>
      </c>
      <c r="N103" s="153">
        <f t="shared" si="90"/>
        <v>0</v>
      </c>
      <c r="O103" s="153">
        <f t="shared" si="90"/>
        <v>0</v>
      </c>
      <c r="P103" s="153">
        <f t="shared" si="90"/>
        <v>0</v>
      </c>
      <c r="Q103" s="153">
        <f t="shared" si="90"/>
        <v>0</v>
      </c>
      <c r="R103" s="153">
        <f t="shared" si="90"/>
        <v>0</v>
      </c>
      <c r="S103" s="153">
        <f t="shared" si="90"/>
        <v>0</v>
      </c>
      <c r="T103" s="153">
        <f t="shared" si="90"/>
        <v>0</v>
      </c>
      <c r="U103" s="153">
        <f t="shared" si="90"/>
        <v>0</v>
      </c>
      <c r="V103" s="153">
        <f t="shared" si="90"/>
        <v>0</v>
      </c>
      <c r="W103" s="153">
        <f t="shared" si="90"/>
        <v>0</v>
      </c>
      <c r="X103" s="153">
        <f t="shared" si="90"/>
        <v>0</v>
      </c>
      <c r="Y103" s="153">
        <f t="shared" si="90"/>
        <v>0</v>
      </c>
      <c r="Z103" s="153">
        <f t="shared" si="90"/>
        <v>0</v>
      </c>
      <c r="AA103" s="153">
        <f t="shared" si="90"/>
        <v>0</v>
      </c>
      <c r="AB103" s="153">
        <f t="shared" si="90"/>
        <v>0</v>
      </c>
      <c r="AC103" s="153">
        <f t="shared" si="90"/>
        <v>0</v>
      </c>
      <c r="AD103" s="153">
        <f t="shared" si="90"/>
        <v>0</v>
      </c>
      <c r="AE103" s="153">
        <f t="shared" si="90"/>
        <v>0</v>
      </c>
      <c r="AF103" s="153"/>
      <c r="AG103" s="103">
        <f t="shared" si="66"/>
        <v>0</v>
      </c>
    </row>
    <row r="104" spans="1:33" ht="37.5" x14ac:dyDescent="0.3">
      <c r="A104" s="150" t="s">
        <v>221</v>
      </c>
      <c r="B104" s="151">
        <f>B105+B106+B107+B108</f>
        <v>174613</v>
      </c>
      <c r="C104" s="151">
        <f>C105+C106+C107</f>
        <v>15042.351549999999</v>
      </c>
      <c r="D104" s="151">
        <f>D105+D106+D107</f>
        <v>0</v>
      </c>
      <c r="E104" s="151">
        <f>E105+E106+E107</f>
        <v>0</v>
      </c>
      <c r="F104" s="151">
        <f t="shared" si="82"/>
        <v>0</v>
      </c>
      <c r="G104" s="151">
        <f t="shared" si="83"/>
        <v>0</v>
      </c>
      <c r="H104" s="151">
        <f t="shared" ref="H104:AE104" si="92">H105+H106+H107</f>
        <v>15042.351549999999</v>
      </c>
      <c r="I104" s="151">
        <f t="shared" si="92"/>
        <v>0</v>
      </c>
      <c r="J104" s="151">
        <f t="shared" si="92"/>
        <v>9826.8067999999985</v>
      </c>
      <c r="K104" s="151">
        <f t="shared" si="92"/>
        <v>0</v>
      </c>
      <c r="L104" s="151">
        <f t="shared" si="92"/>
        <v>7206.2708000000002</v>
      </c>
      <c r="M104" s="151">
        <f t="shared" si="92"/>
        <v>0</v>
      </c>
      <c r="N104" s="151">
        <f t="shared" si="92"/>
        <v>9503.4068000000007</v>
      </c>
      <c r="O104" s="151">
        <f t="shared" si="92"/>
        <v>0</v>
      </c>
      <c r="P104" s="151">
        <f t="shared" si="92"/>
        <v>7617.3868000000002</v>
      </c>
      <c r="Q104" s="151">
        <f t="shared" si="92"/>
        <v>0</v>
      </c>
      <c r="R104" s="151">
        <f t="shared" si="92"/>
        <v>19391.1908</v>
      </c>
      <c r="S104" s="151">
        <f t="shared" si="92"/>
        <v>0</v>
      </c>
      <c r="T104" s="151">
        <f t="shared" si="92"/>
        <v>9936.7278000000006</v>
      </c>
      <c r="U104" s="151">
        <f t="shared" si="92"/>
        <v>0</v>
      </c>
      <c r="V104" s="151">
        <f t="shared" si="92"/>
        <v>8658.3968000000004</v>
      </c>
      <c r="W104" s="151">
        <f t="shared" si="92"/>
        <v>0</v>
      </c>
      <c r="X104" s="151">
        <f t="shared" si="92"/>
        <v>7586.7908000000007</v>
      </c>
      <c r="Y104" s="151">
        <f t="shared" si="92"/>
        <v>0</v>
      </c>
      <c r="Z104" s="151">
        <f t="shared" si="92"/>
        <v>9041.3588</v>
      </c>
      <c r="AA104" s="151">
        <f t="shared" si="92"/>
        <v>0</v>
      </c>
      <c r="AB104" s="151">
        <f t="shared" si="92"/>
        <v>7713.2968000000001</v>
      </c>
      <c r="AC104" s="151">
        <f t="shared" si="92"/>
        <v>0</v>
      </c>
      <c r="AD104" s="151">
        <f t="shared" si="92"/>
        <v>63089.015449999999</v>
      </c>
      <c r="AE104" s="151">
        <f t="shared" si="92"/>
        <v>0</v>
      </c>
      <c r="AF104" s="151"/>
      <c r="AG104" s="103">
        <f t="shared" si="66"/>
        <v>0</v>
      </c>
    </row>
    <row r="105" spans="1:33" x14ac:dyDescent="0.3">
      <c r="A105" s="152" t="s">
        <v>171</v>
      </c>
      <c r="B105" s="153">
        <f>B26+B32+B38+B44+B52+B58+B64+B70+B78+B84+B90</f>
        <v>4435.6000000000004</v>
      </c>
      <c r="C105" s="153">
        <f t="shared" ref="C105:E105" si="93">C26+C32+C38+C44+C52+C58+C64+C70+C78+C84+C90</f>
        <v>0</v>
      </c>
      <c r="D105" s="153">
        <f t="shared" si="93"/>
        <v>0</v>
      </c>
      <c r="E105" s="153">
        <f t="shared" si="93"/>
        <v>0</v>
      </c>
      <c r="F105" s="153">
        <f t="shared" si="82"/>
        <v>0</v>
      </c>
      <c r="G105" s="153">
        <f t="shared" si="83"/>
        <v>0</v>
      </c>
      <c r="H105" s="153">
        <f t="shared" ref="H105:AE108" si="94">H26+H32+H38+H44+H52+H58+H64+H70+H78+H84+H90</f>
        <v>0</v>
      </c>
      <c r="I105" s="153">
        <f t="shared" si="94"/>
        <v>0</v>
      </c>
      <c r="J105" s="153">
        <f t="shared" si="94"/>
        <v>0</v>
      </c>
      <c r="K105" s="153">
        <f t="shared" si="94"/>
        <v>0</v>
      </c>
      <c r="L105" s="153">
        <f t="shared" si="94"/>
        <v>0</v>
      </c>
      <c r="M105" s="153">
        <f t="shared" si="94"/>
        <v>0</v>
      </c>
      <c r="N105" s="153">
        <f t="shared" si="94"/>
        <v>0</v>
      </c>
      <c r="O105" s="153">
        <f t="shared" si="94"/>
        <v>0</v>
      </c>
      <c r="P105" s="153">
        <f t="shared" si="94"/>
        <v>0</v>
      </c>
      <c r="Q105" s="153">
        <f t="shared" si="94"/>
        <v>0</v>
      </c>
      <c r="R105" s="153">
        <f t="shared" si="94"/>
        <v>0</v>
      </c>
      <c r="S105" s="153">
        <f t="shared" si="94"/>
        <v>0</v>
      </c>
      <c r="T105" s="153">
        <f t="shared" si="94"/>
        <v>0</v>
      </c>
      <c r="U105" s="153">
        <f t="shared" si="94"/>
        <v>0</v>
      </c>
      <c r="V105" s="153">
        <f t="shared" si="94"/>
        <v>0</v>
      </c>
      <c r="W105" s="153">
        <f t="shared" si="94"/>
        <v>0</v>
      </c>
      <c r="X105" s="153">
        <f t="shared" si="94"/>
        <v>0</v>
      </c>
      <c r="Y105" s="153">
        <f t="shared" si="94"/>
        <v>0</v>
      </c>
      <c r="Z105" s="153">
        <f t="shared" si="94"/>
        <v>0</v>
      </c>
      <c r="AA105" s="153">
        <f t="shared" si="94"/>
        <v>0</v>
      </c>
      <c r="AB105" s="153">
        <f t="shared" si="94"/>
        <v>0</v>
      </c>
      <c r="AC105" s="153">
        <f t="shared" si="94"/>
        <v>0</v>
      </c>
      <c r="AD105" s="153">
        <f t="shared" si="94"/>
        <v>4435.6000000000004</v>
      </c>
      <c r="AE105" s="153">
        <f t="shared" si="94"/>
        <v>0</v>
      </c>
      <c r="AF105" s="153"/>
      <c r="AG105" s="103">
        <f t="shared" si="66"/>
        <v>0</v>
      </c>
    </row>
    <row r="106" spans="1:33" x14ac:dyDescent="0.3">
      <c r="A106" s="152" t="s">
        <v>32</v>
      </c>
      <c r="B106" s="153">
        <f t="shared" ref="B106:E108" si="95">B27+B33+B39+B45+B53+B59+B65+B71+B79+B85+B91</f>
        <v>56685.799999999996</v>
      </c>
      <c r="C106" s="153">
        <f t="shared" si="95"/>
        <v>4255.5</v>
      </c>
      <c r="D106" s="153">
        <f t="shared" si="95"/>
        <v>0</v>
      </c>
      <c r="E106" s="153">
        <f t="shared" si="95"/>
        <v>0</v>
      </c>
      <c r="F106" s="153">
        <f t="shared" si="82"/>
        <v>0</v>
      </c>
      <c r="G106" s="153">
        <f t="shared" si="83"/>
        <v>0</v>
      </c>
      <c r="H106" s="153">
        <f t="shared" si="94"/>
        <v>4255.5</v>
      </c>
      <c r="I106" s="153">
        <f t="shared" si="94"/>
        <v>0</v>
      </c>
      <c r="J106" s="153">
        <f t="shared" si="94"/>
        <v>0</v>
      </c>
      <c r="K106" s="153">
        <f t="shared" si="94"/>
        <v>0</v>
      </c>
      <c r="L106" s="153">
        <f t="shared" si="94"/>
        <v>0</v>
      </c>
      <c r="M106" s="153">
        <f t="shared" si="94"/>
        <v>0</v>
      </c>
      <c r="N106" s="153">
        <f t="shared" si="94"/>
        <v>9.1999999999999993</v>
      </c>
      <c r="O106" s="153">
        <f t="shared" si="94"/>
        <v>0</v>
      </c>
      <c r="P106" s="153">
        <f t="shared" si="94"/>
        <v>0</v>
      </c>
      <c r="Q106" s="153">
        <f t="shared" si="94"/>
        <v>0</v>
      </c>
      <c r="R106" s="153">
        <f t="shared" si="94"/>
        <v>10294.799999999999</v>
      </c>
      <c r="S106" s="153">
        <f t="shared" si="94"/>
        <v>0</v>
      </c>
      <c r="T106" s="153">
        <f t="shared" si="94"/>
        <v>0</v>
      </c>
      <c r="U106" s="153">
        <f t="shared" si="94"/>
        <v>0</v>
      </c>
      <c r="V106" s="153">
        <f t="shared" si="94"/>
        <v>0</v>
      </c>
      <c r="W106" s="153">
        <f t="shared" si="94"/>
        <v>0</v>
      </c>
      <c r="X106" s="153">
        <f t="shared" si="94"/>
        <v>0</v>
      </c>
      <c r="Y106" s="153">
        <f t="shared" si="94"/>
        <v>0</v>
      </c>
      <c r="Z106" s="153">
        <f t="shared" si="94"/>
        <v>0</v>
      </c>
      <c r="AA106" s="153">
        <f t="shared" si="94"/>
        <v>0</v>
      </c>
      <c r="AB106" s="153">
        <f t="shared" si="94"/>
        <v>0</v>
      </c>
      <c r="AC106" s="153">
        <f t="shared" si="94"/>
        <v>0</v>
      </c>
      <c r="AD106" s="153">
        <f t="shared" si="94"/>
        <v>42126.3</v>
      </c>
      <c r="AE106" s="153">
        <f t="shared" si="94"/>
        <v>0</v>
      </c>
      <c r="AF106" s="153"/>
      <c r="AG106" s="103">
        <f t="shared" si="66"/>
        <v>0</v>
      </c>
    </row>
    <row r="107" spans="1:33" x14ac:dyDescent="0.3">
      <c r="A107" s="152" t="s">
        <v>33</v>
      </c>
      <c r="B107" s="153">
        <f t="shared" si="95"/>
        <v>113491.59999999999</v>
      </c>
      <c r="C107" s="153">
        <f t="shared" si="95"/>
        <v>10786.851549999999</v>
      </c>
      <c r="D107" s="153">
        <f t="shared" si="95"/>
        <v>0</v>
      </c>
      <c r="E107" s="153">
        <f t="shared" si="95"/>
        <v>0</v>
      </c>
      <c r="F107" s="153">
        <f t="shared" si="82"/>
        <v>0</v>
      </c>
      <c r="G107" s="153">
        <f t="shared" si="83"/>
        <v>0</v>
      </c>
      <c r="H107" s="153">
        <f t="shared" si="94"/>
        <v>10786.851549999999</v>
      </c>
      <c r="I107" s="153">
        <f t="shared" si="94"/>
        <v>0</v>
      </c>
      <c r="J107" s="153">
        <f t="shared" si="94"/>
        <v>9826.8067999999985</v>
      </c>
      <c r="K107" s="153">
        <f t="shared" si="94"/>
        <v>0</v>
      </c>
      <c r="L107" s="153">
        <f t="shared" si="94"/>
        <v>7206.2708000000002</v>
      </c>
      <c r="M107" s="153">
        <f t="shared" si="94"/>
        <v>0</v>
      </c>
      <c r="N107" s="153">
        <f t="shared" si="94"/>
        <v>9494.2067999999999</v>
      </c>
      <c r="O107" s="153">
        <f t="shared" si="94"/>
        <v>0</v>
      </c>
      <c r="P107" s="153">
        <f t="shared" si="94"/>
        <v>7617.3868000000002</v>
      </c>
      <c r="Q107" s="153">
        <f t="shared" si="94"/>
        <v>0</v>
      </c>
      <c r="R107" s="153">
        <f t="shared" si="94"/>
        <v>9096.390800000001</v>
      </c>
      <c r="S107" s="153">
        <f t="shared" si="94"/>
        <v>0</v>
      </c>
      <c r="T107" s="153">
        <f t="shared" si="94"/>
        <v>9936.7278000000006</v>
      </c>
      <c r="U107" s="153">
        <f t="shared" si="94"/>
        <v>0</v>
      </c>
      <c r="V107" s="153">
        <f t="shared" si="94"/>
        <v>8658.3968000000004</v>
      </c>
      <c r="W107" s="153">
        <f t="shared" si="94"/>
        <v>0</v>
      </c>
      <c r="X107" s="153">
        <f t="shared" si="94"/>
        <v>7586.7908000000007</v>
      </c>
      <c r="Y107" s="153">
        <f t="shared" si="94"/>
        <v>0</v>
      </c>
      <c r="Z107" s="153">
        <f t="shared" si="94"/>
        <v>9041.3588</v>
      </c>
      <c r="AA107" s="153">
        <f t="shared" si="94"/>
        <v>0</v>
      </c>
      <c r="AB107" s="153">
        <f t="shared" si="94"/>
        <v>7713.2968000000001</v>
      </c>
      <c r="AC107" s="153">
        <f t="shared" si="94"/>
        <v>0</v>
      </c>
      <c r="AD107" s="153">
        <f t="shared" si="94"/>
        <v>16527.115449999998</v>
      </c>
      <c r="AE107" s="153">
        <f t="shared" si="94"/>
        <v>0</v>
      </c>
      <c r="AF107" s="153"/>
      <c r="AG107" s="103">
        <f t="shared" si="66"/>
        <v>0</v>
      </c>
    </row>
    <row r="108" spans="1:33" x14ac:dyDescent="0.3">
      <c r="A108" s="154" t="s">
        <v>172</v>
      </c>
      <c r="B108" s="153">
        <f t="shared" si="95"/>
        <v>0</v>
      </c>
      <c r="C108" s="153">
        <f t="shared" si="95"/>
        <v>0</v>
      </c>
      <c r="D108" s="153">
        <f t="shared" si="95"/>
        <v>0</v>
      </c>
      <c r="E108" s="153">
        <f t="shared" si="95"/>
        <v>0</v>
      </c>
      <c r="F108" s="153">
        <f t="shared" si="82"/>
        <v>0</v>
      </c>
      <c r="G108" s="153">
        <f t="shared" si="83"/>
        <v>0</v>
      </c>
      <c r="H108" s="153">
        <f t="shared" si="94"/>
        <v>0</v>
      </c>
      <c r="I108" s="153">
        <f t="shared" si="94"/>
        <v>0</v>
      </c>
      <c r="J108" s="153">
        <f t="shared" si="94"/>
        <v>0</v>
      </c>
      <c r="K108" s="153">
        <f t="shared" si="94"/>
        <v>0</v>
      </c>
      <c r="L108" s="153">
        <f t="shared" si="94"/>
        <v>0</v>
      </c>
      <c r="M108" s="153">
        <f t="shared" si="94"/>
        <v>0</v>
      </c>
      <c r="N108" s="153">
        <f t="shared" si="94"/>
        <v>0</v>
      </c>
      <c r="O108" s="153">
        <f t="shared" si="94"/>
        <v>0</v>
      </c>
      <c r="P108" s="153">
        <f t="shared" si="94"/>
        <v>0</v>
      </c>
      <c r="Q108" s="153">
        <f t="shared" si="94"/>
        <v>0</v>
      </c>
      <c r="R108" s="153">
        <f t="shared" si="94"/>
        <v>0</v>
      </c>
      <c r="S108" s="153">
        <f t="shared" si="94"/>
        <v>0</v>
      </c>
      <c r="T108" s="153">
        <f t="shared" si="94"/>
        <v>0</v>
      </c>
      <c r="U108" s="153">
        <f t="shared" si="94"/>
        <v>0</v>
      </c>
      <c r="V108" s="153">
        <f t="shared" si="94"/>
        <v>0</v>
      </c>
      <c r="W108" s="153">
        <f t="shared" si="94"/>
        <v>0</v>
      </c>
      <c r="X108" s="153">
        <f t="shared" si="94"/>
        <v>0</v>
      </c>
      <c r="Y108" s="153">
        <f t="shared" si="94"/>
        <v>0</v>
      </c>
      <c r="Z108" s="153">
        <f t="shared" si="94"/>
        <v>0</v>
      </c>
      <c r="AA108" s="153">
        <f t="shared" si="94"/>
        <v>0</v>
      </c>
      <c r="AB108" s="153">
        <f t="shared" si="94"/>
        <v>0</v>
      </c>
      <c r="AC108" s="153">
        <f t="shared" si="94"/>
        <v>0</v>
      </c>
      <c r="AD108" s="153">
        <f t="shared" si="94"/>
        <v>0</v>
      </c>
      <c r="AE108" s="153">
        <f t="shared" si="94"/>
        <v>0</v>
      </c>
      <c r="AF108" s="153"/>
      <c r="AG108" s="103">
        <f t="shared" si="66"/>
        <v>0</v>
      </c>
    </row>
    <row r="109" spans="1:33" x14ac:dyDescent="0.3">
      <c r="B109" s="157">
        <f t="shared" ref="B109:E113" si="96">B94-B99-B104</f>
        <v>0</v>
      </c>
      <c r="C109" s="157">
        <f t="shared" si="96"/>
        <v>0</v>
      </c>
      <c r="D109" s="157">
        <f t="shared" si="96"/>
        <v>0</v>
      </c>
      <c r="E109" s="157">
        <f t="shared" si="96"/>
        <v>0</v>
      </c>
      <c r="F109" s="157"/>
      <c r="G109" s="157"/>
      <c r="H109" s="157">
        <f t="shared" ref="H109:AE113" si="97">H94-H99-H104</f>
        <v>0</v>
      </c>
      <c r="I109" s="157">
        <f t="shared" si="97"/>
        <v>0</v>
      </c>
      <c r="J109" s="157">
        <f t="shared" si="97"/>
        <v>0</v>
      </c>
      <c r="K109" s="157">
        <f t="shared" si="97"/>
        <v>0</v>
      </c>
      <c r="L109" s="157">
        <f t="shared" si="97"/>
        <v>0</v>
      </c>
      <c r="M109" s="157">
        <f t="shared" si="97"/>
        <v>0</v>
      </c>
      <c r="N109" s="157">
        <f t="shared" si="97"/>
        <v>0</v>
      </c>
      <c r="O109" s="157">
        <f t="shared" si="97"/>
        <v>0</v>
      </c>
      <c r="P109" s="157">
        <f t="shared" si="97"/>
        <v>0</v>
      </c>
      <c r="Q109" s="157">
        <f t="shared" si="97"/>
        <v>0</v>
      </c>
      <c r="R109" s="157">
        <f t="shared" si="97"/>
        <v>0</v>
      </c>
      <c r="S109" s="157">
        <f t="shared" si="97"/>
        <v>0</v>
      </c>
      <c r="T109" s="157">
        <f t="shared" si="97"/>
        <v>0</v>
      </c>
      <c r="U109" s="157">
        <f t="shared" si="97"/>
        <v>0</v>
      </c>
      <c r="V109" s="157">
        <f t="shared" si="97"/>
        <v>0</v>
      </c>
      <c r="W109" s="157">
        <f t="shared" si="97"/>
        <v>0</v>
      </c>
      <c r="X109" s="157">
        <f t="shared" si="97"/>
        <v>0</v>
      </c>
      <c r="Y109" s="157">
        <f t="shared" si="97"/>
        <v>0</v>
      </c>
      <c r="Z109" s="157">
        <f t="shared" si="97"/>
        <v>0</v>
      </c>
      <c r="AA109" s="157">
        <f t="shared" si="97"/>
        <v>0</v>
      </c>
      <c r="AB109" s="157">
        <f t="shared" si="97"/>
        <v>0</v>
      </c>
      <c r="AC109" s="157">
        <f t="shared" si="97"/>
        <v>0</v>
      </c>
      <c r="AD109" s="157">
        <f t="shared" si="97"/>
        <v>0</v>
      </c>
      <c r="AE109" s="157">
        <f t="shared" si="97"/>
        <v>0</v>
      </c>
      <c r="AG109" s="103">
        <f t="shared" si="66"/>
        <v>0</v>
      </c>
    </row>
    <row r="110" spans="1:33" x14ac:dyDescent="0.3">
      <c r="A110" s="158" t="s">
        <v>171</v>
      </c>
      <c r="B110" s="157">
        <f t="shared" si="96"/>
        <v>0</v>
      </c>
      <c r="C110" s="157">
        <f t="shared" si="96"/>
        <v>0</v>
      </c>
      <c r="D110" s="157">
        <f t="shared" si="96"/>
        <v>0</v>
      </c>
      <c r="E110" s="157">
        <f t="shared" si="96"/>
        <v>0</v>
      </c>
      <c r="F110" s="157"/>
      <c r="G110" s="157"/>
      <c r="H110" s="157">
        <f t="shared" si="97"/>
        <v>0</v>
      </c>
      <c r="I110" s="157">
        <f t="shared" si="97"/>
        <v>0</v>
      </c>
      <c r="J110" s="157">
        <f t="shared" si="97"/>
        <v>0</v>
      </c>
      <c r="K110" s="157">
        <f t="shared" si="97"/>
        <v>0</v>
      </c>
      <c r="L110" s="157">
        <f t="shared" si="97"/>
        <v>0</v>
      </c>
      <c r="M110" s="157">
        <f t="shared" si="97"/>
        <v>0</v>
      </c>
      <c r="N110" s="157">
        <f t="shared" si="97"/>
        <v>0</v>
      </c>
      <c r="O110" s="157">
        <f t="shared" si="97"/>
        <v>0</v>
      </c>
      <c r="P110" s="157">
        <f t="shared" si="97"/>
        <v>0</v>
      </c>
      <c r="Q110" s="157">
        <f t="shared" si="97"/>
        <v>0</v>
      </c>
      <c r="R110" s="157">
        <f t="shared" si="97"/>
        <v>0</v>
      </c>
      <c r="S110" s="157">
        <f t="shared" si="97"/>
        <v>0</v>
      </c>
      <c r="T110" s="157">
        <f t="shared" si="97"/>
        <v>0</v>
      </c>
      <c r="U110" s="157">
        <f t="shared" si="97"/>
        <v>0</v>
      </c>
      <c r="V110" s="157">
        <f t="shared" si="97"/>
        <v>0</v>
      </c>
      <c r="W110" s="157">
        <f t="shared" si="97"/>
        <v>0</v>
      </c>
      <c r="X110" s="157">
        <f t="shared" si="97"/>
        <v>0</v>
      </c>
      <c r="Y110" s="157">
        <f t="shared" si="97"/>
        <v>0</v>
      </c>
      <c r="Z110" s="157">
        <f t="shared" si="97"/>
        <v>0</v>
      </c>
      <c r="AA110" s="157">
        <f t="shared" si="97"/>
        <v>0</v>
      </c>
      <c r="AB110" s="157">
        <f t="shared" si="97"/>
        <v>0</v>
      </c>
      <c r="AC110" s="157">
        <f t="shared" si="97"/>
        <v>0</v>
      </c>
      <c r="AD110" s="157">
        <f t="shared" si="97"/>
        <v>0</v>
      </c>
      <c r="AE110" s="157">
        <f t="shared" si="97"/>
        <v>0</v>
      </c>
      <c r="AG110" s="103">
        <f t="shared" si="66"/>
        <v>0</v>
      </c>
    </row>
    <row r="111" spans="1:33" x14ac:dyDescent="0.3">
      <c r="A111" s="158" t="s">
        <v>32</v>
      </c>
      <c r="B111" s="157">
        <f t="shared" si="96"/>
        <v>0</v>
      </c>
      <c r="C111" s="157">
        <f t="shared" si="96"/>
        <v>0</v>
      </c>
      <c r="D111" s="157">
        <f t="shared" si="96"/>
        <v>0</v>
      </c>
      <c r="E111" s="157">
        <f t="shared" si="96"/>
        <v>0</v>
      </c>
      <c r="F111" s="157"/>
      <c r="G111" s="157"/>
      <c r="H111" s="157">
        <f t="shared" si="97"/>
        <v>0</v>
      </c>
      <c r="I111" s="157">
        <f t="shared" si="97"/>
        <v>0</v>
      </c>
      <c r="J111" s="157">
        <f t="shared" si="97"/>
        <v>0</v>
      </c>
      <c r="K111" s="157">
        <f t="shared" si="97"/>
        <v>0</v>
      </c>
      <c r="L111" s="157">
        <f t="shared" si="97"/>
        <v>0</v>
      </c>
      <c r="M111" s="157">
        <f t="shared" si="97"/>
        <v>0</v>
      </c>
      <c r="N111" s="157">
        <f t="shared" si="97"/>
        <v>0</v>
      </c>
      <c r="O111" s="157">
        <f t="shared" si="97"/>
        <v>0</v>
      </c>
      <c r="P111" s="157">
        <f t="shared" si="97"/>
        <v>0</v>
      </c>
      <c r="Q111" s="157">
        <f t="shared" si="97"/>
        <v>0</v>
      </c>
      <c r="R111" s="157">
        <f t="shared" si="97"/>
        <v>0</v>
      </c>
      <c r="S111" s="157">
        <f t="shared" si="97"/>
        <v>0</v>
      </c>
      <c r="T111" s="157">
        <f t="shared" si="97"/>
        <v>0</v>
      </c>
      <c r="U111" s="157">
        <f t="shared" si="97"/>
        <v>0</v>
      </c>
      <c r="V111" s="157">
        <f t="shared" si="97"/>
        <v>0</v>
      </c>
      <c r="W111" s="157">
        <f t="shared" si="97"/>
        <v>0</v>
      </c>
      <c r="X111" s="157">
        <f t="shared" si="97"/>
        <v>0</v>
      </c>
      <c r="Y111" s="157">
        <f t="shared" si="97"/>
        <v>0</v>
      </c>
      <c r="Z111" s="157">
        <f t="shared" si="97"/>
        <v>0</v>
      </c>
      <c r="AA111" s="157">
        <f t="shared" si="97"/>
        <v>0</v>
      </c>
      <c r="AB111" s="157">
        <f t="shared" si="97"/>
        <v>0</v>
      </c>
      <c r="AC111" s="157">
        <f t="shared" si="97"/>
        <v>0</v>
      </c>
      <c r="AD111" s="157">
        <f t="shared" si="97"/>
        <v>0</v>
      </c>
      <c r="AE111" s="157">
        <f t="shared" si="97"/>
        <v>0</v>
      </c>
      <c r="AG111" s="103">
        <f t="shared" si="66"/>
        <v>0</v>
      </c>
    </row>
    <row r="112" spans="1:33" x14ac:dyDescent="0.3">
      <c r="A112" s="158" t="s">
        <v>33</v>
      </c>
      <c r="B112" s="157">
        <f t="shared" si="96"/>
        <v>0</v>
      </c>
      <c r="C112" s="157">
        <f t="shared" si="96"/>
        <v>0</v>
      </c>
      <c r="D112" s="157">
        <f t="shared" si="96"/>
        <v>0</v>
      </c>
      <c r="E112" s="157">
        <f t="shared" si="96"/>
        <v>0</v>
      </c>
      <c r="F112" s="157"/>
      <c r="G112" s="157"/>
      <c r="H112" s="157">
        <f t="shared" si="97"/>
        <v>0</v>
      </c>
      <c r="I112" s="157">
        <f t="shared" si="97"/>
        <v>0</v>
      </c>
      <c r="J112" s="157">
        <f t="shared" si="97"/>
        <v>0</v>
      </c>
      <c r="K112" s="157">
        <f t="shared" si="97"/>
        <v>0</v>
      </c>
      <c r="L112" s="157">
        <f t="shared" si="97"/>
        <v>0</v>
      </c>
      <c r="M112" s="157">
        <f t="shared" si="97"/>
        <v>0</v>
      </c>
      <c r="N112" s="157">
        <f t="shared" si="97"/>
        <v>0</v>
      </c>
      <c r="O112" s="157">
        <f t="shared" si="97"/>
        <v>0</v>
      </c>
      <c r="P112" s="157">
        <f t="shared" si="97"/>
        <v>0</v>
      </c>
      <c r="Q112" s="157">
        <f t="shared" si="97"/>
        <v>0</v>
      </c>
      <c r="R112" s="157">
        <f t="shared" si="97"/>
        <v>0</v>
      </c>
      <c r="S112" s="157">
        <f t="shared" si="97"/>
        <v>0</v>
      </c>
      <c r="T112" s="157">
        <f t="shared" si="97"/>
        <v>0</v>
      </c>
      <c r="U112" s="157">
        <f t="shared" si="97"/>
        <v>0</v>
      </c>
      <c r="V112" s="157">
        <f t="shared" si="97"/>
        <v>0</v>
      </c>
      <c r="W112" s="157">
        <f t="shared" si="97"/>
        <v>0</v>
      </c>
      <c r="X112" s="157">
        <f t="shared" si="97"/>
        <v>0</v>
      </c>
      <c r="Y112" s="157">
        <f t="shared" si="97"/>
        <v>0</v>
      </c>
      <c r="Z112" s="157">
        <f t="shared" si="97"/>
        <v>0</v>
      </c>
      <c r="AA112" s="157">
        <f t="shared" si="97"/>
        <v>0</v>
      </c>
      <c r="AB112" s="157">
        <f t="shared" si="97"/>
        <v>0</v>
      </c>
      <c r="AC112" s="157">
        <f t="shared" si="97"/>
        <v>0</v>
      </c>
      <c r="AD112" s="157">
        <f t="shared" si="97"/>
        <v>0</v>
      </c>
      <c r="AE112" s="157">
        <f t="shared" si="97"/>
        <v>0</v>
      </c>
      <c r="AG112" s="103">
        <f t="shared" si="66"/>
        <v>0</v>
      </c>
    </row>
    <row r="113" spans="1:33" x14ac:dyDescent="0.3">
      <c r="A113" s="158" t="s">
        <v>172</v>
      </c>
      <c r="B113" s="157">
        <f t="shared" si="96"/>
        <v>0</v>
      </c>
      <c r="C113" s="157">
        <f t="shared" si="96"/>
        <v>0</v>
      </c>
      <c r="D113" s="157">
        <f t="shared" si="96"/>
        <v>0</v>
      </c>
      <c r="E113" s="157">
        <f t="shared" si="96"/>
        <v>0</v>
      </c>
      <c r="F113" s="157"/>
      <c r="G113" s="157"/>
      <c r="H113" s="157">
        <f t="shared" si="97"/>
        <v>0</v>
      </c>
      <c r="I113" s="157">
        <f t="shared" si="97"/>
        <v>0</v>
      </c>
      <c r="J113" s="157">
        <f t="shared" si="97"/>
        <v>0</v>
      </c>
      <c r="K113" s="157">
        <f t="shared" si="97"/>
        <v>0</v>
      </c>
      <c r="L113" s="157">
        <f t="shared" si="97"/>
        <v>0</v>
      </c>
      <c r="M113" s="157">
        <f t="shared" si="97"/>
        <v>0</v>
      </c>
      <c r="N113" s="157">
        <f t="shared" si="97"/>
        <v>0</v>
      </c>
      <c r="O113" s="157">
        <f t="shared" si="97"/>
        <v>0</v>
      </c>
      <c r="P113" s="157">
        <f t="shared" si="97"/>
        <v>0</v>
      </c>
      <c r="Q113" s="157">
        <f t="shared" si="97"/>
        <v>0</v>
      </c>
      <c r="R113" s="157">
        <f t="shared" si="97"/>
        <v>0</v>
      </c>
      <c r="S113" s="157">
        <f t="shared" si="97"/>
        <v>0</v>
      </c>
      <c r="T113" s="157">
        <f t="shared" si="97"/>
        <v>0</v>
      </c>
      <c r="U113" s="157">
        <f t="shared" si="97"/>
        <v>0</v>
      </c>
      <c r="V113" s="157">
        <f t="shared" si="97"/>
        <v>0</v>
      </c>
      <c r="W113" s="157">
        <f t="shared" si="97"/>
        <v>0</v>
      </c>
      <c r="X113" s="157">
        <f t="shared" si="97"/>
        <v>0</v>
      </c>
      <c r="Y113" s="157">
        <f t="shared" si="97"/>
        <v>0</v>
      </c>
      <c r="Z113" s="157">
        <f t="shared" si="97"/>
        <v>0</v>
      </c>
      <c r="AA113" s="157">
        <f t="shared" si="97"/>
        <v>0</v>
      </c>
      <c r="AB113" s="157">
        <f t="shared" si="97"/>
        <v>0</v>
      </c>
      <c r="AC113" s="157">
        <f t="shared" si="97"/>
        <v>0</v>
      </c>
      <c r="AD113" s="157">
        <f t="shared" si="97"/>
        <v>0</v>
      </c>
      <c r="AE113" s="157">
        <f t="shared" si="97"/>
        <v>0</v>
      </c>
      <c r="AG113" s="103">
        <f t="shared" si="66"/>
        <v>0</v>
      </c>
    </row>
    <row r="115" spans="1:33" x14ac:dyDescent="0.3">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row>
    <row r="116" spans="1:33" x14ac:dyDescent="0.3">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row>
    <row r="117" spans="1:33" x14ac:dyDescent="0.3">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row>
    <row r="118" spans="1:33" x14ac:dyDescent="0.3">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row>
    <row r="119" spans="1:33" x14ac:dyDescent="0.3">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row>
    <row r="120" spans="1:33" x14ac:dyDescent="0.3">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row>
    <row r="121" spans="1:33" x14ac:dyDescent="0.3">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row>
    <row r="122" spans="1:33" x14ac:dyDescent="0.3">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row>
  </sheetData>
  <customSheetViews>
    <customSheetView guid="{87218168-6C8E-4D5B-A5E5-DCCC26803AA3}" scale="70" state="hidden">
      <pane xSplit="2" ySplit="11" topLeftCell="C12" activePane="bottomRight" state="frozen"/>
      <selection pane="bottomRight" activeCell="AF47" sqref="AF47:AF52"/>
      <pageMargins left="0.7" right="0.7" top="0.75" bottom="0.75" header="0.3" footer="0.3"/>
    </customSheetView>
    <customSheetView guid="{74870EE6-26B9-40F7-9DC9-260EF16D8959}" scale="70">
      <pane xSplit="2" ySplit="11" topLeftCell="C12" activePane="bottomRight" state="frozen"/>
      <selection pane="bottomRight" activeCell="O30" sqref="O30"/>
      <pageMargins left="0.7" right="0.7" top="0.75" bottom="0.75" header="0.3" footer="0.3"/>
    </customSheetView>
    <customSheetView guid="{B1BF08D1-D416-4B47-ADD0-4F59132DC9E8}" scale="70">
      <pane xSplit="2" ySplit="11" topLeftCell="C12" activePane="bottomRight" state="frozen"/>
      <selection pane="bottomRight" activeCell="O30" sqref="O30"/>
      <pageMargins left="0.7" right="0.7" top="0.75" bottom="0.75" header="0.3" footer="0.3"/>
    </customSheetView>
    <customSheetView guid="{7C130984-112A-4861-AA43-E2940708E3DC}" scale="70">
      <pane xSplit="2" ySplit="11" topLeftCell="C12" activePane="bottomRight" state="frozen"/>
      <selection pane="bottomRight" activeCell="O30" sqref="O30"/>
      <pageMargins left="0.7" right="0.7" top="0.75" bottom="0.75" header="0.3" footer="0.3"/>
    </customSheetView>
    <customSheetView guid="{4D0DFB57-2CBA-42F2-9A97-C453A6851FBA}" scale="70">
      <pane xSplit="2" ySplit="11" topLeftCell="C12" activePane="bottomRight" state="frozen"/>
      <selection pane="bottomRight" activeCell="O30" sqref="O30"/>
      <pageMargins left="0.7" right="0.7" top="0.75" bottom="0.75" header="0.3" footer="0.3"/>
    </customSheetView>
    <customSheetView guid="{BCD82A82-B724-4763-8580-D765356E09BA}" scale="70">
      <pane xSplit="2" ySplit="11" topLeftCell="C12" activePane="bottomRight" state="frozen"/>
      <selection pane="bottomRight" activeCell="O30" sqref="O30"/>
      <pageMargins left="0.7" right="0.7" top="0.75" bottom="0.75" header="0.3" footer="0.3"/>
    </customSheetView>
    <customSheetView guid="{E508E171-4ED9-4B07-84DF-DA28C60E1969}" scale="70">
      <pane xSplit="2" ySplit="11" topLeftCell="C12" activePane="bottomRight" state="frozen"/>
      <selection pane="bottomRight" activeCell="O30" sqref="O30"/>
      <pageMargins left="0.7" right="0.7" top="0.75" bottom="0.75" header="0.3" footer="0.3"/>
    </customSheetView>
    <customSheetView guid="{4F41B9CC-959D-442C-80B0-1F0DB2C76D27}" scale="70">
      <pane xSplit="2" ySplit="11" topLeftCell="C12" activePane="bottomRight" state="frozen"/>
      <selection pane="bottomRight" activeCell="O30" sqref="O30"/>
      <pageMargins left="0.7" right="0.7" top="0.75" bottom="0.75" header="0.3" footer="0.3"/>
    </customSheetView>
    <customSheetView guid="{602C8EDB-B9EF-4C85-B0D5-0558C3A0ABAB}" scale="70">
      <pane xSplit="2" ySplit="11" topLeftCell="C12" activePane="bottomRight" state="frozen"/>
      <selection pane="bottomRight" activeCell="O30" sqref="O30"/>
      <pageMargins left="0.7" right="0.7" top="0.75" bottom="0.75" header="0.3" footer="0.3"/>
    </customSheetView>
    <customSheetView guid="{0C2B9C2A-7B94-41EF-A2E6-F8AC9A67DE25}" scale="70">
      <pane xSplit="2" ySplit="11" topLeftCell="C12" activePane="bottomRight" state="frozen"/>
      <selection pane="bottomRight" activeCell="O30" sqref="O30"/>
      <pageMargins left="0.7" right="0.7" top="0.75" bottom="0.75" header="0.3" footer="0.3"/>
    </customSheetView>
    <customSheetView guid="{B82BA08A-1A30-4F4D-A478-74A6BD09EA97}" scale="70">
      <pane xSplit="2" ySplit="11" topLeftCell="C12" activePane="bottomRight" state="frozen"/>
      <selection pane="bottomRight" activeCell="O30" sqref="O30"/>
      <pageMargins left="0.7" right="0.7" top="0.75" bottom="0.75" header="0.3" footer="0.3"/>
    </customSheetView>
    <customSheetView guid="{84867370-1F3E-4368-AF79-FBCE46FFFE92}" scale="70">
      <pane xSplit="2" ySplit="11" topLeftCell="C12" activePane="bottomRight" state="frozen"/>
      <selection pane="bottomRight" activeCell="O30" sqref="O30"/>
      <pageMargins left="0.7" right="0.7" top="0.75" bottom="0.75" header="0.3" footer="0.3"/>
    </customSheetView>
    <customSheetView guid="{C236B307-BD63-48C4-A75F-B3F3717BF55C}" scale="70">
      <pane xSplit="2" ySplit="11" topLeftCell="C12" activePane="bottomRight" state="frozen"/>
      <selection pane="bottomRight" activeCell="O30" sqref="O30"/>
      <pageMargins left="0.7" right="0.7" top="0.75" bottom="0.75" header="0.3" footer="0.3"/>
    </customSheetView>
    <customSheetView guid="{09C3E205-981E-4A4E-BE89-8B7044192060}" scale="70">
      <pane xSplit="2" ySplit="11" topLeftCell="C12" activePane="bottomRight" state="frozen"/>
      <selection pane="bottomRight" activeCell="O30" sqref="O30"/>
      <pageMargins left="0.7" right="0.7" top="0.75" bottom="0.75" header="0.3" footer="0.3"/>
    </customSheetView>
    <customSheetView guid="{D01FA037-9AEC-4167-ADB8-2F327C01ECE6}" scale="70">
      <pane xSplit="2" ySplit="11" topLeftCell="C12" activePane="bottomRight" state="frozen"/>
      <selection pane="bottomRight" activeCell="O30" sqref="O30"/>
      <pageMargins left="0.7" right="0.7" top="0.75" bottom="0.75" header="0.3" footer="0.3"/>
    </customSheetView>
    <customSheetView guid="{69DABE6F-6182-4403-A4A2-969F10F1C13A}" scale="70">
      <pane xSplit="2" ySplit="11" topLeftCell="C12" activePane="bottomRight" state="frozen"/>
      <selection pane="bottomRight" activeCell="O30" sqref="O30"/>
      <pageMargins left="0.7" right="0.7" top="0.75" bottom="0.75" header="0.3" footer="0.3"/>
    </customSheetView>
    <customSheetView guid="{874882D1-E741-4CCA-BF0D-E72FA60B771D}" scale="70">
      <pane xSplit="2" ySplit="11" topLeftCell="C12" activePane="bottomRight" state="frozen"/>
      <selection pane="bottomRight" activeCell="O30" sqref="O30"/>
      <pageMargins left="0.7" right="0.7" top="0.75" bottom="0.75" header="0.3" footer="0.3"/>
    </customSheetView>
  </customSheetViews>
  <mergeCells count="23">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75:AF75"/>
    <mergeCell ref="A9:AF9"/>
    <mergeCell ref="A10:AF10"/>
    <mergeCell ref="A23:AF23"/>
    <mergeCell ref="A48:AF48"/>
    <mergeCell ref="A49:AF49"/>
    <mergeCell ref="A74:AF74"/>
  </mergeCells>
  <hyperlinks>
    <hyperlink ref="A4:AF4" location="Оглавление!A1" display="Комплексный план (сетевой график) по реализации муниципальной программы  &quot;Развитие жилищной сферы в городе Когалыме&quot;"/>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2"/>
  <sheetViews>
    <sheetView zoomScale="70" zoomScaleNormal="70" workbookViewId="0">
      <pane xSplit="1" ySplit="10" topLeftCell="B146"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5" x14ac:dyDescent="0.25"/>
  <cols>
    <col min="1" max="1" width="55.42578125" style="509" customWidth="1"/>
    <col min="2" max="2" width="18" style="444" customWidth="1"/>
    <col min="3" max="3" width="14.7109375" style="444" customWidth="1"/>
    <col min="4" max="4" width="17.140625" style="444" customWidth="1"/>
    <col min="5" max="5" width="17.85546875" style="444" customWidth="1"/>
    <col min="6" max="6" width="16.28515625" style="444" customWidth="1"/>
    <col min="7" max="7" width="16" style="444" customWidth="1"/>
    <col min="8" max="11" width="13" style="444" customWidth="1"/>
    <col min="12" max="31" width="11.5703125" style="444" customWidth="1"/>
    <col min="32" max="32" width="37.85546875" style="444" customWidth="1"/>
    <col min="33" max="16384" width="9.140625" style="444"/>
  </cols>
  <sheetData>
    <row r="1" spans="1:32" ht="20.25" x14ac:dyDescent="0.25">
      <c r="A1" s="437"/>
      <c r="B1" s="438"/>
      <c r="C1" s="438"/>
      <c r="D1" s="438"/>
      <c r="E1" s="438"/>
      <c r="F1" s="438"/>
      <c r="G1" s="438"/>
      <c r="H1" s="439"/>
      <c r="I1" s="439"/>
      <c r="J1" s="440"/>
      <c r="K1" s="439"/>
      <c r="L1" s="439"/>
      <c r="M1" s="440"/>
      <c r="N1" s="439"/>
      <c r="O1" s="439"/>
      <c r="P1" s="440"/>
      <c r="Q1" s="439"/>
      <c r="R1" s="439"/>
      <c r="S1" s="439"/>
      <c r="T1" s="441"/>
      <c r="U1" s="441"/>
      <c r="V1" s="441"/>
      <c r="W1" s="441"/>
      <c r="X1" s="441"/>
      <c r="Y1" s="441"/>
      <c r="Z1" s="441"/>
      <c r="AA1" s="441"/>
      <c r="AB1" s="442"/>
      <c r="AC1" s="442"/>
      <c r="AD1" s="442"/>
      <c r="AE1" s="439"/>
      <c r="AF1" s="443"/>
    </row>
    <row r="2" spans="1:32" ht="20.25" x14ac:dyDescent="0.25">
      <c r="A2" s="702" t="s">
        <v>0</v>
      </c>
      <c r="B2" s="702"/>
      <c r="C2" s="702"/>
      <c r="D2" s="702"/>
      <c r="E2" s="702"/>
      <c r="F2" s="702"/>
      <c r="G2" s="702"/>
      <c r="H2" s="702"/>
      <c r="I2" s="702"/>
      <c r="J2" s="702"/>
      <c r="K2" s="702"/>
      <c r="L2" s="702"/>
      <c r="M2" s="702"/>
      <c r="N2" s="702"/>
      <c r="O2" s="702"/>
      <c r="P2" s="702"/>
      <c r="Q2" s="702"/>
      <c r="R2" s="445"/>
      <c r="S2" s="445"/>
      <c r="T2" s="445"/>
      <c r="U2" s="445"/>
      <c r="V2" s="445"/>
      <c r="W2" s="445"/>
      <c r="X2" s="445"/>
      <c r="Y2" s="445"/>
      <c r="Z2" s="445"/>
      <c r="AA2" s="445"/>
      <c r="AB2" s="445"/>
      <c r="AC2" s="445"/>
      <c r="AD2" s="445"/>
      <c r="AE2" s="445"/>
      <c r="AF2" s="445"/>
    </row>
    <row r="3" spans="1:32" ht="30.75" customHeight="1" x14ac:dyDescent="0.25">
      <c r="A3" s="645" t="s">
        <v>357</v>
      </c>
      <c r="B3" s="645"/>
      <c r="C3" s="645"/>
      <c r="D3" s="645"/>
      <c r="E3" s="645"/>
      <c r="F3" s="645"/>
      <c r="G3" s="645"/>
      <c r="H3" s="645"/>
      <c r="I3" s="645"/>
      <c r="J3" s="645"/>
      <c r="K3" s="645"/>
      <c r="L3" s="645"/>
      <c r="M3" s="645"/>
      <c r="N3" s="645"/>
      <c r="O3" s="645"/>
      <c r="P3" s="645"/>
      <c r="Q3" s="645"/>
      <c r="R3" s="446"/>
      <c r="S3" s="446"/>
      <c r="T3" s="446"/>
      <c r="U3" s="446"/>
      <c r="V3" s="446"/>
      <c r="W3" s="446"/>
      <c r="X3" s="446"/>
      <c r="Y3" s="446"/>
      <c r="Z3" s="446"/>
      <c r="AA3" s="446"/>
      <c r="AB3" s="447"/>
      <c r="AC3" s="448"/>
      <c r="AD3" s="448"/>
      <c r="AE3" s="447" t="s">
        <v>1</v>
      </c>
      <c r="AF3" s="448"/>
    </row>
    <row r="4" spans="1:32" x14ac:dyDescent="0.25">
      <c r="A4" s="703" t="s">
        <v>2</v>
      </c>
      <c r="B4" s="706" t="s">
        <v>3</v>
      </c>
      <c r="C4" s="706" t="s">
        <v>3</v>
      </c>
      <c r="D4" s="706" t="s">
        <v>4</v>
      </c>
      <c r="E4" s="706" t="s">
        <v>5</v>
      </c>
      <c r="F4" s="685" t="s">
        <v>6</v>
      </c>
      <c r="G4" s="686"/>
      <c r="H4" s="685" t="s">
        <v>7</v>
      </c>
      <c r="I4" s="686"/>
      <c r="J4" s="685" t="s">
        <v>8</v>
      </c>
      <c r="K4" s="686"/>
      <c r="L4" s="685" t="s">
        <v>9</v>
      </c>
      <c r="M4" s="686"/>
      <c r="N4" s="685" t="s">
        <v>10</v>
      </c>
      <c r="O4" s="686"/>
      <c r="P4" s="685" t="s">
        <v>11</v>
      </c>
      <c r="Q4" s="686"/>
      <c r="R4" s="685" t="s">
        <v>12</v>
      </c>
      <c r="S4" s="686"/>
      <c r="T4" s="685" t="s">
        <v>13</v>
      </c>
      <c r="U4" s="686"/>
      <c r="V4" s="685" t="s">
        <v>14</v>
      </c>
      <c r="W4" s="686"/>
      <c r="X4" s="685" t="s">
        <v>15</v>
      </c>
      <c r="Y4" s="686"/>
      <c r="Z4" s="685" t="s">
        <v>16</v>
      </c>
      <c r="AA4" s="686"/>
      <c r="AB4" s="685" t="s">
        <v>17</v>
      </c>
      <c r="AC4" s="686"/>
      <c r="AD4" s="685" t="s">
        <v>18</v>
      </c>
      <c r="AE4" s="686"/>
      <c r="AF4" s="693" t="s">
        <v>19</v>
      </c>
    </row>
    <row r="5" spans="1:32" ht="21" customHeight="1" x14ac:dyDescent="0.25">
      <c r="A5" s="704"/>
      <c r="B5" s="707"/>
      <c r="C5" s="707"/>
      <c r="D5" s="707"/>
      <c r="E5" s="707"/>
      <c r="F5" s="687"/>
      <c r="G5" s="688"/>
      <c r="H5" s="687"/>
      <c r="I5" s="688"/>
      <c r="J5" s="687"/>
      <c r="K5" s="688"/>
      <c r="L5" s="687"/>
      <c r="M5" s="688"/>
      <c r="N5" s="687"/>
      <c r="O5" s="688"/>
      <c r="P5" s="687"/>
      <c r="Q5" s="688"/>
      <c r="R5" s="687"/>
      <c r="S5" s="688"/>
      <c r="T5" s="687"/>
      <c r="U5" s="688"/>
      <c r="V5" s="687"/>
      <c r="W5" s="688"/>
      <c r="X5" s="687"/>
      <c r="Y5" s="688"/>
      <c r="Z5" s="687"/>
      <c r="AA5" s="688"/>
      <c r="AB5" s="687"/>
      <c r="AC5" s="688"/>
      <c r="AD5" s="687"/>
      <c r="AE5" s="688"/>
      <c r="AF5" s="694"/>
    </row>
    <row r="6" spans="1:32" ht="56.25" x14ac:dyDescent="0.25">
      <c r="A6" s="705"/>
      <c r="B6" s="449">
        <v>2024</v>
      </c>
      <c r="C6" s="510">
        <v>45323</v>
      </c>
      <c r="D6" s="450">
        <f>C6</f>
        <v>45323</v>
      </c>
      <c r="E6" s="450">
        <f>C6</f>
        <v>45323</v>
      </c>
      <c r="F6" s="451" t="s">
        <v>20</v>
      </c>
      <c r="G6" s="451" t="s">
        <v>21</v>
      </c>
      <c r="H6" s="451" t="s">
        <v>22</v>
      </c>
      <c r="I6" s="451" t="s">
        <v>23</v>
      </c>
      <c r="J6" s="451" t="s">
        <v>22</v>
      </c>
      <c r="K6" s="451" t="s">
        <v>23</v>
      </c>
      <c r="L6" s="451" t="s">
        <v>22</v>
      </c>
      <c r="M6" s="451" t="s">
        <v>23</v>
      </c>
      <c r="N6" s="451" t="s">
        <v>22</v>
      </c>
      <c r="O6" s="451" t="s">
        <v>23</v>
      </c>
      <c r="P6" s="451" t="s">
        <v>22</v>
      </c>
      <c r="Q6" s="451" t="s">
        <v>23</v>
      </c>
      <c r="R6" s="451" t="s">
        <v>22</v>
      </c>
      <c r="S6" s="451" t="s">
        <v>23</v>
      </c>
      <c r="T6" s="451" t="s">
        <v>22</v>
      </c>
      <c r="U6" s="451" t="s">
        <v>23</v>
      </c>
      <c r="V6" s="451" t="s">
        <v>22</v>
      </c>
      <c r="W6" s="451" t="s">
        <v>23</v>
      </c>
      <c r="X6" s="451" t="s">
        <v>22</v>
      </c>
      <c r="Y6" s="451" t="s">
        <v>23</v>
      </c>
      <c r="Z6" s="451" t="s">
        <v>22</v>
      </c>
      <c r="AA6" s="451" t="s">
        <v>23</v>
      </c>
      <c r="AB6" s="451" t="s">
        <v>22</v>
      </c>
      <c r="AC6" s="451" t="s">
        <v>23</v>
      </c>
      <c r="AD6" s="451" t="s">
        <v>22</v>
      </c>
      <c r="AE6" s="451" t="s">
        <v>23</v>
      </c>
      <c r="AF6" s="695"/>
    </row>
    <row r="7" spans="1:32" ht="18.75" x14ac:dyDescent="0.25">
      <c r="A7" s="452">
        <v>1</v>
      </c>
      <c r="B7" s="453">
        <v>2</v>
      </c>
      <c r="C7" s="453">
        <v>3</v>
      </c>
      <c r="D7" s="453">
        <v>4</v>
      </c>
      <c r="E7" s="453">
        <v>5</v>
      </c>
      <c r="F7" s="453">
        <v>6</v>
      </c>
      <c r="G7" s="453">
        <v>7</v>
      </c>
      <c r="H7" s="453">
        <v>8</v>
      </c>
      <c r="I7" s="453">
        <v>9</v>
      </c>
      <c r="J7" s="453">
        <v>10</v>
      </c>
      <c r="K7" s="453">
        <v>11</v>
      </c>
      <c r="L7" s="453">
        <v>12</v>
      </c>
      <c r="M7" s="453">
        <v>13</v>
      </c>
      <c r="N7" s="453">
        <v>14</v>
      </c>
      <c r="O7" s="453">
        <v>15</v>
      </c>
      <c r="P7" s="453">
        <v>16</v>
      </c>
      <c r="Q7" s="453">
        <v>17</v>
      </c>
      <c r="R7" s="453">
        <v>18</v>
      </c>
      <c r="S7" s="453">
        <v>19</v>
      </c>
      <c r="T7" s="453">
        <v>20</v>
      </c>
      <c r="U7" s="453">
        <v>21</v>
      </c>
      <c r="V7" s="453">
        <v>22</v>
      </c>
      <c r="W7" s="453">
        <v>23</v>
      </c>
      <c r="X7" s="453">
        <v>24</v>
      </c>
      <c r="Y7" s="453">
        <v>25</v>
      </c>
      <c r="Z7" s="453">
        <v>26</v>
      </c>
      <c r="AA7" s="453">
        <v>27</v>
      </c>
      <c r="AB7" s="453">
        <v>28</v>
      </c>
      <c r="AC7" s="453">
        <v>29</v>
      </c>
      <c r="AD7" s="453">
        <v>30</v>
      </c>
      <c r="AE7" s="453">
        <v>31</v>
      </c>
      <c r="AF7" s="453">
        <v>32</v>
      </c>
    </row>
    <row r="8" spans="1:32" ht="18.75" x14ac:dyDescent="0.25">
      <c r="A8" s="696" t="s">
        <v>358</v>
      </c>
      <c r="B8" s="697"/>
      <c r="C8" s="697"/>
      <c r="D8" s="697"/>
      <c r="E8" s="697"/>
      <c r="F8" s="697"/>
      <c r="G8" s="697"/>
      <c r="H8" s="697"/>
      <c r="I8" s="697"/>
      <c r="J8" s="697"/>
      <c r="K8" s="697"/>
      <c r="L8" s="697"/>
      <c r="M8" s="697"/>
      <c r="N8" s="697"/>
      <c r="O8" s="697"/>
      <c r="P8" s="697"/>
      <c r="Q8" s="697"/>
      <c r="R8" s="697"/>
      <c r="S8" s="697"/>
      <c r="T8" s="697"/>
      <c r="U8" s="697"/>
      <c r="V8" s="697"/>
      <c r="W8" s="697"/>
      <c r="X8" s="697"/>
      <c r="Y8" s="697"/>
      <c r="Z8" s="697"/>
      <c r="AA8" s="697"/>
      <c r="AB8" s="697"/>
      <c r="AC8" s="697"/>
      <c r="AD8" s="697"/>
      <c r="AE8" s="698"/>
      <c r="AF8" s="454"/>
    </row>
    <row r="9" spans="1:32" ht="18.75" x14ac:dyDescent="0.3">
      <c r="A9" s="455" t="s">
        <v>54</v>
      </c>
      <c r="B9" s="456"/>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7"/>
      <c r="AF9" s="458"/>
    </row>
    <row r="10" spans="1:32" ht="18.75" x14ac:dyDescent="0.25">
      <c r="A10" s="691" t="s">
        <v>359</v>
      </c>
      <c r="B10" s="689"/>
      <c r="C10" s="689"/>
      <c r="D10" s="689"/>
      <c r="E10" s="689"/>
      <c r="F10" s="689"/>
      <c r="G10" s="689"/>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90"/>
      <c r="AF10" s="459"/>
    </row>
    <row r="11" spans="1:32" s="463" customFormat="1" ht="18.75" x14ac:dyDescent="0.3">
      <c r="A11" s="460" t="s">
        <v>31</v>
      </c>
      <c r="B11" s="461">
        <f>SUM(B12:B12)</f>
        <v>55430.298000000003</v>
      </c>
      <c r="C11" s="461">
        <f>SUM(C12:C12)</f>
        <v>7237.6039999999994</v>
      </c>
      <c r="D11" s="461">
        <f>SUM(D12:D12)</f>
        <v>4175.2790000000005</v>
      </c>
      <c r="E11" s="461">
        <f>SUM(E12:E12)</f>
        <v>4175.2790000000005</v>
      </c>
      <c r="F11" s="461">
        <f>IFERROR(E11/B11*100,0)</f>
        <v>7.5324852123291857</v>
      </c>
      <c r="G11" s="461">
        <f>IFERROR(E11/C11*100,0)</f>
        <v>57.688690898258614</v>
      </c>
      <c r="H11" s="511">
        <f t="shared" ref="H11:AE11" si="0">SUM(H12:H12)</f>
        <v>7237.6039999999994</v>
      </c>
      <c r="I11" s="511">
        <f t="shared" si="0"/>
        <v>4175.2790000000005</v>
      </c>
      <c r="J11" s="511">
        <f t="shared" si="0"/>
        <v>4682.5730000000003</v>
      </c>
      <c r="K11" s="511">
        <f t="shared" si="0"/>
        <v>0</v>
      </c>
      <c r="L11" s="511">
        <f t="shared" si="0"/>
        <v>3749.53</v>
      </c>
      <c r="M11" s="511">
        <f t="shared" si="0"/>
        <v>0</v>
      </c>
      <c r="N11" s="511">
        <f t="shared" si="0"/>
        <v>5461.0169999999998</v>
      </c>
      <c r="O11" s="511">
        <f t="shared" si="0"/>
        <v>0</v>
      </c>
      <c r="P11" s="511">
        <f t="shared" si="0"/>
        <v>4261.335</v>
      </c>
      <c r="Q11" s="511">
        <f t="shared" si="0"/>
        <v>0</v>
      </c>
      <c r="R11" s="511">
        <f t="shared" si="0"/>
        <v>3739.8889999999997</v>
      </c>
      <c r="S11" s="511">
        <f t="shared" si="0"/>
        <v>0</v>
      </c>
      <c r="T11" s="511">
        <f t="shared" si="0"/>
        <v>5460.4080000000004</v>
      </c>
      <c r="U11" s="511">
        <f t="shared" si="0"/>
        <v>0</v>
      </c>
      <c r="V11" s="511">
        <f t="shared" si="0"/>
        <v>4302.0550000000003</v>
      </c>
      <c r="W11" s="511">
        <f t="shared" si="0"/>
        <v>0</v>
      </c>
      <c r="X11" s="511">
        <f t="shared" si="0"/>
        <v>3741.759</v>
      </c>
      <c r="Y11" s="511">
        <f t="shared" si="0"/>
        <v>0</v>
      </c>
      <c r="Z11" s="511">
        <f t="shared" si="0"/>
        <v>5458.6390000000001</v>
      </c>
      <c r="AA11" s="511">
        <f t="shared" si="0"/>
        <v>0</v>
      </c>
      <c r="AB11" s="511">
        <f t="shared" si="0"/>
        <v>4262.7449999999999</v>
      </c>
      <c r="AC11" s="511">
        <f t="shared" si="0"/>
        <v>0</v>
      </c>
      <c r="AD11" s="511">
        <f t="shared" si="0"/>
        <v>3072.7439999999997</v>
      </c>
      <c r="AE11" s="511">
        <f t="shared" si="0"/>
        <v>0</v>
      </c>
      <c r="AF11" s="462"/>
    </row>
    <row r="12" spans="1:32" ht="18.75" x14ac:dyDescent="0.3">
      <c r="A12" s="464" t="s">
        <v>33</v>
      </c>
      <c r="B12" s="465">
        <f>SUM(B15,B18,B21,B24,B27)</f>
        <v>55430.298000000003</v>
      </c>
      <c r="C12" s="465">
        <f>SUM(C15,C18,C21,C24,C27)</f>
        <v>7237.6039999999994</v>
      </c>
      <c r="D12" s="465">
        <f>SUM(D15,D18,D21,D24,D27)</f>
        <v>4175.2790000000005</v>
      </c>
      <c r="E12" s="465">
        <f>SUM(E15,E18,E21,E24,E27)</f>
        <v>4175.2790000000005</v>
      </c>
      <c r="F12" s="465">
        <f>IFERROR(E12/B12*100,0)</f>
        <v>7.5324852123291857</v>
      </c>
      <c r="G12" s="465">
        <f>IFERROR(E12/C12*100,0)</f>
        <v>57.688690898258614</v>
      </c>
      <c r="H12" s="512">
        <f t="shared" ref="H12:AE12" si="1">SUM(H15,H18,H21,H24,H27)</f>
        <v>7237.6039999999994</v>
      </c>
      <c r="I12" s="512">
        <f t="shared" si="1"/>
        <v>4175.2790000000005</v>
      </c>
      <c r="J12" s="512">
        <f t="shared" si="1"/>
        <v>4682.5730000000003</v>
      </c>
      <c r="K12" s="512">
        <f t="shared" si="1"/>
        <v>0</v>
      </c>
      <c r="L12" s="512">
        <f t="shared" si="1"/>
        <v>3749.53</v>
      </c>
      <c r="M12" s="512">
        <f t="shared" si="1"/>
        <v>0</v>
      </c>
      <c r="N12" s="512">
        <f t="shared" si="1"/>
        <v>5461.0169999999998</v>
      </c>
      <c r="O12" s="512">
        <f t="shared" si="1"/>
        <v>0</v>
      </c>
      <c r="P12" s="512">
        <f t="shared" si="1"/>
        <v>4261.335</v>
      </c>
      <c r="Q12" s="512">
        <f t="shared" si="1"/>
        <v>0</v>
      </c>
      <c r="R12" s="512">
        <f t="shared" si="1"/>
        <v>3739.8889999999997</v>
      </c>
      <c r="S12" s="512">
        <f t="shared" si="1"/>
        <v>0</v>
      </c>
      <c r="T12" s="512">
        <f t="shared" si="1"/>
        <v>5460.4080000000004</v>
      </c>
      <c r="U12" s="512">
        <f t="shared" si="1"/>
        <v>0</v>
      </c>
      <c r="V12" s="512">
        <f t="shared" si="1"/>
        <v>4302.0550000000003</v>
      </c>
      <c r="W12" s="512">
        <f t="shared" si="1"/>
        <v>0</v>
      </c>
      <c r="X12" s="512">
        <f t="shared" si="1"/>
        <v>3741.759</v>
      </c>
      <c r="Y12" s="512">
        <f t="shared" si="1"/>
        <v>0</v>
      </c>
      <c r="Z12" s="512">
        <f t="shared" si="1"/>
        <v>5458.6390000000001</v>
      </c>
      <c r="AA12" s="512">
        <f t="shared" si="1"/>
        <v>0</v>
      </c>
      <c r="AB12" s="512">
        <f t="shared" si="1"/>
        <v>4262.7449999999999</v>
      </c>
      <c r="AC12" s="512">
        <f t="shared" si="1"/>
        <v>0</v>
      </c>
      <c r="AD12" s="512">
        <f t="shared" si="1"/>
        <v>3072.7439999999997</v>
      </c>
      <c r="AE12" s="512">
        <f t="shared" si="1"/>
        <v>0</v>
      </c>
      <c r="AF12" s="459"/>
    </row>
    <row r="13" spans="1:32" ht="18.75" x14ac:dyDescent="0.25">
      <c r="A13" s="691" t="s">
        <v>360</v>
      </c>
      <c r="B13" s="689"/>
      <c r="C13" s="689"/>
      <c r="D13" s="68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c r="AD13" s="689"/>
      <c r="AE13" s="690"/>
      <c r="AF13" s="466"/>
    </row>
    <row r="14" spans="1:32" s="463" customFormat="1" ht="18.75" x14ac:dyDescent="0.3">
      <c r="A14" s="460" t="s">
        <v>31</v>
      </c>
      <c r="B14" s="461">
        <f>SUM(B15:B15)</f>
        <v>115</v>
      </c>
      <c r="C14" s="461">
        <f>SUM(C15:C15)</f>
        <v>0</v>
      </c>
      <c r="D14" s="461">
        <f>SUM(D15:D15)</f>
        <v>0</v>
      </c>
      <c r="E14" s="461">
        <f>SUM(E15:E15)</f>
        <v>0</v>
      </c>
      <c r="F14" s="461">
        <f>IFERROR(E14/B14*100,0)</f>
        <v>0</v>
      </c>
      <c r="G14" s="461">
        <f>IFERROR(E14/C14*100,0)</f>
        <v>0</v>
      </c>
      <c r="H14" s="511">
        <f t="shared" ref="H14:AE14" si="2">SUM(H15:H15)</f>
        <v>0</v>
      </c>
      <c r="I14" s="511">
        <f t="shared" si="2"/>
        <v>0</v>
      </c>
      <c r="J14" s="511">
        <f t="shared" si="2"/>
        <v>0</v>
      </c>
      <c r="K14" s="511">
        <f t="shared" si="2"/>
        <v>0</v>
      </c>
      <c r="L14" s="511">
        <f t="shared" si="2"/>
        <v>19.5</v>
      </c>
      <c r="M14" s="511">
        <f t="shared" si="2"/>
        <v>0</v>
      </c>
      <c r="N14" s="511">
        <f t="shared" si="2"/>
        <v>9.2799999999999994</v>
      </c>
      <c r="O14" s="511">
        <f t="shared" si="2"/>
        <v>0</v>
      </c>
      <c r="P14" s="511">
        <f t="shared" si="2"/>
        <v>11.35</v>
      </c>
      <c r="Q14" s="511">
        <f t="shared" si="2"/>
        <v>0</v>
      </c>
      <c r="R14" s="511">
        <f t="shared" si="2"/>
        <v>9.86</v>
      </c>
      <c r="S14" s="511">
        <f t="shared" si="2"/>
        <v>0</v>
      </c>
      <c r="T14" s="511">
        <f t="shared" si="2"/>
        <v>8.67</v>
      </c>
      <c r="U14" s="511">
        <f t="shared" si="2"/>
        <v>0</v>
      </c>
      <c r="V14" s="511">
        <f t="shared" si="2"/>
        <v>15.37</v>
      </c>
      <c r="W14" s="511">
        <f t="shared" si="2"/>
        <v>0</v>
      </c>
      <c r="X14" s="511">
        <f t="shared" si="2"/>
        <v>12.03</v>
      </c>
      <c r="Y14" s="511">
        <f t="shared" si="2"/>
        <v>0</v>
      </c>
      <c r="Z14" s="511">
        <f t="shared" si="2"/>
        <v>6.8</v>
      </c>
      <c r="AA14" s="511">
        <f t="shared" si="2"/>
        <v>0</v>
      </c>
      <c r="AB14" s="511">
        <f t="shared" si="2"/>
        <v>12.56</v>
      </c>
      <c r="AC14" s="511">
        <f t="shared" si="2"/>
        <v>0</v>
      </c>
      <c r="AD14" s="511">
        <f t="shared" si="2"/>
        <v>9.58</v>
      </c>
      <c r="AE14" s="511">
        <f t="shared" si="2"/>
        <v>0</v>
      </c>
      <c r="AF14" s="467"/>
    </row>
    <row r="15" spans="1:32" ht="18.75" x14ac:dyDescent="0.3">
      <c r="A15" s="464" t="s">
        <v>33</v>
      </c>
      <c r="B15" s="465">
        <f>SUM(H15,J15,L15,N15,P15,R15,T15,V15,X15,Z15,AB15,AD15)</f>
        <v>115</v>
      </c>
      <c r="C15" s="465">
        <f>SUM(H15)</f>
        <v>0</v>
      </c>
      <c r="D15" s="465">
        <f>E15</f>
        <v>0</v>
      </c>
      <c r="E15" s="465">
        <f>SUM(I15,K15,M15,O15,Q15,S15,U15,W15,Y15,AA15,AC15,AE15)</f>
        <v>0</v>
      </c>
      <c r="F15" s="465">
        <f t="shared" ref="F15" si="3">IFERROR(E15/B15*100,0)</f>
        <v>0</v>
      </c>
      <c r="G15" s="465">
        <f t="shared" ref="G15" si="4">IFERROR(E15/C15*100,0)</f>
        <v>0</v>
      </c>
      <c r="H15" s="512">
        <v>0</v>
      </c>
      <c r="I15" s="512">
        <v>0</v>
      </c>
      <c r="J15" s="512">
        <v>0</v>
      </c>
      <c r="K15" s="512">
        <v>0</v>
      </c>
      <c r="L15" s="512">
        <v>19.5</v>
      </c>
      <c r="M15" s="512">
        <v>0</v>
      </c>
      <c r="N15" s="512">
        <v>9.2799999999999994</v>
      </c>
      <c r="O15" s="512">
        <v>0</v>
      </c>
      <c r="P15" s="512">
        <v>11.35</v>
      </c>
      <c r="Q15" s="512">
        <v>0</v>
      </c>
      <c r="R15" s="512">
        <v>9.86</v>
      </c>
      <c r="S15" s="512">
        <v>0</v>
      </c>
      <c r="T15" s="512">
        <v>8.67</v>
      </c>
      <c r="U15" s="512">
        <v>0</v>
      </c>
      <c r="V15" s="512">
        <v>15.37</v>
      </c>
      <c r="W15" s="512">
        <v>0</v>
      </c>
      <c r="X15" s="512">
        <v>12.03</v>
      </c>
      <c r="Y15" s="512">
        <v>0</v>
      </c>
      <c r="Z15" s="512">
        <v>6.8</v>
      </c>
      <c r="AA15" s="512">
        <v>0</v>
      </c>
      <c r="AB15" s="512">
        <v>12.56</v>
      </c>
      <c r="AC15" s="512">
        <v>0</v>
      </c>
      <c r="AD15" s="512">
        <v>9.58</v>
      </c>
      <c r="AE15" s="512">
        <v>0</v>
      </c>
      <c r="AF15" s="466"/>
    </row>
    <row r="16" spans="1:32" ht="18.75" x14ac:dyDescent="0.25">
      <c r="A16" s="691" t="s">
        <v>361</v>
      </c>
      <c r="B16" s="689"/>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90"/>
      <c r="AF16" s="466"/>
    </row>
    <row r="17" spans="1:32" s="463" customFormat="1" ht="18.75" x14ac:dyDescent="0.3">
      <c r="A17" s="460" t="s">
        <v>31</v>
      </c>
      <c r="B17" s="461">
        <f>SUM(B18:B18)</f>
        <v>0</v>
      </c>
      <c r="C17" s="461">
        <f>SUM(C18:C18)</f>
        <v>0</v>
      </c>
      <c r="D17" s="461">
        <f>SUM(D18:D18)</f>
        <v>0</v>
      </c>
      <c r="E17" s="461">
        <f>SUM(E18:E18)</f>
        <v>0</v>
      </c>
      <c r="F17" s="461">
        <f>IFERROR(E17/B17*100,0)</f>
        <v>0</v>
      </c>
      <c r="G17" s="461">
        <f>IFERROR(E17/C17*100,0)</f>
        <v>0</v>
      </c>
      <c r="H17" s="511">
        <f t="shared" ref="H17:AE17" si="5">SUM(H18:H18)</f>
        <v>0</v>
      </c>
      <c r="I17" s="511">
        <f t="shared" si="5"/>
        <v>0</v>
      </c>
      <c r="J17" s="511">
        <f t="shared" si="5"/>
        <v>0</v>
      </c>
      <c r="K17" s="511">
        <f t="shared" si="5"/>
        <v>0</v>
      </c>
      <c r="L17" s="511">
        <f t="shared" si="5"/>
        <v>0</v>
      </c>
      <c r="M17" s="511">
        <f t="shared" si="5"/>
        <v>0</v>
      </c>
      <c r="N17" s="511">
        <f t="shared" si="5"/>
        <v>0</v>
      </c>
      <c r="O17" s="511">
        <f t="shared" si="5"/>
        <v>0</v>
      </c>
      <c r="P17" s="511">
        <f t="shared" si="5"/>
        <v>0</v>
      </c>
      <c r="Q17" s="511">
        <f t="shared" si="5"/>
        <v>0</v>
      </c>
      <c r="R17" s="511">
        <f t="shared" si="5"/>
        <v>0</v>
      </c>
      <c r="S17" s="511">
        <f t="shared" si="5"/>
        <v>0</v>
      </c>
      <c r="T17" s="511">
        <f t="shared" si="5"/>
        <v>0</v>
      </c>
      <c r="U17" s="511">
        <f t="shared" si="5"/>
        <v>0</v>
      </c>
      <c r="V17" s="511">
        <f t="shared" si="5"/>
        <v>0</v>
      </c>
      <c r="W17" s="511">
        <f t="shared" si="5"/>
        <v>0</v>
      </c>
      <c r="X17" s="511">
        <f t="shared" si="5"/>
        <v>0</v>
      </c>
      <c r="Y17" s="511">
        <f t="shared" si="5"/>
        <v>0</v>
      </c>
      <c r="Z17" s="511">
        <f t="shared" si="5"/>
        <v>0</v>
      </c>
      <c r="AA17" s="511">
        <f t="shared" si="5"/>
        <v>0</v>
      </c>
      <c r="AB17" s="511">
        <f t="shared" si="5"/>
        <v>0</v>
      </c>
      <c r="AC17" s="511">
        <f t="shared" si="5"/>
        <v>0</v>
      </c>
      <c r="AD17" s="511">
        <f t="shared" si="5"/>
        <v>0</v>
      </c>
      <c r="AE17" s="511">
        <f t="shared" si="5"/>
        <v>0</v>
      </c>
      <c r="AF17" s="467"/>
    </row>
    <row r="18" spans="1:32" ht="18.75" x14ac:dyDescent="0.3">
      <c r="A18" s="464" t="s">
        <v>33</v>
      </c>
      <c r="B18" s="465">
        <f>SUM(H18,J18,L18,N18,P18,R18,T18,V18,X18,Z18,AB18,AD18)</f>
        <v>0</v>
      </c>
      <c r="C18" s="465">
        <f>SUM(H18)</f>
        <v>0</v>
      </c>
      <c r="D18" s="465">
        <f>E18</f>
        <v>0</v>
      </c>
      <c r="E18" s="465">
        <f>SUM(I18,K18,M18,O18,Q18,S18,U18,W18,Y18,AA18,AC18,AE18)</f>
        <v>0</v>
      </c>
      <c r="F18" s="465">
        <f t="shared" ref="F18" si="6">IFERROR(E18/B18*100,0)</f>
        <v>0</v>
      </c>
      <c r="G18" s="465">
        <f t="shared" ref="G18" si="7">IFERROR(E18/C18*100,0)</f>
        <v>0</v>
      </c>
      <c r="H18" s="512">
        <v>0</v>
      </c>
      <c r="I18" s="512">
        <v>0</v>
      </c>
      <c r="J18" s="512">
        <v>0</v>
      </c>
      <c r="K18" s="512">
        <v>0</v>
      </c>
      <c r="L18" s="512">
        <v>0</v>
      </c>
      <c r="M18" s="512">
        <v>0</v>
      </c>
      <c r="N18" s="512">
        <v>0</v>
      </c>
      <c r="O18" s="512">
        <v>0</v>
      </c>
      <c r="P18" s="512">
        <v>0</v>
      </c>
      <c r="Q18" s="512">
        <v>0</v>
      </c>
      <c r="R18" s="512">
        <v>0</v>
      </c>
      <c r="S18" s="512">
        <v>0</v>
      </c>
      <c r="T18" s="512">
        <v>0</v>
      </c>
      <c r="U18" s="512">
        <v>0</v>
      </c>
      <c r="V18" s="512">
        <v>0</v>
      </c>
      <c r="W18" s="512">
        <v>0</v>
      </c>
      <c r="X18" s="512">
        <v>0</v>
      </c>
      <c r="Y18" s="512">
        <v>0</v>
      </c>
      <c r="Z18" s="512">
        <v>0</v>
      </c>
      <c r="AA18" s="512">
        <v>0</v>
      </c>
      <c r="AB18" s="512">
        <v>0</v>
      </c>
      <c r="AC18" s="512">
        <v>0</v>
      </c>
      <c r="AD18" s="512">
        <v>0</v>
      </c>
      <c r="AE18" s="512">
        <v>0</v>
      </c>
      <c r="AF18" s="466"/>
    </row>
    <row r="19" spans="1:32" ht="18.75" x14ac:dyDescent="0.25">
      <c r="A19" s="691" t="s">
        <v>362</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90"/>
      <c r="AF19" s="468"/>
    </row>
    <row r="20" spans="1:32" s="463" customFormat="1" ht="18.75" x14ac:dyDescent="0.3">
      <c r="A20" s="460" t="s">
        <v>31</v>
      </c>
      <c r="B20" s="461">
        <f>SUM(B21:B21)</f>
        <v>27709.398000000005</v>
      </c>
      <c r="C20" s="461">
        <f>SUM(C21:C21)</f>
        <v>3701.0929999999998</v>
      </c>
      <c r="D20" s="461">
        <f>SUM(D21:D21)</f>
        <v>2125.4960000000001</v>
      </c>
      <c r="E20" s="461">
        <f>SUM(E21:E21)</f>
        <v>2125.4960000000001</v>
      </c>
      <c r="F20" s="461">
        <f>IFERROR(E20/B20*100,0)</f>
        <v>7.6706682692998225</v>
      </c>
      <c r="G20" s="461">
        <f>IFERROR(E20/C20*100,0)</f>
        <v>57.428873038315984</v>
      </c>
      <c r="H20" s="511">
        <f>SUM(H21:H21)</f>
        <v>3701.0929999999998</v>
      </c>
      <c r="I20" s="511">
        <f t="shared" ref="I20:AE20" si="8">SUM(I21:I21)</f>
        <v>2125.4960000000001</v>
      </c>
      <c r="J20" s="511">
        <f t="shared" si="8"/>
        <v>2342.223</v>
      </c>
      <c r="K20" s="511">
        <f t="shared" si="8"/>
        <v>0</v>
      </c>
      <c r="L20" s="511">
        <f t="shared" si="8"/>
        <v>1865.4349999999999</v>
      </c>
      <c r="M20" s="511">
        <f t="shared" si="8"/>
        <v>0</v>
      </c>
      <c r="N20" s="511">
        <f t="shared" si="8"/>
        <v>2727.828</v>
      </c>
      <c r="O20" s="511">
        <f t="shared" si="8"/>
        <v>0</v>
      </c>
      <c r="P20" s="511">
        <f t="shared" si="8"/>
        <v>2125.8780000000002</v>
      </c>
      <c r="Q20" s="511">
        <f t="shared" si="8"/>
        <v>0</v>
      </c>
      <c r="R20" s="511">
        <f t="shared" si="8"/>
        <v>1865.4349999999999</v>
      </c>
      <c r="S20" s="511">
        <f t="shared" si="8"/>
        <v>0</v>
      </c>
      <c r="T20" s="511">
        <f t="shared" si="8"/>
        <v>2727.8290000000002</v>
      </c>
      <c r="U20" s="511">
        <f t="shared" si="8"/>
        <v>0</v>
      </c>
      <c r="V20" s="511">
        <f t="shared" si="8"/>
        <v>2162.578</v>
      </c>
      <c r="W20" s="511">
        <f t="shared" si="8"/>
        <v>0</v>
      </c>
      <c r="X20" s="511">
        <f t="shared" si="8"/>
        <v>1865.4349999999999</v>
      </c>
      <c r="Y20" s="511">
        <f t="shared" si="8"/>
        <v>0</v>
      </c>
      <c r="Z20" s="511">
        <f t="shared" si="8"/>
        <v>2727.83</v>
      </c>
      <c r="AA20" s="511">
        <f t="shared" si="8"/>
        <v>0</v>
      </c>
      <c r="AB20" s="511">
        <f t="shared" si="8"/>
        <v>2125.8780000000002</v>
      </c>
      <c r="AC20" s="511">
        <f t="shared" si="8"/>
        <v>0</v>
      </c>
      <c r="AD20" s="511">
        <f t="shared" si="8"/>
        <v>1471.9559999999999</v>
      </c>
      <c r="AE20" s="511">
        <f t="shared" si="8"/>
        <v>0</v>
      </c>
      <c r="AF20" s="469"/>
    </row>
    <row r="21" spans="1:32" ht="18.75" x14ac:dyDescent="0.3">
      <c r="A21" s="464" t="s">
        <v>33</v>
      </c>
      <c r="B21" s="465">
        <f>SUM(H21,J21,L21,N21,P21,R21,T21,V21,X21,Z21,AB21,AD21)</f>
        <v>27709.398000000005</v>
      </c>
      <c r="C21" s="465">
        <f>SUM(H21)</f>
        <v>3701.0929999999998</v>
      </c>
      <c r="D21" s="465">
        <f>E21</f>
        <v>2125.4960000000001</v>
      </c>
      <c r="E21" s="465">
        <f>SUM(I21,K21,M21,O21,Q21,S21,U21,W21,Y21,AA21,AC21,AE21)</f>
        <v>2125.4960000000001</v>
      </c>
      <c r="F21" s="465">
        <f t="shared" ref="F21" si="9">IFERROR(E21/B21*100,0)</f>
        <v>7.6706682692998225</v>
      </c>
      <c r="G21" s="465">
        <f t="shared" ref="G21" si="10">IFERROR(E21/C21*100,0)</f>
        <v>57.428873038315984</v>
      </c>
      <c r="H21" s="512">
        <v>3701.0929999999998</v>
      </c>
      <c r="I21" s="512">
        <v>2125.4960000000001</v>
      </c>
      <c r="J21" s="512">
        <v>2342.223</v>
      </c>
      <c r="K21" s="512">
        <v>0</v>
      </c>
      <c r="L21" s="512">
        <v>1865.4349999999999</v>
      </c>
      <c r="M21" s="512">
        <v>0</v>
      </c>
      <c r="N21" s="512">
        <v>2727.828</v>
      </c>
      <c r="O21" s="512">
        <v>0</v>
      </c>
      <c r="P21" s="512">
        <v>2125.8780000000002</v>
      </c>
      <c r="Q21" s="512">
        <v>0</v>
      </c>
      <c r="R21" s="512">
        <v>1865.4349999999999</v>
      </c>
      <c r="S21" s="512">
        <v>0</v>
      </c>
      <c r="T21" s="512">
        <v>2727.8290000000002</v>
      </c>
      <c r="U21" s="512">
        <v>0</v>
      </c>
      <c r="V21" s="512">
        <v>2162.578</v>
      </c>
      <c r="W21" s="512">
        <v>0</v>
      </c>
      <c r="X21" s="512">
        <v>1865.4349999999999</v>
      </c>
      <c r="Y21" s="512">
        <v>0</v>
      </c>
      <c r="Z21" s="512">
        <v>2727.83</v>
      </c>
      <c r="AA21" s="512">
        <v>0</v>
      </c>
      <c r="AB21" s="512">
        <v>2125.8780000000002</v>
      </c>
      <c r="AC21" s="512">
        <v>0</v>
      </c>
      <c r="AD21" s="512">
        <v>1471.9559999999999</v>
      </c>
      <c r="AE21" s="512">
        <v>0</v>
      </c>
      <c r="AF21" s="468"/>
    </row>
    <row r="22" spans="1:32" ht="18.75" x14ac:dyDescent="0.25">
      <c r="A22" s="691" t="s">
        <v>363</v>
      </c>
      <c r="B22" s="689"/>
      <c r="C22" s="689"/>
      <c r="D22" s="689"/>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90"/>
      <c r="AF22" s="468"/>
    </row>
    <row r="23" spans="1:32" s="463" customFormat="1" ht="18.75" x14ac:dyDescent="0.3">
      <c r="A23" s="460" t="s">
        <v>31</v>
      </c>
      <c r="B23" s="461">
        <f>SUM(B24:B24)</f>
        <v>19383</v>
      </c>
      <c r="C23" s="461">
        <f>SUM(C24:C24)</f>
        <v>2449.17</v>
      </c>
      <c r="D23" s="461">
        <f>SUM(D24:D24)</f>
        <v>1553.9559999999999</v>
      </c>
      <c r="E23" s="461">
        <f>SUM(E24:E24)</f>
        <v>1553.9559999999999</v>
      </c>
      <c r="F23" s="461">
        <f>IFERROR(E23/B23*100,0)</f>
        <v>8.017107774854253</v>
      </c>
      <c r="G23" s="461">
        <f>IFERROR(E23/C23*100,0)</f>
        <v>63.448270230322926</v>
      </c>
      <c r="H23" s="511">
        <f t="shared" ref="H23:AE23" si="11">SUM(H24:H24)</f>
        <v>2449.17</v>
      </c>
      <c r="I23" s="511">
        <f t="shared" si="11"/>
        <v>1553.9559999999999</v>
      </c>
      <c r="J23" s="511">
        <f t="shared" si="11"/>
        <v>1646.01</v>
      </c>
      <c r="K23" s="511">
        <f t="shared" si="11"/>
        <v>0</v>
      </c>
      <c r="L23" s="511">
        <f t="shared" si="11"/>
        <v>1312.9</v>
      </c>
      <c r="M23" s="511">
        <f t="shared" si="11"/>
        <v>0</v>
      </c>
      <c r="N23" s="511">
        <f t="shared" si="11"/>
        <v>1911.74</v>
      </c>
      <c r="O23" s="511">
        <f t="shared" si="11"/>
        <v>0</v>
      </c>
      <c r="P23" s="511">
        <f t="shared" si="11"/>
        <v>1493.75</v>
      </c>
      <c r="Q23" s="511">
        <f t="shared" si="11"/>
        <v>0</v>
      </c>
      <c r="R23" s="511">
        <f t="shared" si="11"/>
        <v>1312.9</v>
      </c>
      <c r="S23" s="511">
        <f t="shared" si="11"/>
        <v>0</v>
      </c>
      <c r="T23" s="511">
        <f t="shared" si="11"/>
        <v>1911.74</v>
      </c>
      <c r="U23" s="511">
        <f t="shared" si="11"/>
        <v>0</v>
      </c>
      <c r="V23" s="511">
        <f t="shared" si="11"/>
        <v>1493.75</v>
      </c>
      <c r="W23" s="511">
        <f t="shared" si="11"/>
        <v>0</v>
      </c>
      <c r="X23" s="511">
        <f t="shared" si="11"/>
        <v>1312.9</v>
      </c>
      <c r="Y23" s="511">
        <f t="shared" si="11"/>
        <v>0</v>
      </c>
      <c r="Z23" s="511">
        <f t="shared" si="11"/>
        <v>1911.74</v>
      </c>
      <c r="AA23" s="511">
        <f t="shared" si="11"/>
        <v>0</v>
      </c>
      <c r="AB23" s="511">
        <f t="shared" si="11"/>
        <v>1493.75</v>
      </c>
      <c r="AC23" s="511">
        <f t="shared" si="11"/>
        <v>0</v>
      </c>
      <c r="AD23" s="511">
        <f t="shared" si="11"/>
        <v>1132.6500000000001</v>
      </c>
      <c r="AE23" s="511">
        <f t="shared" si="11"/>
        <v>0</v>
      </c>
      <c r="AF23" s="469"/>
    </row>
    <row r="24" spans="1:32" ht="18.75" x14ac:dyDescent="0.3">
      <c r="A24" s="464" t="s">
        <v>33</v>
      </c>
      <c r="B24" s="465">
        <f>SUM(H24,J24,L24,N24,P24,R24,T24,V24,X24,Z24,AB24,AD24)</f>
        <v>19383</v>
      </c>
      <c r="C24" s="465">
        <f>SUM(H24)</f>
        <v>2449.17</v>
      </c>
      <c r="D24" s="465">
        <f>E24</f>
        <v>1553.9559999999999</v>
      </c>
      <c r="E24" s="465">
        <f>SUM(I24,K24,M24,O24,Q24,S24,U24,W24,Y24,AA24,AC24,AE24)</f>
        <v>1553.9559999999999</v>
      </c>
      <c r="F24" s="465">
        <f t="shared" ref="F24" si="12">IFERROR(E24/B24*100,0)</f>
        <v>8.017107774854253</v>
      </c>
      <c r="G24" s="465">
        <f t="shared" ref="G24" si="13">IFERROR(E24/C24*100,0)</f>
        <v>63.448270230322926</v>
      </c>
      <c r="H24" s="512">
        <v>2449.17</v>
      </c>
      <c r="I24" s="512">
        <v>1553.9559999999999</v>
      </c>
      <c r="J24" s="512">
        <v>1646.01</v>
      </c>
      <c r="K24" s="512">
        <v>0</v>
      </c>
      <c r="L24" s="512">
        <v>1312.9</v>
      </c>
      <c r="M24" s="512">
        <v>0</v>
      </c>
      <c r="N24" s="512">
        <v>1911.74</v>
      </c>
      <c r="O24" s="512">
        <v>0</v>
      </c>
      <c r="P24" s="512">
        <v>1493.75</v>
      </c>
      <c r="Q24" s="512">
        <v>0</v>
      </c>
      <c r="R24" s="512">
        <v>1312.9</v>
      </c>
      <c r="S24" s="512">
        <v>0</v>
      </c>
      <c r="T24" s="512">
        <v>1911.74</v>
      </c>
      <c r="U24" s="512">
        <v>0</v>
      </c>
      <c r="V24" s="512">
        <v>1493.75</v>
      </c>
      <c r="W24" s="512">
        <v>0</v>
      </c>
      <c r="X24" s="512">
        <v>1312.9</v>
      </c>
      <c r="Y24" s="512">
        <v>0</v>
      </c>
      <c r="Z24" s="512">
        <v>1911.74</v>
      </c>
      <c r="AA24" s="512">
        <v>0</v>
      </c>
      <c r="AB24" s="512">
        <v>1493.75</v>
      </c>
      <c r="AC24" s="512">
        <v>0</v>
      </c>
      <c r="AD24" s="512">
        <v>1132.6500000000001</v>
      </c>
      <c r="AE24" s="512">
        <v>0</v>
      </c>
      <c r="AF24" s="468"/>
    </row>
    <row r="25" spans="1:32" ht="18.75" x14ac:dyDescent="0.25">
      <c r="A25" s="691" t="s">
        <v>364</v>
      </c>
      <c r="B25" s="689"/>
      <c r="C25" s="689"/>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90"/>
      <c r="AF25" s="466"/>
    </row>
    <row r="26" spans="1:32" s="463" customFormat="1" ht="18.75" x14ac:dyDescent="0.3">
      <c r="A26" s="460" t="s">
        <v>31</v>
      </c>
      <c r="B26" s="461">
        <f>SUM(B27:B27)</f>
        <v>8222.9</v>
      </c>
      <c r="C26" s="461">
        <f>SUM(C27:C27)</f>
        <v>1087.3409999999999</v>
      </c>
      <c r="D26" s="461">
        <f>SUM(D27:D27)</f>
        <v>495.827</v>
      </c>
      <c r="E26" s="461">
        <f>SUM(E27:E27)</f>
        <v>495.827</v>
      </c>
      <c r="F26" s="461">
        <f>IFERROR(E26/B26*100,0)</f>
        <v>6.0298313247151247</v>
      </c>
      <c r="G26" s="461">
        <f>IFERROR(E26/C26*100,0)</f>
        <v>45.599954384135252</v>
      </c>
      <c r="H26" s="511">
        <f t="shared" ref="H26:AE26" si="14">SUM(H27:H27)</f>
        <v>1087.3409999999999</v>
      </c>
      <c r="I26" s="511">
        <f t="shared" si="14"/>
        <v>495.827</v>
      </c>
      <c r="J26" s="511">
        <f t="shared" si="14"/>
        <v>694.34</v>
      </c>
      <c r="K26" s="511">
        <f t="shared" si="14"/>
        <v>0</v>
      </c>
      <c r="L26" s="511">
        <f t="shared" si="14"/>
        <v>551.69500000000005</v>
      </c>
      <c r="M26" s="511">
        <f t="shared" si="14"/>
        <v>0</v>
      </c>
      <c r="N26" s="511">
        <f t="shared" si="14"/>
        <v>812.16899999999998</v>
      </c>
      <c r="O26" s="511">
        <f t="shared" si="14"/>
        <v>0</v>
      </c>
      <c r="P26" s="511">
        <f t="shared" si="14"/>
        <v>630.35699999999997</v>
      </c>
      <c r="Q26" s="511">
        <f t="shared" si="14"/>
        <v>0</v>
      </c>
      <c r="R26" s="511">
        <f t="shared" si="14"/>
        <v>551.69399999999996</v>
      </c>
      <c r="S26" s="511">
        <f t="shared" si="14"/>
        <v>0</v>
      </c>
      <c r="T26" s="511">
        <f t="shared" si="14"/>
        <v>812.16899999999998</v>
      </c>
      <c r="U26" s="511">
        <f t="shared" si="14"/>
        <v>0</v>
      </c>
      <c r="V26" s="511">
        <f t="shared" si="14"/>
        <v>630.35699999999997</v>
      </c>
      <c r="W26" s="511">
        <f t="shared" si="14"/>
        <v>0</v>
      </c>
      <c r="X26" s="511">
        <f t="shared" si="14"/>
        <v>551.39400000000001</v>
      </c>
      <c r="Y26" s="511">
        <f t="shared" si="14"/>
        <v>0</v>
      </c>
      <c r="Z26" s="511">
        <f t="shared" si="14"/>
        <v>812.26900000000001</v>
      </c>
      <c r="AA26" s="511">
        <f t="shared" si="14"/>
        <v>0</v>
      </c>
      <c r="AB26" s="511">
        <f t="shared" si="14"/>
        <v>630.55700000000002</v>
      </c>
      <c r="AC26" s="511">
        <f t="shared" si="14"/>
        <v>0</v>
      </c>
      <c r="AD26" s="511">
        <f t="shared" si="14"/>
        <v>458.55799999999999</v>
      </c>
      <c r="AE26" s="511">
        <f t="shared" si="14"/>
        <v>0</v>
      </c>
      <c r="AF26" s="467"/>
    </row>
    <row r="27" spans="1:32" ht="18.75" x14ac:dyDescent="0.3">
      <c r="A27" s="464" t="s">
        <v>33</v>
      </c>
      <c r="B27" s="465">
        <f>SUM(H27,J27,L27,N27,P27,R27,T27,V27,X27,Z27,AB27,AD27)</f>
        <v>8222.9</v>
      </c>
      <c r="C27" s="465">
        <f>SUM(H27)</f>
        <v>1087.3409999999999</v>
      </c>
      <c r="D27" s="465">
        <f>E27</f>
        <v>495.827</v>
      </c>
      <c r="E27" s="465">
        <f>SUM(I27,K27,M27,O27,Q27,S27,U27,W27,Y27,AA27,AC27,AE27)</f>
        <v>495.827</v>
      </c>
      <c r="F27" s="465">
        <f t="shared" ref="F27" si="15">IFERROR(E27/B27*100,0)</f>
        <v>6.0298313247151247</v>
      </c>
      <c r="G27" s="465">
        <f t="shared" ref="G27" si="16">IFERROR(E27/C27*100,0)</f>
        <v>45.599954384135252</v>
      </c>
      <c r="H27" s="512">
        <v>1087.3409999999999</v>
      </c>
      <c r="I27" s="512">
        <v>495.827</v>
      </c>
      <c r="J27" s="512">
        <v>694.34</v>
      </c>
      <c r="K27" s="512">
        <v>0</v>
      </c>
      <c r="L27" s="512">
        <v>551.69500000000005</v>
      </c>
      <c r="M27" s="512">
        <v>0</v>
      </c>
      <c r="N27" s="512">
        <v>812.16899999999998</v>
      </c>
      <c r="O27" s="512">
        <v>0</v>
      </c>
      <c r="P27" s="512">
        <v>630.35699999999997</v>
      </c>
      <c r="Q27" s="512">
        <v>0</v>
      </c>
      <c r="R27" s="512">
        <v>551.69399999999996</v>
      </c>
      <c r="S27" s="512">
        <v>0</v>
      </c>
      <c r="T27" s="512">
        <v>812.16899999999998</v>
      </c>
      <c r="U27" s="512">
        <v>0</v>
      </c>
      <c r="V27" s="512">
        <v>630.35699999999997</v>
      </c>
      <c r="W27" s="512">
        <v>0</v>
      </c>
      <c r="X27" s="512">
        <v>551.39400000000001</v>
      </c>
      <c r="Y27" s="512">
        <v>0</v>
      </c>
      <c r="Z27" s="512">
        <v>812.26900000000001</v>
      </c>
      <c r="AA27" s="512">
        <v>0</v>
      </c>
      <c r="AB27" s="512">
        <v>630.55700000000002</v>
      </c>
      <c r="AC27" s="512">
        <v>0</v>
      </c>
      <c r="AD27" s="512">
        <v>458.55799999999999</v>
      </c>
      <c r="AE27" s="512">
        <v>0</v>
      </c>
      <c r="AF27" s="466"/>
    </row>
    <row r="28" spans="1:32" ht="18.75" x14ac:dyDescent="0.25">
      <c r="A28" s="470" t="s">
        <v>365</v>
      </c>
      <c r="B28" s="471"/>
      <c r="C28" s="471"/>
      <c r="D28" s="471"/>
      <c r="E28" s="471"/>
      <c r="F28" s="472"/>
      <c r="G28" s="472"/>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66"/>
    </row>
    <row r="29" spans="1:32" s="463" customFormat="1" ht="18.75" x14ac:dyDescent="0.25">
      <c r="A29" s="473" t="s">
        <v>31</v>
      </c>
      <c r="B29" s="474">
        <f>SUM(B30:B30)</f>
        <v>55430.298000000003</v>
      </c>
      <c r="C29" s="474">
        <f>SUM(C30:C30)</f>
        <v>7237.6039999999994</v>
      </c>
      <c r="D29" s="474">
        <f>SUM(D30:D30)</f>
        <v>4175.2790000000005</v>
      </c>
      <c r="E29" s="474">
        <f>SUM(E30:E30)</f>
        <v>4175.2790000000005</v>
      </c>
      <c r="F29" s="475">
        <f t="shared" ref="F29" si="17">IFERROR(E29/B29*100,0)</f>
        <v>7.5324852123291857</v>
      </c>
      <c r="G29" s="475">
        <f t="shared" ref="G29:G30" si="18">IFERROR(E29/C29*100,0)</f>
        <v>57.688690898258614</v>
      </c>
      <c r="H29" s="513">
        <f t="shared" ref="H29:AE29" si="19">SUM(H30:H30)</f>
        <v>7237.6039999999994</v>
      </c>
      <c r="I29" s="513">
        <f t="shared" si="19"/>
        <v>4175.2790000000005</v>
      </c>
      <c r="J29" s="513">
        <f t="shared" si="19"/>
        <v>4682.5730000000003</v>
      </c>
      <c r="K29" s="513">
        <f t="shared" si="19"/>
        <v>0</v>
      </c>
      <c r="L29" s="513">
        <f t="shared" si="19"/>
        <v>3749.53</v>
      </c>
      <c r="M29" s="513">
        <f t="shared" si="19"/>
        <v>0</v>
      </c>
      <c r="N29" s="513">
        <f t="shared" si="19"/>
        <v>5461.0169999999998</v>
      </c>
      <c r="O29" s="513">
        <f t="shared" si="19"/>
        <v>0</v>
      </c>
      <c r="P29" s="513">
        <f t="shared" si="19"/>
        <v>4261.335</v>
      </c>
      <c r="Q29" s="513">
        <f t="shared" si="19"/>
        <v>0</v>
      </c>
      <c r="R29" s="513">
        <f t="shared" si="19"/>
        <v>3739.8889999999997</v>
      </c>
      <c r="S29" s="513">
        <f t="shared" si="19"/>
        <v>0</v>
      </c>
      <c r="T29" s="513">
        <f t="shared" si="19"/>
        <v>5460.4080000000004</v>
      </c>
      <c r="U29" s="513">
        <f t="shared" si="19"/>
        <v>0</v>
      </c>
      <c r="V29" s="513">
        <f t="shared" si="19"/>
        <v>4302.0550000000003</v>
      </c>
      <c r="W29" s="513">
        <f t="shared" si="19"/>
        <v>0</v>
      </c>
      <c r="X29" s="513">
        <f t="shared" si="19"/>
        <v>3741.759</v>
      </c>
      <c r="Y29" s="513">
        <f t="shared" si="19"/>
        <v>0</v>
      </c>
      <c r="Z29" s="513">
        <f t="shared" si="19"/>
        <v>5458.6390000000001</v>
      </c>
      <c r="AA29" s="513">
        <f t="shared" si="19"/>
        <v>0</v>
      </c>
      <c r="AB29" s="513">
        <f t="shared" si="19"/>
        <v>4262.7449999999999</v>
      </c>
      <c r="AC29" s="513">
        <f t="shared" si="19"/>
        <v>0</v>
      </c>
      <c r="AD29" s="513">
        <f t="shared" si="19"/>
        <v>3072.7439999999997</v>
      </c>
      <c r="AE29" s="513">
        <f t="shared" si="19"/>
        <v>0</v>
      </c>
      <c r="AF29" s="467"/>
    </row>
    <row r="30" spans="1:32" ht="18.75" x14ac:dyDescent="0.3">
      <c r="A30" s="476" t="s">
        <v>33</v>
      </c>
      <c r="B30" s="477">
        <f>B15+B18+B21+B24+B27</f>
        <v>55430.298000000003</v>
      </c>
      <c r="C30" s="477">
        <f>C15+C18+C21+C24+C27</f>
        <v>7237.6039999999994</v>
      </c>
      <c r="D30" s="477">
        <f>D15+D18+D21+D24+D27</f>
        <v>4175.2790000000005</v>
      </c>
      <c r="E30" s="477">
        <f>E15+E18+E21+E24+E27</f>
        <v>4175.2790000000005</v>
      </c>
      <c r="F30" s="477">
        <f>IFERROR(E30/B30*100,0)</f>
        <v>7.5324852123291857</v>
      </c>
      <c r="G30" s="477">
        <f t="shared" si="18"/>
        <v>57.688690898258614</v>
      </c>
      <c r="H30" s="514">
        <f t="shared" ref="H30:AE30" si="20">H15+H18+H21+H24+H27</f>
        <v>7237.6039999999994</v>
      </c>
      <c r="I30" s="514">
        <f t="shared" si="20"/>
        <v>4175.2790000000005</v>
      </c>
      <c r="J30" s="514">
        <f t="shared" si="20"/>
        <v>4682.5730000000003</v>
      </c>
      <c r="K30" s="514">
        <f t="shared" si="20"/>
        <v>0</v>
      </c>
      <c r="L30" s="514">
        <f t="shared" si="20"/>
        <v>3749.53</v>
      </c>
      <c r="M30" s="514">
        <f t="shared" si="20"/>
        <v>0</v>
      </c>
      <c r="N30" s="514">
        <f t="shared" si="20"/>
        <v>5461.0169999999998</v>
      </c>
      <c r="O30" s="514">
        <f t="shared" si="20"/>
        <v>0</v>
      </c>
      <c r="P30" s="514">
        <f t="shared" si="20"/>
        <v>4261.335</v>
      </c>
      <c r="Q30" s="514">
        <f t="shared" si="20"/>
        <v>0</v>
      </c>
      <c r="R30" s="514">
        <f t="shared" si="20"/>
        <v>3739.8889999999997</v>
      </c>
      <c r="S30" s="514">
        <f t="shared" si="20"/>
        <v>0</v>
      </c>
      <c r="T30" s="514">
        <f t="shared" si="20"/>
        <v>5460.4080000000004</v>
      </c>
      <c r="U30" s="514">
        <f t="shared" si="20"/>
        <v>0</v>
      </c>
      <c r="V30" s="514">
        <f t="shared" si="20"/>
        <v>4302.0550000000003</v>
      </c>
      <c r="W30" s="514">
        <f t="shared" si="20"/>
        <v>0</v>
      </c>
      <c r="X30" s="514">
        <f t="shared" si="20"/>
        <v>3741.759</v>
      </c>
      <c r="Y30" s="514">
        <f t="shared" si="20"/>
        <v>0</v>
      </c>
      <c r="Z30" s="514">
        <f t="shared" si="20"/>
        <v>5458.6390000000001</v>
      </c>
      <c r="AA30" s="514">
        <f t="shared" si="20"/>
        <v>0</v>
      </c>
      <c r="AB30" s="514">
        <f t="shared" si="20"/>
        <v>4262.7449999999999</v>
      </c>
      <c r="AC30" s="514">
        <f t="shared" si="20"/>
        <v>0</v>
      </c>
      <c r="AD30" s="514">
        <f t="shared" si="20"/>
        <v>3072.7439999999997</v>
      </c>
      <c r="AE30" s="514">
        <f t="shared" si="20"/>
        <v>0</v>
      </c>
      <c r="AF30" s="466"/>
    </row>
    <row r="31" spans="1:32" ht="18.75" x14ac:dyDescent="0.3">
      <c r="A31" s="696" t="s">
        <v>366</v>
      </c>
      <c r="B31" s="697"/>
      <c r="C31" s="697"/>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8"/>
      <c r="AF31" s="478"/>
    </row>
    <row r="32" spans="1:32" ht="18.75" x14ac:dyDescent="0.25">
      <c r="A32" s="479" t="s">
        <v>169</v>
      </c>
      <c r="B32" s="231"/>
      <c r="C32" s="480"/>
      <c r="D32" s="480"/>
      <c r="E32" s="231"/>
      <c r="F32" s="232"/>
      <c r="G32" s="232"/>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2"/>
      <c r="AF32" s="483"/>
    </row>
    <row r="33" spans="1:32" ht="18.75" x14ac:dyDescent="0.25">
      <c r="A33" s="699" t="s">
        <v>367</v>
      </c>
      <c r="B33" s="700"/>
      <c r="C33" s="700"/>
      <c r="D33" s="700"/>
      <c r="E33" s="700"/>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1"/>
      <c r="AF33" s="466"/>
    </row>
    <row r="34" spans="1:32" s="463" customFormat="1" ht="18.75" x14ac:dyDescent="0.3">
      <c r="A34" s="460" t="s">
        <v>31</v>
      </c>
      <c r="B34" s="461">
        <f>B35+B36</f>
        <v>342.11</v>
      </c>
      <c r="C34" s="461">
        <f t="shared" ref="C34:E34" si="21">C35+C36</f>
        <v>0</v>
      </c>
      <c r="D34" s="461">
        <f t="shared" si="21"/>
        <v>0</v>
      </c>
      <c r="E34" s="461">
        <f t="shared" si="21"/>
        <v>0</v>
      </c>
      <c r="F34" s="461">
        <f t="shared" ref="F34:F37" si="22">IFERROR(E34/B34*100,0)</f>
        <v>0</v>
      </c>
      <c r="G34" s="461">
        <f t="shared" ref="G34:G37" si="23">IFERROR(E34/C34*100,0)</f>
        <v>0</v>
      </c>
      <c r="H34" s="511">
        <f>H35+H36</f>
        <v>0</v>
      </c>
      <c r="I34" s="511">
        <f t="shared" ref="I34:AE34" si="24">I35+I36</f>
        <v>0</v>
      </c>
      <c r="J34" s="511">
        <f t="shared" si="24"/>
        <v>0</v>
      </c>
      <c r="K34" s="511">
        <f t="shared" si="24"/>
        <v>0</v>
      </c>
      <c r="L34" s="511">
        <f t="shared" si="24"/>
        <v>0</v>
      </c>
      <c r="M34" s="511">
        <f t="shared" si="24"/>
        <v>0</v>
      </c>
      <c r="N34" s="511">
        <f t="shared" si="24"/>
        <v>0</v>
      </c>
      <c r="O34" s="511">
        <f t="shared" si="24"/>
        <v>0</v>
      </c>
      <c r="P34" s="511">
        <f t="shared" si="24"/>
        <v>0</v>
      </c>
      <c r="Q34" s="511">
        <f t="shared" si="24"/>
        <v>0</v>
      </c>
      <c r="R34" s="511">
        <f t="shared" si="24"/>
        <v>0</v>
      </c>
      <c r="S34" s="511">
        <f t="shared" si="24"/>
        <v>0</v>
      </c>
      <c r="T34" s="511">
        <f t="shared" si="24"/>
        <v>292.11</v>
      </c>
      <c r="U34" s="511">
        <f t="shared" si="24"/>
        <v>0</v>
      </c>
      <c r="V34" s="511">
        <f t="shared" si="24"/>
        <v>0</v>
      </c>
      <c r="W34" s="511">
        <f t="shared" si="24"/>
        <v>0</v>
      </c>
      <c r="X34" s="511">
        <f t="shared" si="24"/>
        <v>0</v>
      </c>
      <c r="Y34" s="511">
        <f t="shared" si="24"/>
        <v>0</v>
      </c>
      <c r="Z34" s="511">
        <f t="shared" si="24"/>
        <v>0</v>
      </c>
      <c r="AA34" s="511">
        <f t="shared" si="24"/>
        <v>0</v>
      </c>
      <c r="AB34" s="511">
        <f t="shared" si="24"/>
        <v>50</v>
      </c>
      <c r="AC34" s="511">
        <f t="shared" si="24"/>
        <v>0</v>
      </c>
      <c r="AD34" s="511">
        <f t="shared" si="24"/>
        <v>0</v>
      </c>
      <c r="AE34" s="511">
        <f t="shared" si="24"/>
        <v>0</v>
      </c>
      <c r="AF34" s="484"/>
    </row>
    <row r="35" spans="1:32" ht="18.75" x14ac:dyDescent="0.3">
      <c r="A35" s="464" t="s">
        <v>32</v>
      </c>
      <c r="B35" s="465">
        <f t="shared" ref="B35:E37" si="25">B40</f>
        <v>325</v>
      </c>
      <c r="C35" s="465">
        <f t="shared" si="25"/>
        <v>0</v>
      </c>
      <c r="D35" s="465">
        <f t="shared" si="25"/>
        <v>0</v>
      </c>
      <c r="E35" s="465">
        <f t="shared" si="25"/>
        <v>0</v>
      </c>
      <c r="F35" s="477">
        <f t="shared" si="22"/>
        <v>0</v>
      </c>
      <c r="G35" s="477">
        <f t="shared" si="23"/>
        <v>0</v>
      </c>
      <c r="H35" s="512">
        <f t="shared" ref="H35:AE37" si="26">H40</f>
        <v>0</v>
      </c>
      <c r="I35" s="512">
        <f t="shared" si="26"/>
        <v>0</v>
      </c>
      <c r="J35" s="512">
        <f t="shared" si="26"/>
        <v>0</v>
      </c>
      <c r="K35" s="512">
        <f t="shared" si="26"/>
        <v>0</v>
      </c>
      <c r="L35" s="512">
        <f t="shared" si="26"/>
        <v>0</v>
      </c>
      <c r="M35" s="512">
        <f t="shared" si="26"/>
        <v>0</v>
      </c>
      <c r="N35" s="512">
        <f t="shared" si="26"/>
        <v>0</v>
      </c>
      <c r="O35" s="512">
        <f t="shared" si="26"/>
        <v>0</v>
      </c>
      <c r="P35" s="512">
        <f t="shared" si="26"/>
        <v>0</v>
      </c>
      <c r="Q35" s="512">
        <f t="shared" si="26"/>
        <v>0</v>
      </c>
      <c r="R35" s="512">
        <f t="shared" si="26"/>
        <v>0</v>
      </c>
      <c r="S35" s="512">
        <f t="shared" si="26"/>
        <v>0</v>
      </c>
      <c r="T35" s="512">
        <f t="shared" si="26"/>
        <v>277.5</v>
      </c>
      <c r="U35" s="512">
        <f t="shared" si="26"/>
        <v>0</v>
      </c>
      <c r="V35" s="512">
        <f t="shared" si="26"/>
        <v>0</v>
      </c>
      <c r="W35" s="512">
        <f t="shared" si="26"/>
        <v>0</v>
      </c>
      <c r="X35" s="512">
        <f t="shared" si="26"/>
        <v>0</v>
      </c>
      <c r="Y35" s="512">
        <f t="shared" si="26"/>
        <v>0</v>
      </c>
      <c r="Z35" s="512">
        <f t="shared" si="26"/>
        <v>0</v>
      </c>
      <c r="AA35" s="512">
        <f t="shared" si="26"/>
        <v>0</v>
      </c>
      <c r="AB35" s="512">
        <f t="shared" si="26"/>
        <v>47.5</v>
      </c>
      <c r="AC35" s="512">
        <f t="shared" si="26"/>
        <v>0</v>
      </c>
      <c r="AD35" s="512">
        <f t="shared" si="26"/>
        <v>0</v>
      </c>
      <c r="AE35" s="512">
        <f t="shared" si="26"/>
        <v>0</v>
      </c>
      <c r="AF35" s="466"/>
    </row>
    <row r="36" spans="1:32" ht="18.75" x14ac:dyDescent="0.3">
      <c r="A36" s="464" t="s">
        <v>33</v>
      </c>
      <c r="B36" s="465">
        <f t="shared" si="25"/>
        <v>17.11</v>
      </c>
      <c r="C36" s="465">
        <f t="shared" si="25"/>
        <v>0</v>
      </c>
      <c r="D36" s="465">
        <f t="shared" si="25"/>
        <v>0</v>
      </c>
      <c r="E36" s="465">
        <f t="shared" si="25"/>
        <v>0</v>
      </c>
      <c r="F36" s="477">
        <f t="shared" si="22"/>
        <v>0</v>
      </c>
      <c r="G36" s="477">
        <f t="shared" si="23"/>
        <v>0</v>
      </c>
      <c r="H36" s="512">
        <f t="shared" si="26"/>
        <v>0</v>
      </c>
      <c r="I36" s="512">
        <f t="shared" si="26"/>
        <v>0</v>
      </c>
      <c r="J36" s="512">
        <f t="shared" si="26"/>
        <v>0</v>
      </c>
      <c r="K36" s="512">
        <f t="shared" si="26"/>
        <v>0</v>
      </c>
      <c r="L36" s="512">
        <f t="shared" si="26"/>
        <v>0</v>
      </c>
      <c r="M36" s="512">
        <f t="shared" si="26"/>
        <v>0</v>
      </c>
      <c r="N36" s="512">
        <f t="shared" si="26"/>
        <v>0</v>
      </c>
      <c r="O36" s="512">
        <f t="shared" si="26"/>
        <v>0</v>
      </c>
      <c r="P36" s="512">
        <f t="shared" si="26"/>
        <v>0</v>
      </c>
      <c r="Q36" s="512">
        <f t="shared" si="26"/>
        <v>0</v>
      </c>
      <c r="R36" s="512">
        <f t="shared" si="26"/>
        <v>0</v>
      </c>
      <c r="S36" s="512">
        <f t="shared" si="26"/>
        <v>0</v>
      </c>
      <c r="T36" s="512">
        <f t="shared" si="26"/>
        <v>14.61</v>
      </c>
      <c r="U36" s="512">
        <f t="shared" si="26"/>
        <v>0</v>
      </c>
      <c r="V36" s="512">
        <f t="shared" si="26"/>
        <v>0</v>
      </c>
      <c r="W36" s="512">
        <f t="shared" si="26"/>
        <v>0</v>
      </c>
      <c r="X36" s="512">
        <f t="shared" si="26"/>
        <v>0</v>
      </c>
      <c r="Y36" s="512">
        <f t="shared" si="26"/>
        <v>0</v>
      </c>
      <c r="Z36" s="512">
        <f t="shared" si="26"/>
        <v>0</v>
      </c>
      <c r="AA36" s="512">
        <f t="shared" si="26"/>
        <v>0</v>
      </c>
      <c r="AB36" s="512">
        <f t="shared" si="26"/>
        <v>2.5</v>
      </c>
      <c r="AC36" s="512">
        <f t="shared" si="26"/>
        <v>0</v>
      </c>
      <c r="AD36" s="512">
        <f t="shared" si="26"/>
        <v>0</v>
      </c>
      <c r="AE36" s="512">
        <f t="shared" si="26"/>
        <v>0</v>
      </c>
      <c r="AF36" s="466"/>
    </row>
    <row r="37" spans="1:32" ht="37.5" x14ac:dyDescent="0.3">
      <c r="A37" s="485" t="s">
        <v>176</v>
      </c>
      <c r="B37" s="465">
        <f t="shared" si="25"/>
        <v>17.11</v>
      </c>
      <c r="C37" s="465">
        <f t="shared" si="25"/>
        <v>0</v>
      </c>
      <c r="D37" s="465">
        <f t="shared" si="25"/>
        <v>0</v>
      </c>
      <c r="E37" s="465">
        <f t="shared" si="25"/>
        <v>0</v>
      </c>
      <c r="F37" s="477">
        <f t="shared" si="22"/>
        <v>0</v>
      </c>
      <c r="G37" s="477">
        <f t="shared" si="23"/>
        <v>0</v>
      </c>
      <c r="H37" s="512">
        <f t="shared" si="26"/>
        <v>0</v>
      </c>
      <c r="I37" s="512">
        <f t="shared" si="26"/>
        <v>0</v>
      </c>
      <c r="J37" s="512">
        <f t="shared" si="26"/>
        <v>0</v>
      </c>
      <c r="K37" s="512">
        <f t="shared" si="26"/>
        <v>0</v>
      </c>
      <c r="L37" s="512">
        <f t="shared" si="26"/>
        <v>0</v>
      </c>
      <c r="M37" s="512">
        <f t="shared" si="26"/>
        <v>0</v>
      </c>
      <c r="N37" s="512">
        <f t="shared" si="26"/>
        <v>0</v>
      </c>
      <c r="O37" s="512">
        <f t="shared" si="26"/>
        <v>0</v>
      </c>
      <c r="P37" s="512">
        <f t="shared" si="26"/>
        <v>0</v>
      </c>
      <c r="Q37" s="512">
        <f t="shared" si="26"/>
        <v>0</v>
      </c>
      <c r="R37" s="512">
        <f t="shared" si="26"/>
        <v>0</v>
      </c>
      <c r="S37" s="512">
        <f t="shared" si="26"/>
        <v>0</v>
      </c>
      <c r="T37" s="512">
        <f t="shared" si="26"/>
        <v>14.61</v>
      </c>
      <c r="U37" s="512">
        <f t="shared" si="26"/>
        <v>0</v>
      </c>
      <c r="V37" s="512">
        <f t="shared" si="26"/>
        <v>0</v>
      </c>
      <c r="W37" s="512">
        <f t="shared" si="26"/>
        <v>0</v>
      </c>
      <c r="X37" s="512">
        <f t="shared" si="26"/>
        <v>0</v>
      </c>
      <c r="Y37" s="512">
        <f t="shared" si="26"/>
        <v>0</v>
      </c>
      <c r="Z37" s="512">
        <f t="shared" si="26"/>
        <v>0</v>
      </c>
      <c r="AA37" s="512">
        <f t="shared" si="26"/>
        <v>0</v>
      </c>
      <c r="AB37" s="512">
        <f t="shared" si="26"/>
        <v>2.5</v>
      </c>
      <c r="AC37" s="512">
        <f t="shared" si="26"/>
        <v>0</v>
      </c>
      <c r="AD37" s="512">
        <f t="shared" si="26"/>
        <v>0</v>
      </c>
      <c r="AE37" s="512">
        <f t="shared" si="26"/>
        <v>0</v>
      </c>
      <c r="AF37" s="466"/>
    </row>
    <row r="38" spans="1:32" ht="18.75" x14ac:dyDescent="0.25">
      <c r="A38" s="691" t="s">
        <v>368</v>
      </c>
      <c r="B38" s="689"/>
      <c r="C38" s="689"/>
      <c r="D38" s="689"/>
      <c r="E38" s="689"/>
      <c r="F38" s="689"/>
      <c r="G38" s="689"/>
      <c r="H38" s="689"/>
      <c r="I38" s="689"/>
      <c r="J38" s="689"/>
      <c r="K38" s="689"/>
      <c r="L38" s="689"/>
      <c r="M38" s="689"/>
      <c r="N38" s="689"/>
      <c r="O38" s="689"/>
      <c r="P38" s="689"/>
      <c r="Q38" s="689"/>
      <c r="R38" s="689"/>
      <c r="S38" s="689"/>
      <c r="T38" s="689"/>
      <c r="U38" s="689"/>
      <c r="V38" s="689"/>
      <c r="W38" s="689"/>
      <c r="X38" s="689"/>
      <c r="Y38" s="689"/>
      <c r="Z38" s="689"/>
      <c r="AA38" s="689"/>
      <c r="AB38" s="689"/>
      <c r="AC38" s="689"/>
      <c r="AD38" s="689"/>
      <c r="AE38" s="690"/>
      <c r="AF38" s="486"/>
    </row>
    <row r="39" spans="1:32" s="463" customFormat="1" ht="18.75" x14ac:dyDescent="0.3">
      <c r="A39" s="460" t="s">
        <v>31</v>
      </c>
      <c r="B39" s="461">
        <f>B40+B41</f>
        <v>342.11</v>
      </c>
      <c r="C39" s="461">
        <f t="shared" ref="C39:E39" si="27">C40+C41</f>
        <v>0</v>
      </c>
      <c r="D39" s="461">
        <f t="shared" si="27"/>
        <v>0</v>
      </c>
      <c r="E39" s="461">
        <f t="shared" si="27"/>
        <v>0</v>
      </c>
      <c r="F39" s="461">
        <f t="shared" ref="F39:F42" si="28">IFERROR(E39/B39*100,0)</f>
        <v>0</v>
      </c>
      <c r="G39" s="461">
        <f t="shared" ref="G39:G42" si="29">IFERROR(E39/C39*100,0)</f>
        <v>0</v>
      </c>
      <c r="H39" s="511">
        <f>H40+H41</f>
        <v>0</v>
      </c>
      <c r="I39" s="511">
        <f t="shared" ref="I39:AE39" si="30">I40+I41</f>
        <v>0</v>
      </c>
      <c r="J39" s="511">
        <f t="shared" si="30"/>
        <v>0</v>
      </c>
      <c r="K39" s="511">
        <f t="shared" si="30"/>
        <v>0</v>
      </c>
      <c r="L39" s="511">
        <f t="shared" si="30"/>
        <v>0</v>
      </c>
      <c r="M39" s="511">
        <f t="shared" si="30"/>
        <v>0</v>
      </c>
      <c r="N39" s="511">
        <f t="shared" si="30"/>
        <v>0</v>
      </c>
      <c r="O39" s="511">
        <f t="shared" si="30"/>
        <v>0</v>
      </c>
      <c r="P39" s="511">
        <f t="shared" si="30"/>
        <v>0</v>
      </c>
      <c r="Q39" s="511">
        <f t="shared" si="30"/>
        <v>0</v>
      </c>
      <c r="R39" s="511">
        <f t="shared" si="30"/>
        <v>0</v>
      </c>
      <c r="S39" s="511">
        <f t="shared" si="30"/>
        <v>0</v>
      </c>
      <c r="T39" s="511">
        <f t="shared" si="30"/>
        <v>292.11</v>
      </c>
      <c r="U39" s="511">
        <f t="shared" si="30"/>
        <v>0</v>
      </c>
      <c r="V39" s="511">
        <f t="shared" si="30"/>
        <v>0</v>
      </c>
      <c r="W39" s="511">
        <f t="shared" si="30"/>
        <v>0</v>
      </c>
      <c r="X39" s="511">
        <f t="shared" si="30"/>
        <v>0</v>
      </c>
      <c r="Y39" s="511">
        <f t="shared" si="30"/>
        <v>0</v>
      </c>
      <c r="Z39" s="511">
        <f t="shared" si="30"/>
        <v>0</v>
      </c>
      <c r="AA39" s="511">
        <f t="shared" si="30"/>
        <v>0</v>
      </c>
      <c r="AB39" s="511">
        <f t="shared" si="30"/>
        <v>50</v>
      </c>
      <c r="AC39" s="511">
        <f t="shared" si="30"/>
        <v>0</v>
      </c>
      <c r="AD39" s="511">
        <f t="shared" si="30"/>
        <v>0</v>
      </c>
      <c r="AE39" s="511">
        <f t="shared" si="30"/>
        <v>0</v>
      </c>
      <c r="AF39" s="467"/>
    </row>
    <row r="40" spans="1:32" ht="18.75" x14ac:dyDescent="0.3">
      <c r="A40" s="464" t="s">
        <v>32</v>
      </c>
      <c r="B40" s="465">
        <f>SUM(H40,J40,L40,N40,P40,R40,T40,V40,X40,Z40,AB40,AD40)</f>
        <v>325</v>
      </c>
      <c r="C40" s="465">
        <f>SUM(H40)</f>
        <v>0</v>
      </c>
      <c r="D40" s="465">
        <f>E40</f>
        <v>0</v>
      </c>
      <c r="E40" s="465">
        <f>SUM(I40,K40,M40,O40,Q40,S40,U40,W40,Y40,AA40,AC40,AE40)</f>
        <v>0</v>
      </c>
      <c r="F40" s="465">
        <f t="shared" si="28"/>
        <v>0</v>
      </c>
      <c r="G40" s="465">
        <f t="shared" si="29"/>
        <v>0</v>
      </c>
      <c r="H40" s="512">
        <f>H45+H50</f>
        <v>0</v>
      </c>
      <c r="I40" s="512">
        <f t="shared" ref="I40:AE42" si="31">I45+I50</f>
        <v>0</v>
      </c>
      <c r="J40" s="512">
        <f t="shared" si="31"/>
        <v>0</v>
      </c>
      <c r="K40" s="512">
        <f t="shared" si="31"/>
        <v>0</v>
      </c>
      <c r="L40" s="512">
        <f t="shared" si="31"/>
        <v>0</v>
      </c>
      <c r="M40" s="512">
        <f t="shared" si="31"/>
        <v>0</v>
      </c>
      <c r="N40" s="512">
        <f t="shared" si="31"/>
        <v>0</v>
      </c>
      <c r="O40" s="512">
        <f t="shared" si="31"/>
        <v>0</v>
      </c>
      <c r="P40" s="512">
        <f t="shared" si="31"/>
        <v>0</v>
      </c>
      <c r="Q40" s="512">
        <f t="shared" si="31"/>
        <v>0</v>
      </c>
      <c r="R40" s="512">
        <f t="shared" si="31"/>
        <v>0</v>
      </c>
      <c r="S40" s="512">
        <f t="shared" si="31"/>
        <v>0</v>
      </c>
      <c r="T40" s="512">
        <f t="shared" si="31"/>
        <v>277.5</v>
      </c>
      <c r="U40" s="512">
        <f t="shared" si="31"/>
        <v>0</v>
      </c>
      <c r="V40" s="512">
        <f t="shared" si="31"/>
        <v>0</v>
      </c>
      <c r="W40" s="512">
        <f t="shared" si="31"/>
        <v>0</v>
      </c>
      <c r="X40" s="512">
        <f t="shared" si="31"/>
        <v>0</v>
      </c>
      <c r="Y40" s="512">
        <f t="shared" si="31"/>
        <v>0</v>
      </c>
      <c r="Z40" s="512">
        <f t="shared" si="31"/>
        <v>0</v>
      </c>
      <c r="AA40" s="512">
        <f t="shared" si="31"/>
        <v>0</v>
      </c>
      <c r="AB40" s="512">
        <f t="shared" si="31"/>
        <v>47.5</v>
      </c>
      <c r="AC40" s="512">
        <f t="shared" si="31"/>
        <v>0</v>
      </c>
      <c r="AD40" s="512">
        <f t="shared" si="31"/>
        <v>0</v>
      </c>
      <c r="AE40" s="512">
        <f t="shared" si="31"/>
        <v>0</v>
      </c>
      <c r="AF40" s="466"/>
    </row>
    <row r="41" spans="1:32" ht="18.75" x14ac:dyDescent="0.3">
      <c r="A41" s="464" t="s">
        <v>33</v>
      </c>
      <c r="B41" s="465">
        <f>SUM(H41,J41,L41,N41,P41,R41,T41,V41,X41,Z41,AB41,AD41)</f>
        <v>17.11</v>
      </c>
      <c r="C41" s="465">
        <f>SUM(H41)</f>
        <v>0</v>
      </c>
      <c r="D41" s="465">
        <f>E41</f>
        <v>0</v>
      </c>
      <c r="E41" s="465">
        <f>SUM(I41,K41,M41,O41,Q41,S41,U41,W41,Y41,AA41,AC41,AE41)</f>
        <v>0</v>
      </c>
      <c r="F41" s="465">
        <f t="shared" si="28"/>
        <v>0</v>
      </c>
      <c r="G41" s="465">
        <f t="shared" si="29"/>
        <v>0</v>
      </c>
      <c r="H41" s="512">
        <f t="shared" ref="H41:W42" si="32">H46+H51</f>
        <v>0</v>
      </c>
      <c r="I41" s="512">
        <f t="shared" si="32"/>
        <v>0</v>
      </c>
      <c r="J41" s="512">
        <f t="shared" si="32"/>
        <v>0</v>
      </c>
      <c r="K41" s="512">
        <f t="shared" si="32"/>
        <v>0</v>
      </c>
      <c r="L41" s="512">
        <f t="shared" si="32"/>
        <v>0</v>
      </c>
      <c r="M41" s="512">
        <f t="shared" si="32"/>
        <v>0</v>
      </c>
      <c r="N41" s="512">
        <f t="shared" si="32"/>
        <v>0</v>
      </c>
      <c r="O41" s="512">
        <f t="shared" si="32"/>
        <v>0</v>
      </c>
      <c r="P41" s="512">
        <f t="shared" si="32"/>
        <v>0</v>
      </c>
      <c r="Q41" s="512">
        <f t="shared" si="32"/>
        <v>0</v>
      </c>
      <c r="R41" s="512">
        <f t="shared" si="32"/>
        <v>0</v>
      </c>
      <c r="S41" s="512">
        <f t="shared" si="32"/>
        <v>0</v>
      </c>
      <c r="T41" s="512">
        <f t="shared" si="32"/>
        <v>14.61</v>
      </c>
      <c r="U41" s="512">
        <f t="shared" si="32"/>
        <v>0</v>
      </c>
      <c r="V41" s="512">
        <f t="shared" si="32"/>
        <v>0</v>
      </c>
      <c r="W41" s="512">
        <f t="shared" si="32"/>
        <v>0</v>
      </c>
      <c r="X41" s="512">
        <f t="shared" si="31"/>
        <v>0</v>
      </c>
      <c r="Y41" s="512">
        <f t="shared" si="31"/>
        <v>0</v>
      </c>
      <c r="Z41" s="512">
        <f t="shared" si="31"/>
        <v>0</v>
      </c>
      <c r="AA41" s="512">
        <f t="shared" si="31"/>
        <v>0</v>
      </c>
      <c r="AB41" s="512">
        <f t="shared" si="31"/>
        <v>2.5</v>
      </c>
      <c r="AC41" s="512">
        <f t="shared" si="31"/>
        <v>0</v>
      </c>
      <c r="AD41" s="512">
        <f t="shared" si="31"/>
        <v>0</v>
      </c>
      <c r="AE41" s="512">
        <f t="shared" si="31"/>
        <v>0</v>
      </c>
      <c r="AF41" s="466"/>
    </row>
    <row r="42" spans="1:32" ht="37.5" x14ac:dyDescent="0.3">
      <c r="A42" s="485" t="s">
        <v>176</v>
      </c>
      <c r="B42" s="465">
        <f>SUM(H42,J42,L42,N42,P42,R42,T42,V42,X42,Z42,AB42,AD42)</f>
        <v>17.11</v>
      </c>
      <c r="C42" s="465">
        <f>SUM(H42)</f>
        <v>0</v>
      </c>
      <c r="D42" s="465">
        <f>E42</f>
        <v>0</v>
      </c>
      <c r="E42" s="465">
        <f>SUM(I42,K42,M42,O42,Q42,S42,U42,W42,Y42,AA42,AC42,AE42)</f>
        <v>0</v>
      </c>
      <c r="F42" s="465">
        <f t="shared" si="28"/>
        <v>0</v>
      </c>
      <c r="G42" s="465">
        <f t="shared" si="29"/>
        <v>0</v>
      </c>
      <c r="H42" s="512">
        <f t="shared" si="32"/>
        <v>0</v>
      </c>
      <c r="I42" s="512">
        <f t="shared" si="32"/>
        <v>0</v>
      </c>
      <c r="J42" s="512">
        <f t="shared" si="32"/>
        <v>0</v>
      </c>
      <c r="K42" s="512">
        <f t="shared" si="32"/>
        <v>0</v>
      </c>
      <c r="L42" s="512">
        <f t="shared" si="32"/>
        <v>0</v>
      </c>
      <c r="M42" s="512">
        <f t="shared" si="32"/>
        <v>0</v>
      </c>
      <c r="N42" s="512">
        <f t="shared" si="32"/>
        <v>0</v>
      </c>
      <c r="O42" s="512">
        <f t="shared" si="32"/>
        <v>0</v>
      </c>
      <c r="P42" s="512">
        <f t="shared" si="32"/>
        <v>0</v>
      </c>
      <c r="Q42" s="512">
        <f t="shared" si="32"/>
        <v>0</v>
      </c>
      <c r="R42" s="512">
        <f t="shared" si="32"/>
        <v>0</v>
      </c>
      <c r="S42" s="512">
        <f t="shared" si="32"/>
        <v>0</v>
      </c>
      <c r="T42" s="512">
        <f t="shared" si="32"/>
        <v>14.61</v>
      </c>
      <c r="U42" s="512">
        <f t="shared" si="32"/>
        <v>0</v>
      </c>
      <c r="V42" s="512">
        <f t="shared" si="32"/>
        <v>0</v>
      </c>
      <c r="W42" s="512">
        <f t="shared" si="32"/>
        <v>0</v>
      </c>
      <c r="X42" s="512">
        <f t="shared" si="31"/>
        <v>0</v>
      </c>
      <c r="Y42" s="512">
        <f t="shared" si="31"/>
        <v>0</v>
      </c>
      <c r="Z42" s="512">
        <f t="shared" si="31"/>
        <v>0</v>
      </c>
      <c r="AA42" s="512">
        <f t="shared" si="31"/>
        <v>0</v>
      </c>
      <c r="AB42" s="512">
        <f t="shared" si="31"/>
        <v>2.5</v>
      </c>
      <c r="AC42" s="512">
        <f t="shared" si="31"/>
        <v>0</v>
      </c>
      <c r="AD42" s="512">
        <f t="shared" si="31"/>
        <v>0</v>
      </c>
      <c r="AE42" s="512">
        <f t="shared" si="31"/>
        <v>0</v>
      </c>
      <c r="AF42" s="466"/>
    </row>
    <row r="43" spans="1:32" ht="18.75" x14ac:dyDescent="0.25">
      <c r="A43" s="691" t="s">
        <v>369</v>
      </c>
      <c r="B43" s="689"/>
      <c r="C43" s="689"/>
      <c r="D43" s="689"/>
      <c r="E43" s="689"/>
      <c r="F43" s="689"/>
      <c r="G43" s="689"/>
      <c r="H43" s="689"/>
      <c r="I43" s="689"/>
      <c r="J43" s="689"/>
      <c r="K43" s="689"/>
      <c r="L43" s="689"/>
      <c r="M43" s="689"/>
      <c r="N43" s="689"/>
      <c r="O43" s="689"/>
      <c r="P43" s="689"/>
      <c r="Q43" s="689"/>
      <c r="R43" s="689"/>
      <c r="S43" s="689"/>
      <c r="T43" s="689"/>
      <c r="U43" s="689"/>
      <c r="V43" s="689"/>
      <c r="W43" s="689"/>
      <c r="X43" s="689"/>
      <c r="Y43" s="689"/>
      <c r="Z43" s="689"/>
      <c r="AA43" s="689"/>
      <c r="AB43" s="689"/>
      <c r="AC43" s="689"/>
      <c r="AD43" s="689"/>
      <c r="AE43" s="690"/>
      <c r="AF43" s="466"/>
    </row>
    <row r="44" spans="1:32" s="463" customFormat="1" ht="18.75" x14ac:dyDescent="0.3">
      <c r="A44" s="460" t="s">
        <v>31</v>
      </c>
      <c r="B44" s="461">
        <f>B45+B46</f>
        <v>292.11</v>
      </c>
      <c r="C44" s="461">
        <f t="shared" ref="C44:E44" si="33">C45+C46</f>
        <v>0</v>
      </c>
      <c r="D44" s="461">
        <f t="shared" si="33"/>
        <v>0</v>
      </c>
      <c r="E44" s="461">
        <f t="shared" si="33"/>
        <v>0</v>
      </c>
      <c r="F44" s="461">
        <f t="shared" ref="F44:F47" si="34">IFERROR(E44/B44*100,0)</f>
        <v>0</v>
      </c>
      <c r="G44" s="461">
        <f t="shared" ref="G44:G47" si="35">IFERROR(E44/C44*100,0)</f>
        <v>0</v>
      </c>
      <c r="H44" s="511">
        <f>H45+H46</f>
        <v>0</v>
      </c>
      <c r="I44" s="511">
        <f t="shared" ref="I44:AE44" si="36">I45+I46</f>
        <v>0</v>
      </c>
      <c r="J44" s="511">
        <f t="shared" si="36"/>
        <v>0</v>
      </c>
      <c r="K44" s="511">
        <f t="shared" si="36"/>
        <v>0</v>
      </c>
      <c r="L44" s="511">
        <f t="shared" si="36"/>
        <v>0</v>
      </c>
      <c r="M44" s="511">
        <f t="shared" si="36"/>
        <v>0</v>
      </c>
      <c r="N44" s="511">
        <f t="shared" si="36"/>
        <v>0</v>
      </c>
      <c r="O44" s="511">
        <f t="shared" si="36"/>
        <v>0</v>
      </c>
      <c r="P44" s="511">
        <f t="shared" si="36"/>
        <v>0</v>
      </c>
      <c r="Q44" s="511">
        <f t="shared" si="36"/>
        <v>0</v>
      </c>
      <c r="R44" s="511">
        <f t="shared" si="36"/>
        <v>0</v>
      </c>
      <c r="S44" s="511">
        <f t="shared" si="36"/>
        <v>0</v>
      </c>
      <c r="T44" s="511">
        <f t="shared" si="36"/>
        <v>292.11</v>
      </c>
      <c r="U44" s="511">
        <f t="shared" si="36"/>
        <v>0</v>
      </c>
      <c r="V44" s="511">
        <f t="shared" si="36"/>
        <v>0</v>
      </c>
      <c r="W44" s="511">
        <f t="shared" si="36"/>
        <v>0</v>
      </c>
      <c r="X44" s="511">
        <f t="shared" si="36"/>
        <v>0</v>
      </c>
      <c r="Y44" s="511">
        <f t="shared" si="36"/>
        <v>0</v>
      </c>
      <c r="Z44" s="511">
        <f t="shared" si="36"/>
        <v>0</v>
      </c>
      <c r="AA44" s="511">
        <f t="shared" si="36"/>
        <v>0</v>
      </c>
      <c r="AB44" s="511">
        <f t="shared" si="36"/>
        <v>0</v>
      </c>
      <c r="AC44" s="511">
        <f t="shared" si="36"/>
        <v>0</v>
      </c>
      <c r="AD44" s="511">
        <f t="shared" si="36"/>
        <v>0</v>
      </c>
      <c r="AE44" s="511">
        <f t="shared" si="36"/>
        <v>0</v>
      </c>
      <c r="AF44" s="467"/>
    </row>
    <row r="45" spans="1:32" ht="18.75" x14ac:dyDescent="0.3">
      <c r="A45" s="464" t="s">
        <v>32</v>
      </c>
      <c r="B45" s="465">
        <f>SUM(H45,J45,L45,N45,P45,R45,T45,V45,X45,Z45,AB45,AD45)</f>
        <v>277.5</v>
      </c>
      <c r="C45" s="465">
        <f>SUM(H45)</f>
        <v>0</v>
      </c>
      <c r="D45" s="465">
        <f>E45</f>
        <v>0</v>
      </c>
      <c r="E45" s="465">
        <f>SUM(I45,K45,M45,O45,Q45,S45,U45,W45,Y45,AA45,AC45,AE45)</f>
        <v>0</v>
      </c>
      <c r="F45" s="465">
        <f t="shared" si="34"/>
        <v>0</v>
      </c>
      <c r="G45" s="465">
        <f t="shared" si="35"/>
        <v>0</v>
      </c>
      <c r="H45" s="512">
        <v>0</v>
      </c>
      <c r="I45" s="512">
        <v>0</v>
      </c>
      <c r="J45" s="512">
        <v>0</v>
      </c>
      <c r="K45" s="512">
        <v>0</v>
      </c>
      <c r="L45" s="512">
        <v>0</v>
      </c>
      <c r="M45" s="512">
        <v>0</v>
      </c>
      <c r="N45" s="512">
        <v>0</v>
      </c>
      <c r="O45" s="512">
        <v>0</v>
      </c>
      <c r="P45" s="512">
        <v>0</v>
      </c>
      <c r="Q45" s="512">
        <v>0</v>
      </c>
      <c r="R45" s="512">
        <v>0</v>
      </c>
      <c r="S45" s="512">
        <v>0</v>
      </c>
      <c r="T45" s="512">
        <v>277.5</v>
      </c>
      <c r="U45" s="512">
        <v>0</v>
      </c>
      <c r="V45" s="512">
        <v>0</v>
      </c>
      <c r="W45" s="512">
        <v>0</v>
      </c>
      <c r="X45" s="512">
        <v>0</v>
      </c>
      <c r="Y45" s="512">
        <v>0</v>
      </c>
      <c r="Z45" s="512">
        <v>0</v>
      </c>
      <c r="AA45" s="512">
        <v>0</v>
      </c>
      <c r="AB45" s="512">
        <v>0</v>
      </c>
      <c r="AC45" s="512">
        <v>0</v>
      </c>
      <c r="AD45" s="512">
        <v>0</v>
      </c>
      <c r="AE45" s="512">
        <v>0</v>
      </c>
      <c r="AF45" s="466"/>
    </row>
    <row r="46" spans="1:32" ht="18.75" x14ac:dyDescent="0.3">
      <c r="A46" s="464" t="s">
        <v>33</v>
      </c>
      <c r="B46" s="465">
        <f>SUM(H46,J46,L46,N46,P46,R46,T46,V46,X46,Z46,AB46,AD46)</f>
        <v>14.61</v>
      </c>
      <c r="C46" s="465">
        <f>SUM(H46)</f>
        <v>0</v>
      </c>
      <c r="D46" s="465">
        <f>E46</f>
        <v>0</v>
      </c>
      <c r="E46" s="465">
        <f>SUM(I46,K46,M46,O46,Q46,S46,U46,W46,Y46,AA46,AC46,AE46)</f>
        <v>0</v>
      </c>
      <c r="F46" s="465">
        <f t="shared" si="34"/>
        <v>0</v>
      </c>
      <c r="G46" s="465">
        <f t="shared" si="35"/>
        <v>0</v>
      </c>
      <c r="H46" s="512">
        <v>0</v>
      </c>
      <c r="I46" s="512">
        <v>0</v>
      </c>
      <c r="J46" s="512">
        <v>0</v>
      </c>
      <c r="K46" s="512">
        <v>0</v>
      </c>
      <c r="L46" s="512">
        <v>0</v>
      </c>
      <c r="M46" s="512">
        <v>0</v>
      </c>
      <c r="N46" s="512">
        <v>0</v>
      </c>
      <c r="O46" s="512">
        <v>0</v>
      </c>
      <c r="P46" s="512">
        <v>0</v>
      </c>
      <c r="Q46" s="512">
        <v>0</v>
      </c>
      <c r="R46" s="512">
        <v>0</v>
      </c>
      <c r="S46" s="512">
        <v>0</v>
      </c>
      <c r="T46" s="512">
        <v>14.61</v>
      </c>
      <c r="U46" s="512">
        <v>0</v>
      </c>
      <c r="V46" s="512">
        <v>0</v>
      </c>
      <c r="W46" s="512">
        <v>0</v>
      </c>
      <c r="X46" s="512">
        <v>0</v>
      </c>
      <c r="Y46" s="512">
        <v>0</v>
      </c>
      <c r="Z46" s="512">
        <v>0</v>
      </c>
      <c r="AA46" s="512">
        <v>0</v>
      </c>
      <c r="AB46" s="512">
        <v>0</v>
      </c>
      <c r="AC46" s="512">
        <v>0</v>
      </c>
      <c r="AD46" s="512">
        <v>0</v>
      </c>
      <c r="AE46" s="512">
        <v>0</v>
      </c>
      <c r="AF46" s="466"/>
    </row>
    <row r="47" spans="1:32" ht="37.5" x14ac:dyDescent="0.3">
      <c r="A47" s="485" t="s">
        <v>176</v>
      </c>
      <c r="B47" s="465">
        <f>SUM(H47,J47,L47,N47,P47,R47,T47,V47,X47,Z47,AB47,AD47)</f>
        <v>14.61</v>
      </c>
      <c r="C47" s="465">
        <f>SUM(H47)</f>
        <v>0</v>
      </c>
      <c r="D47" s="465">
        <f>E47</f>
        <v>0</v>
      </c>
      <c r="E47" s="465">
        <f>SUM(I47,K47,M47,O47,Q47,S47,U47,W47,Y47,AA47,AC47,AE47)</f>
        <v>0</v>
      </c>
      <c r="F47" s="465">
        <f t="shared" si="34"/>
        <v>0</v>
      </c>
      <c r="G47" s="465">
        <f t="shared" si="35"/>
        <v>0</v>
      </c>
      <c r="H47" s="512">
        <v>0</v>
      </c>
      <c r="I47" s="512">
        <v>0</v>
      </c>
      <c r="J47" s="512">
        <v>0</v>
      </c>
      <c r="K47" s="512">
        <v>0</v>
      </c>
      <c r="L47" s="512">
        <v>0</v>
      </c>
      <c r="M47" s="512">
        <v>0</v>
      </c>
      <c r="N47" s="512">
        <v>0</v>
      </c>
      <c r="O47" s="512">
        <v>0</v>
      </c>
      <c r="P47" s="512">
        <v>0</v>
      </c>
      <c r="Q47" s="512">
        <v>0</v>
      </c>
      <c r="R47" s="512">
        <v>0</v>
      </c>
      <c r="S47" s="512">
        <v>0</v>
      </c>
      <c r="T47" s="512">
        <v>14.61</v>
      </c>
      <c r="U47" s="512">
        <v>0</v>
      </c>
      <c r="V47" s="512">
        <v>0</v>
      </c>
      <c r="W47" s="512">
        <v>0</v>
      </c>
      <c r="X47" s="512">
        <v>0</v>
      </c>
      <c r="Y47" s="512">
        <v>0</v>
      </c>
      <c r="Z47" s="512">
        <v>0</v>
      </c>
      <c r="AA47" s="512">
        <v>0</v>
      </c>
      <c r="AB47" s="512">
        <v>0</v>
      </c>
      <c r="AC47" s="512">
        <v>0</v>
      </c>
      <c r="AD47" s="512">
        <v>0</v>
      </c>
      <c r="AE47" s="512">
        <v>0</v>
      </c>
      <c r="AF47" s="466"/>
    </row>
    <row r="48" spans="1:32" ht="18.75" x14ac:dyDescent="0.25">
      <c r="A48" s="691" t="s">
        <v>370</v>
      </c>
      <c r="B48" s="689"/>
      <c r="C48" s="689"/>
      <c r="D48" s="689"/>
      <c r="E48" s="689"/>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90"/>
      <c r="AF48" s="466"/>
    </row>
    <row r="49" spans="1:32" s="463" customFormat="1" ht="18.75" x14ac:dyDescent="0.3">
      <c r="A49" s="460" t="s">
        <v>31</v>
      </c>
      <c r="B49" s="461">
        <f>B50+B51</f>
        <v>50</v>
      </c>
      <c r="C49" s="461">
        <f t="shared" ref="C49:E49" si="37">C50+C51</f>
        <v>0</v>
      </c>
      <c r="D49" s="461">
        <f t="shared" si="37"/>
        <v>0</v>
      </c>
      <c r="E49" s="461">
        <f t="shared" si="37"/>
        <v>0</v>
      </c>
      <c r="F49" s="461">
        <f t="shared" ref="F49:F52" si="38">IFERROR(E49/B49*100,0)</f>
        <v>0</v>
      </c>
      <c r="G49" s="461">
        <f t="shared" ref="G49:G52" si="39">IFERROR(E49/C49*100,0)</f>
        <v>0</v>
      </c>
      <c r="H49" s="511">
        <f>H50+H51</f>
        <v>0</v>
      </c>
      <c r="I49" s="511">
        <f t="shared" ref="I49:AE49" si="40">I50+I51</f>
        <v>0</v>
      </c>
      <c r="J49" s="511">
        <f t="shared" si="40"/>
        <v>0</v>
      </c>
      <c r="K49" s="511">
        <f t="shared" si="40"/>
        <v>0</v>
      </c>
      <c r="L49" s="511">
        <f t="shared" si="40"/>
        <v>0</v>
      </c>
      <c r="M49" s="511">
        <f t="shared" si="40"/>
        <v>0</v>
      </c>
      <c r="N49" s="511">
        <f t="shared" si="40"/>
        <v>0</v>
      </c>
      <c r="O49" s="511">
        <f t="shared" si="40"/>
        <v>0</v>
      </c>
      <c r="P49" s="511">
        <f t="shared" si="40"/>
        <v>0</v>
      </c>
      <c r="Q49" s="511">
        <f t="shared" si="40"/>
        <v>0</v>
      </c>
      <c r="R49" s="511">
        <f t="shared" si="40"/>
        <v>0</v>
      </c>
      <c r="S49" s="511">
        <f t="shared" si="40"/>
        <v>0</v>
      </c>
      <c r="T49" s="511">
        <f t="shared" si="40"/>
        <v>0</v>
      </c>
      <c r="U49" s="511">
        <f t="shared" si="40"/>
        <v>0</v>
      </c>
      <c r="V49" s="511">
        <f t="shared" si="40"/>
        <v>0</v>
      </c>
      <c r="W49" s="511">
        <f t="shared" si="40"/>
        <v>0</v>
      </c>
      <c r="X49" s="511">
        <f t="shared" si="40"/>
        <v>0</v>
      </c>
      <c r="Y49" s="511">
        <f t="shared" si="40"/>
        <v>0</v>
      </c>
      <c r="Z49" s="511">
        <f t="shared" si="40"/>
        <v>0</v>
      </c>
      <c r="AA49" s="511">
        <f t="shared" si="40"/>
        <v>0</v>
      </c>
      <c r="AB49" s="511">
        <f t="shared" si="40"/>
        <v>50</v>
      </c>
      <c r="AC49" s="511">
        <f t="shared" si="40"/>
        <v>0</v>
      </c>
      <c r="AD49" s="511">
        <f t="shared" si="40"/>
        <v>0</v>
      </c>
      <c r="AE49" s="511">
        <f t="shared" si="40"/>
        <v>0</v>
      </c>
      <c r="AF49" s="467"/>
    </row>
    <row r="50" spans="1:32" ht="18.75" x14ac:dyDescent="0.3">
      <c r="A50" s="464" t="s">
        <v>32</v>
      </c>
      <c r="B50" s="465">
        <f>SUM(H50,J50,L50,N50,P50,R50,T50,V50,X50,Z50,AB50,AD50)</f>
        <v>47.5</v>
      </c>
      <c r="C50" s="465">
        <f>SUM(H50)</f>
        <v>0</v>
      </c>
      <c r="D50" s="465">
        <f>E50</f>
        <v>0</v>
      </c>
      <c r="E50" s="465">
        <f>SUM(I50,K50,M50,O50,Q50,S50,U50,W50,Y50,AA50,AC50,AE50)</f>
        <v>0</v>
      </c>
      <c r="F50" s="465">
        <f t="shared" si="38"/>
        <v>0</v>
      </c>
      <c r="G50" s="465">
        <f t="shared" si="39"/>
        <v>0</v>
      </c>
      <c r="H50" s="512">
        <f>H55</f>
        <v>0</v>
      </c>
      <c r="I50" s="512">
        <f t="shared" ref="I50:AE52" si="41">I55</f>
        <v>0</v>
      </c>
      <c r="J50" s="512">
        <f t="shared" si="41"/>
        <v>0</v>
      </c>
      <c r="K50" s="512">
        <f t="shared" si="41"/>
        <v>0</v>
      </c>
      <c r="L50" s="512">
        <f t="shared" si="41"/>
        <v>0</v>
      </c>
      <c r="M50" s="512">
        <f t="shared" si="41"/>
        <v>0</v>
      </c>
      <c r="N50" s="512">
        <f t="shared" si="41"/>
        <v>0</v>
      </c>
      <c r="O50" s="512">
        <f t="shared" si="41"/>
        <v>0</v>
      </c>
      <c r="P50" s="512">
        <f t="shared" si="41"/>
        <v>0</v>
      </c>
      <c r="Q50" s="512">
        <f t="shared" si="41"/>
        <v>0</v>
      </c>
      <c r="R50" s="512">
        <f t="shared" si="41"/>
        <v>0</v>
      </c>
      <c r="S50" s="512">
        <f t="shared" si="41"/>
        <v>0</v>
      </c>
      <c r="T50" s="512">
        <f t="shared" si="41"/>
        <v>0</v>
      </c>
      <c r="U50" s="512">
        <f t="shared" si="41"/>
        <v>0</v>
      </c>
      <c r="V50" s="512">
        <f t="shared" si="41"/>
        <v>0</v>
      </c>
      <c r="W50" s="512">
        <f t="shared" si="41"/>
        <v>0</v>
      </c>
      <c r="X50" s="512">
        <f t="shared" si="41"/>
        <v>0</v>
      </c>
      <c r="Y50" s="512">
        <f t="shared" si="41"/>
        <v>0</v>
      </c>
      <c r="Z50" s="512">
        <f t="shared" si="41"/>
        <v>0</v>
      </c>
      <c r="AA50" s="512">
        <f t="shared" si="41"/>
        <v>0</v>
      </c>
      <c r="AB50" s="512">
        <f t="shared" si="41"/>
        <v>47.5</v>
      </c>
      <c r="AC50" s="512">
        <f t="shared" si="41"/>
        <v>0</v>
      </c>
      <c r="AD50" s="512">
        <f t="shared" si="41"/>
        <v>0</v>
      </c>
      <c r="AE50" s="512">
        <f t="shared" si="41"/>
        <v>0</v>
      </c>
      <c r="AF50" s="466"/>
    </row>
    <row r="51" spans="1:32" ht="18.75" x14ac:dyDescent="0.3">
      <c r="A51" s="464" t="s">
        <v>33</v>
      </c>
      <c r="B51" s="465">
        <f>SUM(H51,J51,L51,N51,P51,R51,T51,V51,X51,Z51,AB51,AD51)</f>
        <v>2.5</v>
      </c>
      <c r="C51" s="465">
        <f>SUM(H51)</f>
        <v>0</v>
      </c>
      <c r="D51" s="465">
        <f>E51</f>
        <v>0</v>
      </c>
      <c r="E51" s="465">
        <f>SUM(I51,K51,M51,O51,Q51,S51,U51,W51,Y51,AA51,AC51,AE51)</f>
        <v>0</v>
      </c>
      <c r="F51" s="465">
        <f t="shared" si="38"/>
        <v>0</v>
      </c>
      <c r="G51" s="465">
        <f t="shared" si="39"/>
        <v>0</v>
      </c>
      <c r="H51" s="512">
        <f t="shared" ref="H51:W52" si="42">H56</f>
        <v>0</v>
      </c>
      <c r="I51" s="512">
        <f t="shared" si="42"/>
        <v>0</v>
      </c>
      <c r="J51" s="512">
        <f t="shared" si="42"/>
        <v>0</v>
      </c>
      <c r="K51" s="512">
        <f t="shared" si="42"/>
        <v>0</v>
      </c>
      <c r="L51" s="512">
        <f t="shared" si="42"/>
        <v>0</v>
      </c>
      <c r="M51" s="512">
        <f t="shared" si="42"/>
        <v>0</v>
      </c>
      <c r="N51" s="512">
        <f t="shared" si="42"/>
        <v>0</v>
      </c>
      <c r="O51" s="512">
        <f t="shared" si="42"/>
        <v>0</v>
      </c>
      <c r="P51" s="512">
        <f t="shared" si="42"/>
        <v>0</v>
      </c>
      <c r="Q51" s="512">
        <f t="shared" si="42"/>
        <v>0</v>
      </c>
      <c r="R51" s="512">
        <f t="shared" si="42"/>
        <v>0</v>
      </c>
      <c r="S51" s="512">
        <f t="shared" si="42"/>
        <v>0</v>
      </c>
      <c r="T51" s="512">
        <f t="shared" si="42"/>
        <v>0</v>
      </c>
      <c r="U51" s="512">
        <f t="shared" si="42"/>
        <v>0</v>
      </c>
      <c r="V51" s="512">
        <f t="shared" si="42"/>
        <v>0</v>
      </c>
      <c r="W51" s="512">
        <f t="shared" si="42"/>
        <v>0</v>
      </c>
      <c r="X51" s="512">
        <f t="shared" si="41"/>
        <v>0</v>
      </c>
      <c r="Y51" s="512">
        <f t="shared" si="41"/>
        <v>0</v>
      </c>
      <c r="Z51" s="512">
        <f t="shared" si="41"/>
        <v>0</v>
      </c>
      <c r="AA51" s="512">
        <f t="shared" si="41"/>
        <v>0</v>
      </c>
      <c r="AB51" s="512">
        <f t="shared" si="41"/>
        <v>2.5</v>
      </c>
      <c r="AC51" s="512">
        <f t="shared" si="41"/>
        <v>0</v>
      </c>
      <c r="AD51" s="512">
        <f t="shared" si="41"/>
        <v>0</v>
      </c>
      <c r="AE51" s="512">
        <f t="shared" si="41"/>
        <v>0</v>
      </c>
      <c r="AF51" s="466"/>
    </row>
    <row r="52" spans="1:32" ht="37.5" x14ac:dyDescent="0.3">
      <c r="A52" s="485" t="s">
        <v>176</v>
      </c>
      <c r="B52" s="465">
        <f>SUM(H52,J52,L52,N52,P52,R52,T52,V52,X52,Z52,AB52,AD52)</f>
        <v>2.5</v>
      </c>
      <c r="C52" s="465">
        <f>SUM(H52)</f>
        <v>0</v>
      </c>
      <c r="D52" s="465">
        <f>E52</f>
        <v>0</v>
      </c>
      <c r="E52" s="465">
        <f>SUM(I52,K52,M52,O52,Q52,S52,U52,W52,Y52,AA52,AC52,AE52)</f>
        <v>0</v>
      </c>
      <c r="F52" s="465">
        <f t="shared" si="38"/>
        <v>0</v>
      </c>
      <c r="G52" s="465">
        <f t="shared" si="39"/>
        <v>0</v>
      </c>
      <c r="H52" s="512">
        <f t="shared" si="42"/>
        <v>0</v>
      </c>
      <c r="I52" s="512">
        <f t="shared" si="42"/>
        <v>0</v>
      </c>
      <c r="J52" s="512">
        <f t="shared" si="42"/>
        <v>0</v>
      </c>
      <c r="K52" s="512">
        <f t="shared" si="42"/>
        <v>0</v>
      </c>
      <c r="L52" s="512">
        <f t="shared" si="42"/>
        <v>0</v>
      </c>
      <c r="M52" s="512">
        <f t="shared" si="42"/>
        <v>0</v>
      </c>
      <c r="N52" s="512">
        <f t="shared" si="42"/>
        <v>0</v>
      </c>
      <c r="O52" s="512">
        <f t="shared" si="42"/>
        <v>0</v>
      </c>
      <c r="P52" s="512">
        <f t="shared" si="42"/>
        <v>0</v>
      </c>
      <c r="Q52" s="512">
        <f t="shared" si="42"/>
        <v>0</v>
      </c>
      <c r="R52" s="512">
        <f t="shared" si="42"/>
        <v>0</v>
      </c>
      <c r="S52" s="512">
        <f t="shared" si="42"/>
        <v>0</v>
      </c>
      <c r="T52" s="512">
        <f t="shared" si="42"/>
        <v>0</v>
      </c>
      <c r="U52" s="512">
        <f t="shared" si="42"/>
        <v>0</v>
      </c>
      <c r="V52" s="512">
        <f t="shared" si="42"/>
        <v>0</v>
      </c>
      <c r="W52" s="512">
        <f t="shared" si="42"/>
        <v>0</v>
      </c>
      <c r="X52" s="512">
        <f t="shared" si="41"/>
        <v>0</v>
      </c>
      <c r="Y52" s="512">
        <f t="shared" si="41"/>
        <v>0</v>
      </c>
      <c r="Z52" s="512">
        <f t="shared" si="41"/>
        <v>0</v>
      </c>
      <c r="AA52" s="512">
        <f t="shared" si="41"/>
        <v>0</v>
      </c>
      <c r="AB52" s="512">
        <f t="shared" si="41"/>
        <v>2.5</v>
      </c>
      <c r="AC52" s="512">
        <f t="shared" si="41"/>
        <v>0</v>
      </c>
      <c r="AD52" s="512">
        <f t="shared" si="41"/>
        <v>0</v>
      </c>
      <c r="AE52" s="512">
        <f t="shared" si="41"/>
        <v>0</v>
      </c>
      <c r="AF52" s="466"/>
    </row>
    <row r="53" spans="1:32" ht="18.75" x14ac:dyDescent="0.25">
      <c r="A53" s="691" t="s">
        <v>371</v>
      </c>
      <c r="B53" s="689"/>
      <c r="C53" s="689"/>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90"/>
      <c r="AF53" s="486"/>
    </row>
    <row r="54" spans="1:32" s="463" customFormat="1" ht="18.75" x14ac:dyDescent="0.3">
      <c r="A54" s="460" t="s">
        <v>31</v>
      </c>
      <c r="B54" s="461">
        <f>B55+B56</f>
        <v>50</v>
      </c>
      <c r="C54" s="461">
        <f t="shared" ref="C54:E54" si="43">C55+C56</f>
        <v>0</v>
      </c>
      <c r="D54" s="461">
        <f t="shared" si="43"/>
        <v>0</v>
      </c>
      <c r="E54" s="461">
        <f t="shared" si="43"/>
        <v>0</v>
      </c>
      <c r="F54" s="461">
        <f t="shared" ref="F54:F57" si="44">IFERROR(E54/B54*100,0)</f>
        <v>0</v>
      </c>
      <c r="G54" s="461">
        <f t="shared" ref="G54:G57" si="45">IFERROR(E54/C54*100,0)</f>
        <v>0</v>
      </c>
      <c r="H54" s="511">
        <f>H55+H56</f>
        <v>0</v>
      </c>
      <c r="I54" s="511">
        <f t="shared" ref="I54:AE54" si="46">I55+I56</f>
        <v>0</v>
      </c>
      <c r="J54" s="511">
        <f t="shared" si="46"/>
        <v>0</v>
      </c>
      <c r="K54" s="511">
        <f t="shared" si="46"/>
        <v>0</v>
      </c>
      <c r="L54" s="511">
        <f t="shared" si="46"/>
        <v>0</v>
      </c>
      <c r="M54" s="511">
        <f t="shared" si="46"/>
        <v>0</v>
      </c>
      <c r="N54" s="511">
        <f t="shared" si="46"/>
        <v>0</v>
      </c>
      <c r="O54" s="511">
        <f t="shared" si="46"/>
        <v>0</v>
      </c>
      <c r="P54" s="511">
        <f t="shared" si="46"/>
        <v>0</v>
      </c>
      <c r="Q54" s="511">
        <f t="shared" si="46"/>
        <v>0</v>
      </c>
      <c r="R54" s="511">
        <f t="shared" si="46"/>
        <v>0</v>
      </c>
      <c r="S54" s="511">
        <f t="shared" si="46"/>
        <v>0</v>
      </c>
      <c r="T54" s="511">
        <f t="shared" si="46"/>
        <v>0</v>
      </c>
      <c r="U54" s="511">
        <f t="shared" si="46"/>
        <v>0</v>
      </c>
      <c r="V54" s="511">
        <f t="shared" si="46"/>
        <v>0</v>
      </c>
      <c r="W54" s="511">
        <f t="shared" si="46"/>
        <v>0</v>
      </c>
      <c r="X54" s="511">
        <f t="shared" si="46"/>
        <v>0</v>
      </c>
      <c r="Y54" s="511">
        <f t="shared" si="46"/>
        <v>0</v>
      </c>
      <c r="Z54" s="511">
        <f t="shared" si="46"/>
        <v>0</v>
      </c>
      <c r="AA54" s="511">
        <f t="shared" si="46"/>
        <v>0</v>
      </c>
      <c r="AB54" s="511">
        <f t="shared" si="46"/>
        <v>50</v>
      </c>
      <c r="AC54" s="511">
        <f t="shared" si="46"/>
        <v>0</v>
      </c>
      <c r="AD54" s="511">
        <f t="shared" si="46"/>
        <v>0</v>
      </c>
      <c r="AE54" s="511">
        <f t="shared" si="46"/>
        <v>0</v>
      </c>
      <c r="AF54" s="467"/>
    </row>
    <row r="55" spans="1:32" ht="18.75" x14ac:dyDescent="0.3">
      <c r="A55" s="464" t="s">
        <v>32</v>
      </c>
      <c r="B55" s="465">
        <f>SUM(H55,J55,L55,N55,P55,R55,T55,V55,X55,Z55,AB55,AD55)</f>
        <v>47.5</v>
      </c>
      <c r="C55" s="465">
        <f>SUM(H55)</f>
        <v>0</v>
      </c>
      <c r="D55" s="465">
        <f>E55</f>
        <v>0</v>
      </c>
      <c r="E55" s="465">
        <f>SUM(I55,K55,M55,O55,Q55,S55,U55,W55,Y55,AA55,AC55,AE55)</f>
        <v>0</v>
      </c>
      <c r="F55" s="465">
        <f t="shared" si="44"/>
        <v>0</v>
      </c>
      <c r="G55" s="465">
        <f t="shared" si="45"/>
        <v>0</v>
      </c>
      <c r="H55" s="512">
        <v>0</v>
      </c>
      <c r="I55" s="512">
        <v>0</v>
      </c>
      <c r="J55" s="512">
        <v>0</v>
      </c>
      <c r="K55" s="512">
        <v>0</v>
      </c>
      <c r="L55" s="512">
        <v>0</v>
      </c>
      <c r="M55" s="512">
        <v>0</v>
      </c>
      <c r="N55" s="512">
        <v>0</v>
      </c>
      <c r="O55" s="512">
        <v>0</v>
      </c>
      <c r="P55" s="512">
        <v>0</v>
      </c>
      <c r="Q55" s="512">
        <v>0</v>
      </c>
      <c r="R55" s="512">
        <v>0</v>
      </c>
      <c r="S55" s="512">
        <v>0</v>
      </c>
      <c r="T55" s="512">
        <v>0</v>
      </c>
      <c r="U55" s="512">
        <v>0</v>
      </c>
      <c r="V55" s="512">
        <v>0</v>
      </c>
      <c r="W55" s="512">
        <v>0</v>
      </c>
      <c r="X55" s="512">
        <v>0</v>
      </c>
      <c r="Y55" s="512">
        <v>0</v>
      </c>
      <c r="Z55" s="512">
        <v>0</v>
      </c>
      <c r="AA55" s="512">
        <v>0</v>
      </c>
      <c r="AB55" s="512">
        <v>47.5</v>
      </c>
      <c r="AC55" s="512">
        <v>0</v>
      </c>
      <c r="AD55" s="512">
        <v>0</v>
      </c>
      <c r="AE55" s="512">
        <v>0</v>
      </c>
      <c r="AF55" s="466"/>
    </row>
    <row r="56" spans="1:32" ht="18.75" x14ac:dyDescent="0.3">
      <c r="A56" s="464" t="s">
        <v>33</v>
      </c>
      <c r="B56" s="465">
        <f>SUM(H56,J56,L56,N56,P56,R56,T56,V56,X56,Z56,AB56,AD56)</f>
        <v>2.5</v>
      </c>
      <c r="C56" s="465">
        <f>SUM(H56)</f>
        <v>0</v>
      </c>
      <c r="D56" s="465">
        <f>E56</f>
        <v>0</v>
      </c>
      <c r="E56" s="465">
        <f>SUM(I56,K56,M56,O56,Q56,S56,U56,W56,Y56,AA56,AC56,AE56)</f>
        <v>0</v>
      </c>
      <c r="F56" s="465">
        <f t="shared" si="44"/>
        <v>0</v>
      </c>
      <c r="G56" s="465">
        <f t="shared" si="45"/>
        <v>0</v>
      </c>
      <c r="H56" s="512">
        <v>0</v>
      </c>
      <c r="I56" s="512">
        <v>0</v>
      </c>
      <c r="J56" s="512">
        <v>0</v>
      </c>
      <c r="K56" s="512">
        <v>0</v>
      </c>
      <c r="L56" s="512">
        <v>0</v>
      </c>
      <c r="M56" s="512">
        <v>0</v>
      </c>
      <c r="N56" s="512">
        <v>0</v>
      </c>
      <c r="O56" s="512">
        <v>0</v>
      </c>
      <c r="P56" s="512">
        <v>0</v>
      </c>
      <c r="Q56" s="512">
        <v>0</v>
      </c>
      <c r="R56" s="512">
        <v>0</v>
      </c>
      <c r="S56" s="512">
        <v>0</v>
      </c>
      <c r="T56" s="512">
        <v>0</v>
      </c>
      <c r="U56" s="512">
        <v>0</v>
      </c>
      <c r="V56" s="512">
        <v>0</v>
      </c>
      <c r="W56" s="512">
        <v>0</v>
      </c>
      <c r="X56" s="512">
        <v>0</v>
      </c>
      <c r="Y56" s="512">
        <v>0</v>
      </c>
      <c r="Z56" s="512">
        <v>0</v>
      </c>
      <c r="AA56" s="512">
        <v>0</v>
      </c>
      <c r="AB56" s="512">
        <v>2.5</v>
      </c>
      <c r="AC56" s="512">
        <v>0</v>
      </c>
      <c r="AD56" s="512">
        <v>0</v>
      </c>
      <c r="AE56" s="512">
        <v>0</v>
      </c>
      <c r="AF56" s="466"/>
    </row>
    <row r="57" spans="1:32" ht="37.5" x14ac:dyDescent="0.3">
      <c r="A57" s="485" t="s">
        <v>176</v>
      </c>
      <c r="B57" s="465">
        <f>SUM(H57,J57,L57,N57,P57,R57,T57,V57,X57,Z57,AB57,AD57)</f>
        <v>2.5</v>
      </c>
      <c r="C57" s="465">
        <f>SUM(H57)</f>
        <v>0</v>
      </c>
      <c r="D57" s="465">
        <f>E57</f>
        <v>0</v>
      </c>
      <c r="E57" s="465">
        <f>SUM(I57,K57,M57,O57,Q57,S57,U57,W57,Y57,AA57,AC57,AE57)</f>
        <v>0</v>
      </c>
      <c r="F57" s="465">
        <f t="shared" si="44"/>
        <v>0</v>
      </c>
      <c r="G57" s="465">
        <f t="shared" si="45"/>
        <v>0</v>
      </c>
      <c r="H57" s="512">
        <v>0</v>
      </c>
      <c r="I57" s="512">
        <v>0</v>
      </c>
      <c r="J57" s="512">
        <v>0</v>
      </c>
      <c r="K57" s="512">
        <v>0</v>
      </c>
      <c r="L57" s="512">
        <v>0</v>
      </c>
      <c r="M57" s="512">
        <v>0</v>
      </c>
      <c r="N57" s="512">
        <v>0</v>
      </c>
      <c r="O57" s="512">
        <v>0</v>
      </c>
      <c r="P57" s="512">
        <v>0</v>
      </c>
      <c r="Q57" s="512">
        <v>0</v>
      </c>
      <c r="R57" s="512">
        <v>0</v>
      </c>
      <c r="S57" s="512">
        <v>0</v>
      </c>
      <c r="T57" s="512">
        <v>0</v>
      </c>
      <c r="U57" s="512">
        <v>0</v>
      </c>
      <c r="V57" s="512">
        <v>0</v>
      </c>
      <c r="W57" s="512">
        <v>0</v>
      </c>
      <c r="X57" s="512">
        <v>0</v>
      </c>
      <c r="Y57" s="512">
        <v>0</v>
      </c>
      <c r="Z57" s="512">
        <v>0</v>
      </c>
      <c r="AA57" s="512">
        <v>0</v>
      </c>
      <c r="AB57" s="512">
        <v>2.5</v>
      </c>
      <c r="AC57" s="512">
        <v>0</v>
      </c>
      <c r="AD57" s="512">
        <v>0</v>
      </c>
      <c r="AE57" s="512">
        <v>0</v>
      </c>
      <c r="AF57" s="466"/>
    </row>
    <row r="58" spans="1:32" ht="18.75" x14ac:dyDescent="0.25">
      <c r="A58" s="692" t="s">
        <v>372</v>
      </c>
      <c r="B58" s="692"/>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487"/>
    </row>
    <row r="59" spans="1:32" s="463" customFormat="1" ht="18.75" x14ac:dyDescent="0.3">
      <c r="A59" s="460" t="s">
        <v>31</v>
      </c>
      <c r="B59" s="461">
        <f>B60+B61</f>
        <v>8738.1</v>
      </c>
      <c r="C59" s="461">
        <f t="shared" ref="C59:E59" si="47">C60+C61</f>
        <v>0</v>
      </c>
      <c r="D59" s="461">
        <f t="shared" si="47"/>
        <v>0</v>
      </c>
      <c r="E59" s="461">
        <f t="shared" si="47"/>
        <v>0</v>
      </c>
      <c r="F59" s="461">
        <f t="shared" ref="F59:F62" si="48">IFERROR(E59/B59*100,0)</f>
        <v>0</v>
      </c>
      <c r="G59" s="461">
        <f t="shared" ref="G59:G62" si="49">IFERROR(E59/C59*100,0)</f>
        <v>0</v>
      </c>
      <c r="H59" s="511">
        <f>H60+H61</f>
        <v>0</v>
      </c>
      <c r="I59" s="511">
        <f t="shared" ref="I59:AE59" si="50">I60+I61</f>
        <v>0</v>
      </c>
      <c r="J59" s="511">
        <f t="shared" si="50"/>
        <v>0</v>
      </c>
      <c r="K59" s="511">
        <f t="shared" si="50"/>
        <v>0</v>
      </c>
      <c r="L59" s="511">
        <f t="shared" si="50"/>
        <v>0</v>
      </c>
      <c r="M59" s="511">
        <f t="shared" si="50"/>
        <v>0</v>
      </c>
      <c r="N59" s="511">
        <f t="shared" si="50"/>
        <v>0</v>
      </c>
      <c r="O59" s="511">
        <f t="shared" si="50"/>
        <v>0</v>
      </c>
      <c r="P59" s="511">
        <f t="shared" si="50"/>
        <v>0</v>
      </c>
      <c r="Q59" s="511">
        <f t="shared" si="50"/>
        <v>0</v>
      </c>
      <c r="R59" s="511">
        <f t="shared" si="50"/>
        <v>4656.3999999999996</v>
      </c>
      <c r="S59" s="511">
        <f t="shared" si="50"/>
        <v>0</v>
      </c>
      <c r="T59" s="511">
        <f t="shared" si="50"/>
        <v>4081.7</v>
      </c>
      <c r="U59" s="511">
        <f t="shared" si="50"/>
        <v>0</v>
      </c>
      <c r="V59" s="511">
        <f t="shared" si="50"/>
        <v>0</v>
      </c>
      <c r="W59" s="511">
        <f t="shared" si="50"/>
        <v>0</v>
      </c>
      <c r="X59" s="511">
        <f t="shared" si="50"/>
        <v>0</v>
      </c>
      <c r="Y59" s="511">
        <f t="shared" si="50"/>
        <v>0</v>
      </c>
      <c r="Z59" s="511">
        <f t="shared" si="50"/>
        <v>0</v>
      </c>
      <c r="AA59" s="511">
        <f t="shared" si="50"/>
        <v>0</v>
      </c>
      <c r="AB59" s="511">
        <f t="shared" si="50"/>
        <v>0</v>
      </c>
      <c r="AC59" s="511">
        <f t="shared" si="50"/>
        <v>0</v>
      </c>
      <c r="AD59" s="511">
        <f t="shared" si="50"/>
        <v>0</v>
      </c>
      <c r="AE59" s="511">
        <f t="shared" si="50"/>
        <v>0</v>
      </c>
      <c r="AF59" s="484"/>
    </row>
    <row r="60" spans="1:32" ht="18.75" x14ac:dyDescent="0.3">
      <c r="A60" s="464" t="s">
        <v>32</v>
      </c>
      <c r="B60" s="477">
        <f>B70+B75+B80+B85+B90+B95+B100+B105+B110+B115+B120</f>
        <v>3972.6</v>
      </c>
      <c r="C60" s="477">
        <f t="shared" ref="C60:E61" si="51">C70+C80+C85+C90+C95+C100+C105+C110+C115+C120</f>
        <v>0</v>
      </c>
      <c r="D60" s="477">
        <f t="shared" si="51"/>
        <v>0</v>
      </c>
      <c r="E60" s="477">
        <f t="shared" si="51"/>
        <v>0</v>
      </c>
      <c r="F60" s="477">
        <f t="shared" si="48"/>
        <v>0</v>
      </c>
      <c r="G60" s="477">
        <f t="shared" si="49"/>
        <v>0</v>
      </c>
      <c r="H60" s="514">
        <f t="shared" ref="H60:AE61" si="52">H70+H75+H80+H85+H90+H95+H100+H105+H110+H115+H120</f>
        <v>0</v>
      </c>
      <c r="I60" s="514">
        <f t="shared" si="52"/>
        <v>0</v>
      </c>
      <c r="J60" s="514">
        <f t="shared" si="52"/>
        <v>0</v>
      </c>
      <c r="K60" s="514">
        <f t="shared" si="52"/>
        <v>0</v>
      </c>
      <c r="L60" s="514">
        <f t="shared" si="52"/>
        <v>0</v>
      </c>
      <c r="M60" s="514">
        <f t="shared" si="52"/>
        <v>0</v>
      </c>
      <c r="N60" s="514">
        <f t="shared" si="52"/>
        <v>0</v>
      </c>
      <c r="O60" s="514">
        <f t="shared" si="52"/>
        <v>0</v>
      </c>
      <c r="P60" s="514">
        <f t="shared" si="52"/>
        <v>0</v>
      </c>
      <c r="Q60" s="514">
        <f t="shared" si="52"/>
        <v>0</v>
      </c>
      <c r="R60" s="514">
        <f t="shared" si="52"/>
        <v>95</v>
      </c>
      <c r="S60" s="514">
        <f t="shared" si="52"/>
        <v>0</v>
      </c>
      <c r="T60" s="514">
        <f t="shared" si="52"/>
        <v>3877.6</v>
      </c>
      <c r="U60" s="514">
        <f t="shared" si="52"/>
        <v>0</v>
      </c>
      <c r="V60" s="514">
        <f t="shared" si="52"/>
        <v>0</v>
      </c>
      <c r="W60" s="514">
        <f t="shared" si="52"/>
        <v>0</v>
      </c>
      <c r="X60" s="514">
        <f t="shared" si="52"/>
        <v>0</v>
      </c>
      <c r="Y60" s="514">
        <f t="shared" si="52"/>
        <v>0</v>
      </c>
      <c r="Z60" s="514">
        <f t="shared" si="52"/>
        <v>0</v>
      </c>
      <c r="AA60" s="514">
        <f t="shared" si="52"/>
        <v>0</v>
      </c>
      <c r="AB60" s="514">
        <f t="shared" si="52"/>
        <v>0</v>
      </c>
      <c r="AC60" s="514">
        <f t="shared" si="52"/>
        <v>0</v>
      </c>
      <c r="AD60" s="514">
        <f t="shared" si="52"/>
        <v>0</v>
      </c>
      <c r="AE60" s="514">
        <f t="shared" si="52"/>
        <v>0</v>
      </c>
      <c r="AF60" s="466"/>
    </row>
    <row r="61" spans="1:32" ht="18.75" x14ac:dyDescent="0.3">
      <c r="A61" s="464" t="s">
        <v>33</v>
      </c>
      <c r="B61" s="477">
        <f>B71+B76+B81+B86+B91+B96+B101+B106+B111+B116+B121</f>
        <v>4765.5</v>
      </c>
      <c r="C61" s="477">
        <f t="shared" si="51"/>
        <v>0</v>
      </c>
      <c r="D61" s="477">
        <f t="shared" si="51"/>
        <v>0</v>
      </c>
      <c r="E61" s="477">
        <f t="shared" si="51"/>
        <v>0</v>
      </c>
      <c r="F61" s="477">
        <f t="shared" si="48"/>
        <v>0</v>
      </c>
      <c r="G61" s="477">
        <f t="shared" si="49"/>
        <v>0</v>
      </c>
      <c r="H61" s="514">
        <f t="shared" si="52"/>
        <v>0</v>
      </c>
      <c r="I61" s="514">
        <f t="shared" si="52"/>
        <v>0</v>
      </c>
      <c r="J61" s="514">
        <f t="shared" si="52"/>
        <v>0</v>
      </c>
      <c r="K61" s="514">
        <f t="shared" si="52"/>
        <v>0</v>
      </c>
      <c r="L61" s="514">
        <f t="shared" si="52"/>
        <v>0</v>
      </c>
      <c r="M61" s="514">
        <f t="shared" si="52"/>
        <v>0</v>
      </c>
      <c r="N61" s="514">
        <f t="shared" si="52"/>
        <v>0</v>
      </c>
      <c r="O61" s="514">
        <f t="shared" si="52"/>
        <v>0</v>
      </c>
      <c r="P61" s="514">
        <f t="shared" si="52"/>
        <v>0</v>
      </c>
      <c r="Q61" s="514">
        <f t="shared" si="52"/>
        <v>0</v>
      </c>
      <c r="R61" s="514">
        <f t="shared" si="52"/>
        <v>4561.3999999999996</v>
      </c>
      <c r="S61" s="514">
        <f t="shared" si="52"/>
        <v>0</v>
      </c>
      <c r="T61" s="514">
        <f t="shared" si="52"/>
        <v>204.1</v>
      </c>
      <c r="U61" s="514">
        <f t="shared" si="52"/>
        <v>0</v>
      </c>
      <c r="V61" s="514">
        <f t="shared" si="52"/>
        <v>0</v>
      </c>
      <c r="W61" s="514">
        <f t="shared" si="52"/>
        <v>0</v>
      </c>
      <c r="X61" s="514">
        <f t="shared" si="52"/>
        <v>0</v>
      </c>
      <c r="Y61" s="514">
        <f t="shared" si="52"/>
        <v>0</v>
      </c>
      <c r="Z61" s="514">
        <f t="shared" si="52"/>
        <v>0</v>
      </c>
      <c r="AA61" s="514">
        <f t="shared" si="52"/>
        <v>0</v>
      </c>
      <c r="AB61" s="514">
        <f t="shared" si="52"/>
        <v>0</v>
      </c>
      <c r="AC61" s="514">
        <f t="shared" si="52"/>
        <v>0</v>
      </c>
      <c r="AD61" s="514">
        <f t="shared" si="52"/>
        <v>0</v>
      </c>
      <c r="AE61" s="514">
        <f t="shared" si="52"/>
        <v>0</v>
      </c>
      <c r="AF61" s="466"/>
    </row>
    <row r="62" spans="1:32" ht="37.5" x14ac:dyDescent="0.3">
      <c r="A62" s="485" t="s">
        <v>176</v>
      </c>
      <c r="B62" s="477">
        <f>B72+B77+B82+B87+B92+B97+B102+B107+B112+B117+B122</f>
        <v>209.1</v>
      </c>
      <c r="C62" s="477">
        <f t="shared" ref="C62:AE62" si="53">C72+C77+C82+C87+C92+C97+C102+C107+C112+C117+C122</f>
        <v>0</v>
      </c>
      <c r="D62" s="477">
        <f t="shared" si="53"/>
        <v>0</v>
      </c>
      <c r="E62" s="477">
        <f t="shared" si="53"/>
        <v>0</v>
      </c>
      <c r="F62" s="477">
        <f t="shared" si="48"/>
        <v>0</v>
      </c>
      <c r="G62" s="477">
        <f t="shared" si="49"/>
        <v>0</v>
      </c>
      <c r="H62" s="514">
        <f t="shared" si="53"/>
        <v>0</v>
      </c>
      <c r="I62" s="514">
        <f t="shared" si="53"/>
        <v>0</v>
      </c>
      <c r="J62" s="514">
        <f t="shared" si="53"/>
        <v>0</v>
      </c>
      <c r="K62" s="514">
        <f t="shared" si="53"/>
        <v>0</v>
      </c>
      <c r="L62" s="514">
        <f t="shared" si="53"/>
        <v>0</v>
      </c>
      <c r="M62" s="514">
        <f t="shared" si="53"/>
        <v>0</v>
      </c>
      <c r="N62" s="514">
        <f t="shared" si="53"/>
        <v>0</v>
      </c>
      <c r="O62" s="514">
        <f t="shared" si="53"/>
        <v>0</v>
      </c>
      <c r="P62" s="514">
        <f t="shared" si="53"/>
        <v>0</v>
      </c>
      <c r="Q62" s="514">
        <f t="shared" si="53"/>
        <v>0</v>
      </c>
      <c r="R62" s="514">
        <f t="shared" si="53"/>
        <v>5</v>
      </c>
      <c r="S62" s="514">
        <f t="shared" si="53"/>
        <v>0</v>
      </c>
      <c r="T62" s="514">
        <f t="shared" si="53"/>
        <v>204.1</v>
      </c>
      <c r="U62" s="514">
        <f t="shared" si="53"/>
        <v>0</v>
      </c>
      <c r="V62" s="514">
        <f t="shared" si="53"/>
        <v>0</v>
      </c>
      <c r="W62" s="514">
        <f t="shared" si="53"/>
        <v>0</v>
      </c>
      <c r="X62" s="514">
        <f t="shared" si="53"/>
        <v>0</v>
      </c>
      <c r="Y62" s="514">
        <f t="shared" si="53"/>
        <v>0</v>
      </c>
      <c r="Z62" s="514">
        <f t="shared" si="53"/>
        <v>0</v>
      </c>
      <c r="AA62" s="514">
        <f t="shared" si="53"/>
        <v>0</v>
      </c>
      <c r="AB62" s="514">
        <f t="shared" si="53"/>
        <v>0</v>
      </c>
      <c r="AC62" s="514">
        <f t="shared" si="53"/>
        <v>0</v>
      </c>
      <c r="AD62" s="514">
        <f t="shared" si="53"/>
        <v>0</v>
      </c>
      <c r="AE62" s="514">
        <f t="shared" si="53"/>
        <v>0</v>
      </c>
      <c r="AF62" s="466"/>
    </row>
    <row r="63" spans="1:32" ht="18.75" x14ac:dyDescent="0.25">
      <c r="A63" s="691" t="s">
        <v>373</v>
      </c>
      <c r="B63" s="689"/>
      <c r="C63" s="689"/>
      <c r="D63" s="689"/>
      <c r="E63" s="689"/>
      <c r="F63" s="689"/>
      <c r="G63" s="689"/>
      <c r="H63" s="689"/>
      <c r="I63" s="689"/>
      <c r="J63" s="689"/>
      <c r="K63" s="689"/>
      <c r="L63" s="689"/>
      <c r="M63" s="689"/>
      <c r="N63" s="689"/>
      <c r="O63" s="689"/>
      <c r="P63" s="689"/>
      <c r="Q63" s="689"/>
      <c r="R63" s="689"/>
      <c r="S63" s="689"/>
      <c r="T63" s="689"/>
      <c r="U63" s="689"/>
      <c r="V63" s="689"/>
      <c r="W63" s="689"/>
      <c r="X63" s="689"/>
      <c r="Y63" s="689"/>
      <c r="Z63" s="689"/>
      <c r="AA63" s="689"/>
      <c r="AB63" s="689"/>
      <c r="AC63" s="689"/>
      <c r="AD63" s="689"/>
      <c r="AE63" s="690"/>
      <c r="AF63" s="466"/>
    </row>
    <row r="64" spans="1:32" s="463" customFormat="1" ht="18.75" x14ac:dyDescent="0.3">
      <c r="A64" s="460" t="s">
        <v>31</v>
      </c>
      <c r="B64" s="461">
        <f>B65+B66</f>
        <v>8738.1</v>
      </c>
      <c r="C64" s="461">
        <f t="shared" ref="C64:E64" si="54">C65+C66</f>
        <v>0</v>
      </c>
      <c r="D64" s="461">
        <f t="shared" si="54"/>
        <v>0</v>
      </c>
      <c r="E64" s="461">
        <f t="shared" si="54"/>
        <v>0</v>
      </c>
      <c r="F64" s="461">
        <f t="shared" ref="F64:F67" si="55">IFERROR(E64/B64*100,0)</f>
        <v>0</v>
      </c>
      <c r="G64" s="461">
        <f t="shared" ref="G64:G67" si="56">IFERROR(E64/C64*100,0)</f>
        <v>0</v>
      </c>
      <c r="H64" s="511">
        <f>H65+H66</f>
        <v>0</v>
      </c>
      <c r="I64" s="511">
        <f t="shared" ref="I64:AE64" si="57">I65+I66</f>
        <v>0</v>
      </c>
      <c r="J64" s="511">
        <f t="shared" si="57"/>
        <v>0</v>
      </c>
      <c r="K64" s="511">
        <f t="shared" si="57"/>
        <v>0</v>
      </c>
      <c r="L64" s="511">
        <f t="shared" si="57"/>
        <v>0</v>
      </c>
      <c r="M64" s="511">
        <f t="shared" si="57"/>
        <v>0</v>
      </c>
      <c r="N64" s="511">
        <f t="shared" si="57"/>
        <v>0</v>
      </c>
      <c r="O64" s="511">
        <f t="shared" si="57"/>
        <v>0</v>
      </c>
      <c r="P64" s="511">
        <f t="shared" si="57"/>
        <v>0</v>
      </c>
      <c r="Q64" s="511">
        <f t="shared" si="57"/>
        <v>0</v>
      </c>
      <c r="R64" s="511">
        <f t="shared" si="57"/>
        <v>4656.3999999999996</v>
      </c>
      <c r="S64" s="511">
        <f t="shared" si="57"/>
        <v>0</v>
      </c>
      <c r="T64" s="511">
        <f t="shared" si="57"/>
        <v>4081.7</v>
      </c>
      <c r="U64" s="511">
        <f t="shared" si="57"/>
        <v>0</v>
      </c>
      <c r="V64" s="511">
        <f t="shared" si="57"/>
        <v>0</v>
      </c>
      <c r="W64" s="511">
        <f t="shared" si="57"/>
        <v>0</v>
      </c>
      <c r="X64" s="511">
        <f t="shared" si="57"/>
        <v>0</v>
      </c>
      <c r="Y64" s="511">
        <f t="shared" si="57"/>
        <v>0</v>
      </c>
      <c r="Z64" s="511">
        <f t="shared" si="57"/>
        <v>0</v>
      </c>
      <c r="AA64" s="511">
        <f t="shared" si="57"/>
        <v>0</v>
      </c>
      <c r="AB64" s="511">
        <f t="shared" si="57"/>
        <v>0</v>
      </c>
      <c r="AC64" s="511">
        <f t="shared" si="57"/>
        <v>0</v>
      </c>
      <c r="AD64" s="511">
        <f t="shared" si="57"/>
        <v>0</v>
      </c>
      <c r="AE64" s="511">
        <f t="shared" si="57"/>
        <v>0</v>
      </c>
      <c r="AF64" s="467"/>
    </row>
    <row r="65" spans="1:32" ht="18.75" x14ac:dyDescent="0.3">
      <c r="A65" s="464" t="s">
        <v>32</v>
      </c>
      <c r="B65" s="465">
        <f>SUM(H65,J65,L65,N65,P65,R65,T65,V65,X65,Z65,AB65,AD65)</f>
        <v>3972.6</v>
      </c>
      <c r="C65" s="465">
        <f>SUM(H65)</f>
        <v>0</v>
      </c>
      <c r="D65" s="465">
        <f>E65</f>
        <v>0</v>
      </c>
      <c r="E65" s="465">
        <f>SUM(I65,K65,M65,O65,Q65,S65,U65,W65,Y65,AA65,AC65,AE65)</f>
        <v>0</v>
      </c>
      <c r="F65" s="465">
        <f t="shared" si="55"/>
        <v>0</v>
      </c>
      <c r="G65" s="465">
        <f t="shared" si="56"/>
        <v>0</v>
      </c>
      <c r="H65" s="512">
        <f>H70+H75+H80+H85+H90+H95+H100+H105+H110+H115+H120</f>
        <v>0</v>
      </c>
      <c r="I65" s="512">
        <f t="shared" ref="I65:AE67" si="58">I70+I75+I80+I85+I90+I95+I100+I105+I110+I115+I120</f>
        <v>0</v>
      </c>
      <c r="J65" s="512">
        <f t="shared" si="58"/>
        <v>0</v>
      </c>
      <c r="K65" s="512">
        <f t="shared" si="58"/>
        <v>0</v>
      </c>
      <c r="L65" s="512">
        <f t="shared" si="58"/>
        <v>0</v>
      </c>
      <c r="M65" s="512">
        <f t="shared" si="58"/>
        <v>0</v>
      </c>
      <c r="N65" s="512">
        <f t="shared" si="58"/>
        <v>0</v>
      </c>
      <c r="O65" s="512">
        <f t="shared" si="58"/>
        <v>0</v>
      </c>
      <c r="P65" s="512">
        <f t="shared" si="58"/>
        <v>0</v>
      </c>
      <c r="Q65" s="512">
        <f t="shared" si="58"/>
        <v>0</v>
      </c>
      <c r="R65" s="512">
        <f t="shared" si="58"/>
        <v>95</v>
      </c>
      <c r="S65" s="512">
        <f t="shared" si="58"/>
        <v>0</v>
      </c>
      <c r="T65" s="512">
        <f t="shared" si="58"/>
        <v>3877.6</v>
      </c>
      <c r="U65" s="512">
        <f t="shared" si="58"/>
        <v>0</v>
      </c>
      <c r="V65" s="512">
        <f t="shared" si="58"/>
        <v>0</v>
      </c>
      <c r="W65" s="512">
        <f t="shared" si="58"/>
        <v>0</v>
      </c>
      <c r="X65" s="512">
        <f t="shared" si="58"/>
        <v>0</v>
      </c>
      <c r="Y65" s="512">
        <f t="shared" si="58"/>
        <v>0</v>
      </c>
      <c r="Z65" s="512">
        <f t="shared" si="58"/>
        <v>0</v>
      </c>
      <c r="AA65" s="512">
        <f t="shared" si="58"/>
        <v>0</v>
      </c>
      <c r="AB65" s="512">
        <f t="shared" si="58"/>
        <v>0</v>
      </c>
      <c r="AC65" s="512">
        <f t="shared" si="58"/>
        <v>0</v>
      </c>
      <c r="AD65" s="512">
        <f t="shared" si="58"/>
        <v>0</v>
      </c>
      <c r="AE65" s="512">
        <f t="shared" si="58"/>
        <v>0</v>
      </c>
      <c r="AF65" s="466"/>
    </row>
    <row r="66" spans="1:32" ht="18.75" x14ac:dyDescent="0.3">
      <c r="A66" s="464" t="s">
        <v>33</v>
      </c>
      <c r="B66" s="465">
        <f>SUM(H66,J66,L66,N66,P66,R66,T66,V66,X66,Z66,AB66,AD66)</f>
        <v>4765.5</v>
      </c>
      <c r="C66" s="465">
        <f>SUM(H66)</f>
        <v>0</v>
      </c>
      <c r="D66" s="465">
        <f>E66</f>
        <v>0</v>
      </c>
      <c r="E66" s="465">
        <f>SUM(I66,K66,M66,O66,Q66,S66,U66,W66,Y66,AA66,AC66,AE66)</f>
        <v>0</v>
      </c>
      <c r="F66" s="465">
        <f t="shared" si="55"/>
        <v>0</v>
      </c>
      <c r="G66" s="465">
        <f t="shared" si="56"/>
        <v>0</v>
      </c>
      <c r="H66" s="512">
        <f t="shared" ref="H66:W67" si="59">H71+H76+H81+H86+H91+H96+H101+H106+H111+H116+H121</f>
        <v>0</v>
      </c>
      <c r="I66" s="512">
        <f t="shared" si="59"/>
        <v>0</v>
      </c>
      <c r="J66" s="512">
        <f t="shared" si="59"/>
        <v>0</v>
      </c>
      <c r="K66" s="512">
        <f t="shared" si="59"/>
        <v>0</v>
      </c>
      <c r="L66" s="512">
        <f t="shared" si="59"/>
        <v>0</v>
      </c>
      <c r="M66" s="512">
        <f t="shared" si="59"/>
        <v>0</v>
      </c>
      <c r="N66" s="512">
        <f t="shared" si="59"/>
        <v>0</v>
      </c>
      <c r="O66" s="512">
        <f t="shared" si="59"/>
        <v>0</v>
      </c>
      <c r="P66" s="512">
        <f t="shared" si="59"/>
        <v>0</v>
      </c>
      <c r="Q66" s="512">
        <f t="shared" si="59"/>
        <v>0</v>
      </c>
      <c r="R66" s="512">
        <f t="shared" si="59"/>
        <v>4561.3999999999996</v>
      </c>
      <c r="S66" s="512">
        <f t="shared" si="59"/>
        <v>0</v>
      </c>
      <c r="T66" s="512">
        <f t="shared" si="59"/>
        <v>204.1</v>
      </c>
      <c r="U66" s="512">
        <f t="shared" si="59"/>
        <v>0</v>
      </c>
      <c r="V66" s="512">
        <f t="shared" si="59"/>
        <v>0</v>
      </c>
      <c r="W66" s="512">
        <f t="shared" si="59"/>
        <v>0</v>
      </c>
      <c r="X66" s="512">
        <f t="shared" si="58"/>
        <v>0</v>
      </c>
      <c r="Y66" s="512">
        <f t="shared" si="58"/>
        <v>0</v>
      </c>
      <c r="Z66" s="512">
        <f t="shared" si="58"/>
        <v>0</v>
      </c>
      <c r="AA66" s="512">
        <f t="shared" si="58"/>
        <v>0</v>
      </c>
      <c r="AB66" s="512">
        <f t="shared" si="58"/>
        <v>0</v>
      </c>
      <c r="AC66" s="512">
        <f t="shared" si="58"/>
        <v>0</v>
      </c>
      <c r="AD66" s="512">
        <f t="shared" si="58"/>
        <v>0</v>
      </c>
      <c r="AE66" s="512">
        <f t="shared" si="58"/>
        <v>0</v>
      </c>
      <c r="AF66" s="466"/>
    </row>
    <row r="67" spans="1:32" ht="37.5" x14ac:dyDescent="0.3">
      <c r="A67" s="485" t="s">
        <v>176</v>
      </c>
      <c r="B67" s="465">
        <f>SUM(H67,J67,L67,N67,P67,R67,T67,V67,X67,Z67,AB67,AD67)</f>
        <v>209.1</v>
      </c>
      <c r="C67" s="465">
        <f>SUM(H67)</f>
        <v>0</v>
      </c>
      <c r="D67" s="465">
        <f>E67</f>
        <v>0</v>
      </c>
      <c r="E67" s="465">
        <f>SUM(I67,K67,M67,O67,Q67,S67,U67,W67,Y67,AA67,AC67,AE67)</f>
        <v>0</v>
      </c>
      <c r="F67" s="465">
        <f t="shared" si="55"/>
        <v>0</v>
      </c>
      <c r="G67" s="465">
        <f t="shared" si="56"/>
        <v>0</v>
      </c>
      <c r="H67" s="512">
        <f t="shared" si="59"/>
        <v>0</v>
      </c>
      <c r="I67" s="512">
        <f t="shared" si="59"/>
        <v>0</v>
      </c>
      <c r="J67" s="512">
        <f t="shared" si="59"/>
        <v>0</v>
      </c>
      <c r="K67" s="512">
        <f t="shared" si="59"/>
        <v>0</v>
      </c>
      <c r="L67" s="512">
        <f t="shared" si="59"/>
        <v>0</v>
      </c>
      <c r="M67" s="512">
        <f t="shared" si="59"/>
        <v>0</v>
      </c>
      <c r="N67" s="512">
        <f t="shared" si="59"/>
        <v>0</v>
      </c>
      <c r="O67" s="512">
        <f t="shared" si="59"/>
        <v>0</v>
      </c>
      <c r="P67" s="512">
        <f t="shared" si="59"/>
        <v>0</v>
      </c>
      <c r="Q67" s="512">
        <f t="shared" si="59"/>
        <v>0</v>
      </c>
      <c r="R67" s="512">
        <f t="shared" si="59"/>
        <v>5</v>
      </c>
      <c r="S67" s="512">
        <f t="shared" si="59"/>
        <v>0</v>
      </c>
      <c r="T67" s="512">
        <f t="shared" si="59"/>
        <v>204.1</v>
      </c>
      <c r="U67" s="512">
        <f t="shared" si="59"/>
        <v>0</v>
      </c>
      <c r="V67" s="512">
        <f t="shared" si="59"/>
        <v>0</v>
      </c>
      <c r="W67" s="512">
        <f t="shared" si="59"/>
        <v>0</v>
      </c>
      <c r="X67" s="512">
        <f t="shared" si="58"/>
        <v>0</v>
      </c>
      <c r="Y67" s="512">
        <f t="shared" si="58"/>
        <v>0</v>
      </c>
      <c r="Z67" s="512">
        <f t="shared" si="58"/>
        <v>0</v>
      </c>
      <c r="AA67" s="512">
        <f t="shared" si="58"/>
        <v>0</v>
      </c>
      <c r="AB67" s="512">
        <f t="shared" si="58"/>
        <v>0</v>
      </c>
      <c r="AC67" s="512">
        <f t="shared" si="58"/>
        <v>0</v>
      </c>
      <c r="AD67" s="512">
        <f t="shared" si="58"/>
        <v>0</v>
      </c>
      <c r="AE67" s="512">
        <f t="shared" si="58"/>
        <v>0</v>
      </c>
      <c r="AF67" s="466"/>
    </row>
    <row r="68" spans="1:32" ht="18.75" x14ac:dyDescent="0.25">
      <c r="A68" s="691" t="s">
        <v>374</v>
      </c>
      <c r="B68" s="689"/>
      <c r="C68" s="689"/>
      <c r="D68" s="689"/>
      <c r="E68" s="689"/>
      <c r="F68" s="689"/>
      <c r="G68" s="689"/>
      <c r="H68" s="689"/>
      <c r="I68" s="689"/>
      <c r="J68" s="689"/>
      <c r="K68" s="689"/>
      <c r="L68" s="689"/>
      <c r="M68" s="689"/>
      <c r="N68" s="689"/>
      <c r="O68" s="689"/>
      <c r="P68" s="689"/>
      <c r="Q68" s="689"/>
      <c r="R68" s="689"/>
      <c r="S68" s="689"/>
      <c r="T68" s="689"/>
      <c r="U68" s="689"/>
      <c r="V68" s="689"/>
      <c r="W68" s="689"/>
      <c r="X68" s="689"/>
      <c r="Y68" s="689"/>
      <c r="Z68" s="689"/>
      <c r="AA68" s="689"/>
      <c r="AB68" s="689"/>
      <c r="AC68" s="689"/>
      <c r="AD68" s="689"/>
      <c r="AE68" s="690"/>
      <c r="AF68" s="466"/>
    </row>
    <row r="69" spans="1:32" s="463" customFormat="1" ht="18.75" x14ac:dyDescent="0.3">
      <c r="A69" s="460" t="s">
        <v>31</v>
      </c>
      <c r="B69" s="461">
        <f>B70+B71</f>
        <v>1684.22</v>
      </c>
      <c r="C69" s="461">
        <f t="shared" ref="C69:E69" si="60">C70+C71</f>
        <v>0</v>
      </c>
      <c r="D69" s="461">
        <f t="shared" si="60"/>
        <v>0</v>
      </c>
      <c r="E69" s="461">
        <f t="shared" si="60"/>
        <v>0</v>
      </c>
      <c r="F69" s="461">
        <f t="shared" ref="F69:F72" si="61">IFERROR(E69/B69*100,0)</f>
        <v>0</v>
      </c>
      <c r="G69" s="461">
        <f t="shared" ref="G69:G72" si="62">IFERROR(E69/C69*100,0)</f>
        <v>0</v>
      </c>
      <c r="H69" s="511">
        <f>H70+H71</f>
        <v>0</v>
      </c>
      <c r="I69" s="511">
        <f t="shared" ref="I69:AE69" si="63">I70+I71</f>
        <v>0</v>
      </c>
      <c r="J69" s="511">
        <f t="shared" si="63"/>
        <v>0</v>
      </c>
      <c r="K69" s="511">
        <f t="shared" si="63"/>
        <v>0</v>
      </c>
      <c r="L69" s="511">
        <f t="shared" si="63"/>
        <v>0</v>
      </c>
      <c r="M69" s="511">
        <f t="shared" si="63"/>
        <v>0</v>
      </c>
      <c r="N69" s="511">
        <f t="shared" si="63"/>
        <v>0</v>
      </c>
      <c r="O69" s="511">
        <f t="shared" si="63"/>
        <v>0</v>
      </c>
      <c r="P69" s="511">
        <f t="shared" si="63"/>
        <v>0</v>
      </c>
      <c r="Q69" s="511">
        <f t="shared" si="63"/>
        <v>0</v>
      </c>
      <c r="R69" s="511">
        <f t="shared" si="63"/>
        <v>0</v>
      </c>
      <c r="S69" s="511">
        <f t="shared" si="63"/>
        <v>0</v>
      </c>
      <c r="T69" s="511">
        <f t="shared" si="63"/>
        <v>1684.22</v>
      </c>
      <c r="U69" s="511">
        <f t="shared" si="63"/>
        <v>0</v>
      </c>
      <c r="V69" s="511">
        <f t="shared" si="63"/>
        <v>0</v>
      </c>
      <c r="W69" s="511">
        <f t="shared" si="63"/>
        <v>0</v>
      </c>
      <c r="X69" s="511">
        <f t="shared" si="63"/>
        <v>0</v>
      </c>
      <c r="Y69" s="511">
        <f t="shared" si="63"/>
        <v>0</v>
      </c>
      <c r="Z69" s="511">
        <f t="shared" si="63"/>
        <v>0</v>
      </c>
      <c r="AA69" s="511">
        <f t="shared" si="63"/>
        <v>0</v>
      </c>
      <c r="AB69" s="511">
        <f t="shared" si="63"/>
        <v>0</v>
      </c>
      <c r="AC69" s="511">
        <f t="shared" si="63"/>
        <v>0</v>
      </c>
      <c r="AD69" s="511">
        <f t="shared" si="63"/>
        <v>0</v>
      </c>
      <c r="AE69" s="511">
        <f t="shared" si="63"/>
        <v>0</v>
      </c>
      <c r="AF69" s="467"/>
    </row>
    <row r="70" spans="1:32" ht="18.75" x14ac:dyDescent="0.3">
      <c r="A70" s="464" t="s">
        <v>32</v>
      </c>
      <c r="B70" s="465">
        <f>SUM(H70,J70,L70,N70,P70,R70,T70,V70,X70,Z70,AB70,AD70)</f>
        <v>1600</v>
      </c>
      <c r="C70" s="465">
        <f>SUM(H70)</f>
        <v>0</v>
      </c>
      <c r="D70" s="465">
        <f>E70</f>
        <v>0</v>
      </c>
      <c r="E70" s="465">
        <f>SUM(I70,K70,M70,O70,Q70,S70,U70,W70,Y70,AA70,AC70,AE70)</f>
        <v>0</v>
      </c>
      <c r="F70" s="465">
        <f t="shared" si="61"/>
        <v>0</v>
      </c>
      <c r="G70" s="465">
        <f t="shared" si="62"/>
        <v>0</v>
      </c>
      <c r="H70" s="512">
        <v>0</v>
      </c>
      <c r="I70" s="512">
        <v>0</v>
      </c>
      <c r="J70" s="512">
        <v>0</v>
      </c>
      <c r="K70" s="512">
        <v>0</v>
      </c>
      <c r="L70" s="512">
        <v>0</v>
      </c>
      <c r="M70" s="512">
        <v>0</v>
      </c>
      <c r="N70" s="512">
        <v>0</v>
      </c>
      <c r="O70" s="512">
        <v>0</v>
      </c>
      <c r="P70" s="512">
        <v>0</v>
      </c>
      <c r="Q70" s="512">
        <v>0</v>
      </c>
      <c r="R70" s="512">
        <v>0</v>
      </c>
      <c r="S70" s="512">
        <v>0</v>
      </c>
      <c r="T70" s="512">
        <v>1600</v>
      </c>
      <c r="U70" s="512">
        <v>0</v>
      </c>
      <c r="V70" s="512">
        <v>0</v>
      </c>
      <c r="W70" s="512">
        <v>0</v>
      </c>
      <c r="X70" s="512">
        <v>0</v>
      </c>
      <c r="Y70" s="512">
        <v>0</v>
      </c>
      <c r="Z70" s="512">
        <v>0</v>
      </c>
      <c r="AA70" s="512">
        <v>0</v>
      </c>
      <c r="AB70" s="512">
        <v>0</v>
      </c>
      <c r="AC70" s="512">
        <v>0</v>
      </c>
      <c r="AD70" s="512">
        <v>0</v>
      </c>
      <c r="AE70" s="512">
        <v>0</v>
      </c>
      <c r="AF70" s="466"/>
    </row>
    <row r="71" spans="1:32" ht="18.75" x14ac:dyDescent="0.3">
      <c r="A71" s="464" t="s">
        <v>33</v>
      </c>
      <c r="B71" s="465">
        <f>SUM(H71,J71,L71,N71,P71,R71,T71,V71,X71,Z71,AB71,AD71)</f>
        <v>84.22</v>
      </c>
      <c r="C71" s="465">
        <f>SUM(H71)</f>
        <v>0</v>
      </c>
      <c r="D71" s="465">
        <f>E71</f>
        <v>0</v>
      </c>
      <c r="E71" s="465">
        <f>SUM(I71,K71,M71,O71,Q71,S71,U71,W71,Y71,AA71,AC71,AE71)</f>
        <v>0</v>
      </c>
      <c r="F71" s="465">
        <f t="shared" si="61"/>
        <v>0</v>
      </c>
      <c r="G71" s="465">
        <f t="shared" si="62"/>
        <v>0</v>
      </c>
      <c r="H71" s="512">
        <v>0</v>
      </c>
      <c r="I71" s="512">
        <v>0</v>
      </c>
      <c r="J71" s="512">
        <v>0</v>
      </c>
      <c r="K71" s="512">
        <v>0</v>
      </c>
      <c r="L71" s="512">
        <v>0</v>
      </c>
      <c r="M71" s="512">
        <v>0</v>
      </c>
      <c r="N71" s="512">
        <v>0</v>
      </c>
      <c r="O71" s="512">
        <v>0</v>
      </c>
      <c r="P71" s="512">
        <v>0</v>
      </c>
      <c r="Q71" s="512">
        <v>0</v>
      </c>
      <c r="R71" s="512">
        <v>0</v>
      </c>
      <c r="S71" s="512">
        <v>0</v>
      </c>
      <c r="T71" s="512">
        <v>84.22</v>
      </c>
      <c r="U71" s="512">
        <v>0</v>
      </c>
      <c r="V71" s="512">
        <v>0</v>
      </c>
      <c r="W71" s="512">
        <v>0</v>
      </c>
      <c r="X71" s="512">
        <v>0</v>
      </c>
      <c r="Y71" s="512">
        <v>0</v>
      </c>
      <c r="Z71" s="512">
        <v>0</v>
      </c>
      <c r="AA71" s="512">
        <v>0</v>
      </c>
      <c r="AB71" s="512">
        <v>0</v>
      </c>
      <c r="AC71" s="512">
        <v>0</v>
      </c>
      <c r="AD71" s="512">
        <v>0</v>
      </c>
      <c r="AE71" s="512">
        <v>0</v>
      </c>
      <c r="AF71" s="466"/>
    </row>
    <row r="72" spans="1:32" ht="37.5" x14ac:dyDescent="0.3">
      <c r="A72" s="485" t="s">
        <v>176</v>
      </c>
      <c r="B72" s="465">
        <f>SUM(H72,J72,L72,N72,P72,R72,T72,V72,X72,Z72,AB72,AD72)</f>
        <v>84.22</v>
      </c>
      <c r="C72" s="465">
        <f>SUM(H72)</f>
        <v>0</v>
      </c>
      <c r="D72" s="465">
        <f>E72</f>
        <v>0</v>
      </c>
      <c r="E72" s="465">
        <f>SUM(I72,K72,M72,O72,Q72,S72,U72,W72,Y72,AA72,AC72,AE72)</f>
        <v>0</v>
      </c>
      <c r="F72" s="465">
        <f t="shared" si="61"/>
        <v>0</v>
      </c>
      <c r="G72" s="465">
        <f t="shared" si="62"/>
        <v>0</v>
      </c>
      <c r="H72" s="512">
        <v>0</v>
      </c>
      <c r="I72" s="512">
        <v>0</v>
      </c>
      <c r="J72" s="512">
        <v>0</v>
      </c>
      <c r="K72" s="512">
        <v>0</v>
      </c>
      <c r="L72" s="512">
        <v>0</v>
      </c>
      <c r="M72" s="512">
        <v>0</v>
      </c>
      <c r="N72" s="512">
        <v>0</v>
      </c>
      <c r="O72" s="512">
        <v>0</v>
      </c>
      <c r="P72" s="512">
        <v>0</v>
      </c>
      <c r="Q72" s="512">
        <v>0</v>
      </c>
      <c r="R72" s="512">
        <v>0</v>
      </c>
      <c r="S72" s="512">
        <v>0</v>
      </c>
      <c r="T72" s="512">
        <v>84.22</v>
      </c>
      <c r="U72" s="512">
        <v>0</v>
      </c>
      <c r="V72" s="512">
        <v>0</v>
      </c>
      <c r="W72" s="512">
        <v>0</v>
      </c>
      <c r="X72" s="512">
        <v>0</v>
      </c>
      <c r="Y72" s="512">
        <v>0</v>
      </c>
      <c r="Z72" s="512">
        <v>0</v>
      </c>
      <c r="AA72" s="512">
        <v>0</v>
      </c>
      <c r="AB72" s="512">
        <v>0</v>
      </c>
      <c r="AC72" s="512">
        <v>0</v>
      </c>
      <c r="AD72" s="512">
        <v>0</v>
      </c>
      <c r="AE72" s="512">
        <v>0</v>
      </c>
      <c r="AF72" s="466"/>
    </row>
    <row r="73" spans="1:32" ht="18.75" x14ac:dyDescent="0.25">
      <c r="A73" s="691" t="s">
        <v>375</v>
      </c>
      <c r="B73" s="689"/>
      <c r="C73" s="689"/>
      <c r="D73" s="689"/>
      <c r="E73" s="689"/>
      <c r="F73" s="689"/>
      <c r="G73" s="689"/>
      <c r="H73" s="689"/>
      <c r="I73" s="689"/>
      <c r="J73" s="689"/>
      <c r="K73" s="689"/>
      <c r="L73" s="689"/>
      <c r="M73" s="689"/>
      <c r="N73" s="689"/>
      <c r="O73" s="689"/>
      <c r="P73" s="689"/>
      <c r="Q73" s="689"/>
      <c r="R73" s="689"/>
      <c r="S73" s="689"/>
      <c r="T73" s="689"/>
      <c r="U73" s="689"/>
      <c r="V73" s="689"/>
      <c r="W73" s="689"/>
      <c r="X73" s="689"/>
      <c r="Y73" s="689"/>
      <c r="Z73" s="689"/>
      <c r="AA73" s="689"/>
      <c r="AB73" s="689"/>
      <c r="AC73" s="689"/>
      <c r="AD73" s="689"/>
      <c r="AE73" s="690"/>
      <c r="AF73" s="466"/>
    </row>
    <row r="74" spans="1:32" s="463" customFormat="1" ht="18.75" x14ac:dyDescent="0.3">
      <c r="A74" s="460" t="s">
        <v>31</v>
      </c>
      <c r="B74" s="461">
        <f>B75+B76</f>
        <v>1897.48</v>
      </c>
      <c r="C74" s="461">
        <f t="shared" ref="C74:E74" si="64">C75+C76</f>
        <v>0</v>
      </c>
      <c r="D74" s="461">
        <f t="shared" si="64"/>
        <v>0</v>
      </c>
      <c r="E74" s="461">
        <f t="shared" si="64"/>
        <v>0</v>
      </c>
      <c r="F74" s="461">
        <f t="shared" ref="F74:F77" si="65">IFERROR(E74/B74*100,0)</f>
        <v>0</v>
      </c>
      <c r="G74" s="461">
        <f t="shared" ref="G74:G77" si="66">IFERROR(E74/C74*100,0)</f>
        <v>0</v>
      </c>
      <c r="H74" s="511">
        <f>H75+H76</f>
        <v>0</v>
      </c>
      <c r="I74" s="511">
        <f t="shared" ref="I74:AE74" si="67">I75+I76</f>
        <v>0</v>
      </c>
      <c r="J74" s="511">
        <f t="shared" si="67"/>
        <v>0</v>
      </c>
      <c r="K74" s="511">
        <f t="shared" si="67"/>
        <v>0</v>
      </c>
      <c r="L74" s="511">
        <f t="shared" si="67"/>
        <v>0</v>
      </c>
      <c r="M74" s="511">
        <f t="shared" si="67"/>
        <v>0</v>
      </c>
      <c r="N74" s="511">
        <f t="shared" si="67"/>
        <v>0</v>
      </c>
      <c r="O74" s="511">
        <f t="shared" si="67"/>
        <v>0</v>
      </c>
      <c r="P74" s="511">
        <f t="shared" si="67"/>
        <v>0</v>
      </c>
      <c r="Q74" s="511">
        <f t="shared" si="67"/>
        <v>0</v>
      </c>
      <c r="R74" s="511">
        <f t="shared" si="67"/>
        <v>0</v>
      </c>
      <c r="S74" s="511">
        <f t="shared" si="67"/>
        <v>0</v>
      </c>
      <c r="T74" s="511">
        <f t="shared" si="67"/>
        <v>1897.48</v>
      </c>
      <c r="U74" s="511">
        <f t="shared" si="67"/>
        <v>0</v>
      </c>
      <c r="V74" s="511">
        <f t="shared" si="67"/>
        <v>0</v>
      </c>
      <c r="W74" s="511">
        <f t="shared" si="67"/>
        <v>0</v>
      </c>
      <c r="X74" s="511">
        <f t="shared" si="67"/>
        <v>0</v>
      </c>
      <c r="Y74" s="511">
        <f t="shared" si="67"/>
        <v>0</v>
      </c>
      <c r="Z74" s="511">
        <f t="shared" si="67"/>
        <v>0</v>
      </c>
      <c r="AA74" s="511">
        <f t="shared" si="67"/>
        <v>0</v>
      </c>
      <c r="AB74" s="511">
        <f t="shared" si="67"/>
        <v>0</v>
      </c>
      <c r="AC74" s="511">
        <f t="shared" si="67"/>
        <v>0</v>
      </c>
      <c r="AD74" s="511">
        <f t="shared" si="67"/>
        <v>0</v>
      </c>
      <c r="AE74" s="511">
        <f t="shared" si="67"/>
        <v>0</v>
      </c>
      <c r="AF74" s="467"/>
    </row>
    <row r="75" spans="1:32" ht="18.75" x14ac:dyDescent="0.3">
      <c r="A75" s="464" t="s">
        <v>32</v>
      </c>
      <c r="B75" s="465">
        <f>SUM(H75,J75,L75,N75,P75,R75,T75,V75,X75,Z75,AB75,AD75)</f>
        <v>1802.6</v>
      </c>
      <c r="C75" s="465">
        <f>SUM(H75)</f>
        <v>0</v>
      </c>
      <c r="D75" s="465">
        <f>E75</f>
        <v>0</v>
      </c>
      <c r="E75" s="465">
        <f>SUM(I75,K75,M75,O75,Q75,S75,U75,W75,Y75,AA75,AC75,AE75)</f>
        <v>0</v>
      </c>
      <c r="F75" s="465">
        <f t="shared" si="65"/>
        <v>0</v>
      </c>
      <c r="G75" s="465">
        <f t="shared" si="66"/>
        <v>0</v>
      </c>
      <c r="H75" s="512">
        <v>0</v>
      </c>
      <c r="I75" s="512">
        <v>0</v>
      </c>
      <c r="J75" s="512">
        <v>0</v>
      </c>
      <c r="K75" s="512">
        <v>0</v>
      </c>
      <c r="L75" s="512">
        <v>0</v>
      </c>
      <c r="M75" s="512">
        <v>0</v>
      </c>
      <c r="N75" s="512">
        <v>0</v>
      </c>
      <c r="O75" s="512">
        <v>0</v>
      </c>
      <c r="P75" s="512">
        <v>0</v>
      </c>
      <c r="Q75" s="512">
        <v>0</v>
      </c>
      <c r="R75" s="512">
        <v>0</v>
      </c>
      <c r="S75" s="512">
        <v>0</v>
      </c>
      <c r="T75" s="512">
        <v>1802.6</v>
      </c>
      <c r="U75" s="512">
        <v>0</v>
      </c>
      <c r="V75" s="512">
        <v>0</v>
      </c>
      <c r="W75" s="512">
        <v>0</v>
      </c>
      <c r="X75" s="512">
        <v>0</v>
      </c>
      <c r="Y75" s="512">
        <v>0</v>
      </c>
      <c r="Z75" s="512">
        <v>0</v>
      </c>
      <c r="AA75" s="512">
        <v>0</v>
      </c>
      <c r="AB75" s="512">
        <v>0</v>
      </c>
      <c r="AC75" s="512">
        <v>0</v>
      </c>
      <c r="AD75" s="512">
        <v>0</v>
      </c>
      <c r="AE75" s="512">
        <v>0</v>
      </c>
      <c r="AF75" s="466"/>
    </row>
    <row r="76" spans="1:32" ht="18.75" x14ac:dyDescent="0.3">
      <c r="A76" s="464" t="s">
        <v>33</v>
      </c>
      <c r="B76" s="465">
        <f>SUM(H76,J76,L76,N76,P76,R76,T76,V76,X76,Z76,AB76,AD76)</f>
        <v>94.88</v>
      </c>
      <c r="C76" s="465">
        <f>SUM(H76)</f>
        <v>0</v>
      </c>
      <c r="D76" s="465">
        <f>E76</f>
        <v>0</v>
      </c>
      <c r="E76" s="465">
        <f>SUM(I76,K76,M76,O76,Q76,S76,U76,W76,Y76,AA76,AC76,AE76)</f>
        <v>0</v>
      </c>
      <c r="F76" s="465">
        <f t="shared" si="65"/>
        <v>0</v>
      </c>
      <c r="G76" s="465">
        <f t="shared" si="66"/>
        <v>0</v>
      </c>
      <c r="H76" s="512">
        <v>0</v>
      </c>
      <c r="I76" s="512">
        <v>0</v>
      </c>
      <c r="J76" s="512">
        <v>0</v>
      </c>
      <c r="K76" s="512">
        <v>0</v>
      </c>
      <c r="L76" s="512">
        <v>0</v>
      </c>
      <c r="M76" s="512">
        <v>0</v>
      </c>
      <c r="N76" s="512">
        <v>0</v>
      </c>
      <c r="O76" s="512">
        <v>0</v>
      </c>
      <c r="P76" s="512">
        <v>0</v>
      </c>
      <c r="Q76" s="512">
        <v>0</v>
      </c>
      <c r="R76" s="512">
        <v>0</v>
      </c>
      <c r="S76" s="512">
        <v>0</v>
      </c>
      <c r="T76" s="512">
        <v>94.88</v>
      </c>
      <c r="U76" s="512">
        <v>0</v>
      </c>
      <c r="V76" s="512">
        <v>0</v>
      </c>
      <c r="W76" s="512">
        <v>0</v>
      </c>
      <c r="X76" s="512">
        <v>0</v>
      </c>
      <c r="Y76" s="512">
        <v>0</v>
      </c>
      <c r="Z76" s="512">
        <v>0</v>
      </c>
      <c r="AA76" s="512">
        <v>0</v>
      </c>
      <c r="AB76" s="512">
        <v>0</v>
      </c>
      <c r="AC76" s="512">
        <v>0</v>
      </c>
      <c r="AD76" s="512">
        <v>0</v>
      </c>
      <c r="AE76" s="512">
        <v>0</v>
      </c>
      <c r="AF76" s="466"/>
    </row>
    <row r="77" spans="1:32" ht="37.5" x14ac:dyDescent="0.3">
      <c r="A77" s="485" t="s">
        <v>176</v>
      </c>
      <c r="B77" s="465">
        <f>SUM(H77,J77,L77,N77,P77,R77,T77,V77,X77,Z77,AB77,AD77)</f>
        <v>94.88</v>
      </c>
      <c r="C77" s="465">
        <f>SUM(H77)</f>
        <v>0</v>
      </c>
      <c r="D77" s="465">
        <f>E77</f>
        <v>0</v>
      </c>
      <c r="E77" s="465">
        <f>SUM(I77,K77,M77,O77,Q77,S77,U77,W77,Y77,AA77,AC77,AE77)</f>
        <v>0</v>
      </c>
      <c r="F77" s="465">
        <f t="shared" si="65"/>
        <v>0</v>
      </c>
      <c r="G77" s="465">
        <f t="shared" si="66"/>
        <v>0</v>
      </c>
      <c r="H77" s="512">
        <v>0</v>
      </c>
      <c r="I77" s="512">
        <v>0</v>
      </c>
      <c r="J77" s="512">
        <v>0</v>
      </c>
      <c r="K77" s="512">
        <v>0</v>
      </c>
      <c r="L77" s="512">
        <v>0</v>
      </c>
      <c r="M77" s="512">
        <v>0</v>
      </c>
      <c r="N77" s="512">
        <v>0</v>
      </c>
      <c r="O77" s="512">
        <v>0</v>
      </c>
      <c r="P77" s="512">
        <v>0</v>
      </c>
      <c r="Q77" s="512">
        <v>0</v>
      </c>
      <c r="R77" s="512">
        <v>0</v>
      </c>
      <c r="S77" s="512">
        <v>0</v>
      </c>
      <c r="T77" s="512">
        <v>94.88</v>
      </c>
      <c r="U77" s="512">
        <v>0</v>
      </c>
      <c r="V77" s="512">
        <v>0</v>
      </c>
      <c r="W77" s="512">
        <v>0</v>
      </c>
      <c r="X77" s="512">
        <v>0</v>
      </c>
      <c r="Y77" s="512">
        <v>0</v>
      </c>
      <c r="Z77" s="512">
        <v>0</v>
      </c>
      <c r="AA77" s="512">
        <v>0</v>
      </c>
      <c r="AB77" s="512">
        <v>0</v>
      </c>
      <c r="AC77" s="512">
        <v>0</v>
      </c>
      <c r="AD77" s="512">
        <v>0</v>
      </c>
      <c r="AE77" s="512">
        <v>0</v>
      </c>
      <c r="AF77" s="466"/>
    </row>
    <row r="78" spans="1:32" ht="18.75" x14ac:dyDescent="0.25">
      <c r="A78" s="691" t="s">
        <v>376</v>
      </c>
      <c r="B78" s="689"/>
      <c r="C78" s="689"/>
      <c r="D78" s="689"/>
      <c r="E78" s="689"/>
      <c r="F78" s="689"/>
      <c r="G78" s="689"/>
      <c r="H78" s="689"/>
      <c r="I78" s="689"/>
      <c r="J78" s="689"/>
      <c r="K78" s="689"/>
      <c r="L78" s="689"/>
      <c r="M78" s="689"/>
      <c r="N78" s="689"/>
      <c r="O78" s="689"/>
      <c r="P78" s="689"/>
      <c r="Q78" s="689"/>
      <c r="R78" s="689"/>
      <c r="S78" s="689"/>
      <c r="T78" s="689"/>
      <c r="U78" s="689"/>
      <c r="V78" s="689"/>
      <c r="W78" s="689"/>
      <c r="X78" s="689"/>
      <c r="Y78" s="689"/>
      <c r="Z78" s="689"/>
      <c r="AA78" s="689"/>
      <c r="AB78" s="689"/>
      <c r="AC78" s="689"/>
      <c r="AD78" s="689"/>
      <c r="AE78" s="690"/>
      <c r="AF78" s="466"/>
    </row>
    <row r="79" spans="1:32" s="463" customFormat="1" ht="18.75" x14ac:dyDescent="0.3">
      <c r="A79" s="460" t="s">
        <v>31</v>
      </c>
      <c r="B79" s="461">
        <f>B80+B81</f>
        <v>500</v>
      </c>
      <c r="C79" s="461">
        <f t="shared" ref="C79:E79" si="68">C80+C81</f>
        <v>0</v>
      </c>
      <c r="D79" s="461">
        <f t="shared" si="68"/>
        <v>0</v>
      </c>
      <c r="E79" s="461">
        <f t="shared" si="68"/>
        <v>0</v>
      </c>
      <c r="F79" s="461">
        <f t="shared" ref="F79:F82" si="69">IFERROR(E79/B79*100,0)</f>
        <v>0</v>
      </c>
      <c r="G79" s="461">
        <f t="shared" ref="G79:G82" si="70">IFERROR(E79/C79*100,0)</f>
        <v>0</v>
      </c>
      <c r="H79" s="511">
        <f>H80+H81</f>
        <v>0</v>
      </c>
      <c r="I79" s="511">
        <f t="shared" ref="I79:AE79" si="71">I80+I81</f>
        <v>0</v>
      </c>
      <c r="J79" s="511">
        <f t="shared" si="71"/>
        <v>0</v>
      </c>
      <c r="K79" s="511">
        <f t="shared" si="71"/>
        <v>0</v>
      </c>
      <c r="L79" s="511">
        <f t="shared" si="71"/>
        <v>0</v>
      </c>
      <c r="M79" s="511">
        <f t="shared" si="71"/>
        <v>0</v>
      </c>
      <c r="N79" s="511">
        <f t="shared" si="71"/>
        <v>0</v>
      </c>
      <c r="O79" s="511">
        <f t="shared" si="71"/>
        <v>0</v>
      </c>
      <c r="P79" s="511">
        <f t="shared" si="71"/>
        <v>0</v>
      </c>
      <c r="Q79" s="511">
        <f t="shared" si="71"/>
        <v>0</v>
      </c>
      <c r="R79" s="511">
        <f t="shared" si="71"/>
        <v>0</v>
      </c>
      <c r="S79" s="511">
        <f t="shared" si="71"/>
        <v>0</v>
      </c>
      <c r="T79" s="511">
        <f t="shared" si="71"/>
        <v>500</v>
      </c>
      <c r="U79" s="511">
        <f t="shared" si="71"/>
        <v>0</v>
      </c>
      <c r="V79" s="511">
        <f t="shared" si="71"/>
        <v>0</v>
      </c>
      <c r="W79" s="511">
        <f t="shared" si="71"/>
        <v>0</v>
      </c>
      <c r="X79" s="511">
        <f t="shared" si="71"/>
        <v>0</v>
      </c>
      <c r="Y79" s="511">
        <f t="shared" si="71"/>
        <v>0</v>
      </c>
      <c r="Z79" s="511">
        <f t="shared" si="71"/>
        <v>0</v>
      </c>
      <c r="AA79" s="511">
        <f t="shared" si="71"/>
        <v>0</v>
      </c>
      <c r="AB79" s="511">
        <f t="shared" si="71"/>
        <v>0</v>
      </c>
      <c r="AC79" s="511">
        <f t="shared" si="71"/>
        <v>0</v>
      </c>
      <c r="AD79" s="511">
        <f t="shared" si="71"/>
        <v>0</v>
      </c>
      <c r="AE79" s="511">
        <f t="shared" si="71"/>
        <v>0</v>
      </c>
      <c r="AF79" s="467"/>
    </row>
    <row r="80" spans="1:32" ht="18.75" x14ac:dyDescent="0.3">
      <c r="A80" s="464" t="s">
        <v>32</v>
      </c>
      <c r="B80" s="465">
        <f>SUM(H80,J80,L80,N80,P80,R80,T80,V80,X80,Z80,AB80,AD80)</f>
        <v>475</v>
      </c>
      <c r="C80" s="465">
        <f>SUM(H80)</f>
        <v>0</v>
      </c>
      <c r="D80" s="465">
        <f>E80</f>
        <v>0</v>
      </c>
      <c r="E80" s="465">
        <f>SUM(I80,K80,M80,O80,Q80,S80,U80,W80,Y80,AA80,AC80,AE80)</f>
        <v>0</v>
      </c>
      <c r="F80" s="465">
        <f t="shared" si="69"/>
        <v>0</v>
      </c>
      <c r="G80" s="465">
        <f t="shared" si="70"/>
        <v>0</v>
      </c>
      <c r="H80" s="512">
        <v>0</v>
      </c>
      <c r="I80" s="512">
        <v>0</v>
      </c>
      <c r="J80" s="512">
        <v>0</v>
      </c>
      <c r="K80" s="512">
        <v>0</v>
      </c>
      <c r="L80" s="512">
        <v>0</v>
      </c>
      <c r="M80" s="512">
        <v>0</v>
      </c>
      <c r="N80" s="512">
        <v>0</v>
      </c>
      <c r="O80" s="512">
        <v>0</v>
      </c>
      <c r="P80" s="512">
        <v>0</v>
      </c>
      <c r="Q80" s="512">
        <v>0</v>
      </c>
      <c r="R80" s="512">
        <v>0</v>
      </c>
      <c r="S80" s="512">
        <v>0</v>
      </c>
      <c r="T80" s="512">
        <v>475</v>
      </c>
      <c r="U80" s="512">
        <v>0</v>
      </c>
      <c r="V80" s="512">
        <v>0</v>
      </c>
      <c r="W80" s="512">
        <v>0</v>
      </c>
      <c r="X80" s="512">
        <v>0</v>
      </c>
      <c r="Y80" s="512">
        <v>0</v>
      </c>
      <c r="Z80" s="512">
        <v>0</v>
      </c>
      <c r="AA80" s="512">
        <v>0</v>
      </c>
      <c r="AB80" s="512">
        <v>0</v>
      </c>
      <c r="AC80" s="512">
        <v>0</v>
      </c>
      <c r="AD80" s="512">
        <v>0</v>
      </c>
      <c r="AE80" s="512">
        <v>0</v>
      </c>
      <c r="AF80" s="466"/>
    </row>
    <row r="81" spans="1:32" ht="18.75" x14ac:dyDescent="0.3">
      <c r="A81" s="464" t="s">
        <v>33</v>
      </c>
      <c r="B81" s="465">
        <f>SUM(H81,J81,L81,N81,P81,R81,T81,V81,X81,Z81,AB81,AD81)</f>
        <v>25</v>
      </c>
      <c r="C81" s="465">
        <f>SUM(H81)</f>
        <v>0</v>
      </c>
      <c r="D81" s="465">
        <f>E81</f>
        <v>0</v>
      </c>
      <c r="E81" s="465">
        <f>SUM(I81,K81,M81,O81,Q81,S81,U81,W81,Y81,AA81,AC81,AE81)</f>
        <v>0</v>
      </c>
      <c r="F81" s="465">
        <f t="shared" si="69"/>
        <v>0</v>
      </c>
      <c r="G81" s="465">
        <f t="shared" si="70"/>
        <v>0</v>
      </c>
      <c r="H81" s="512">
        <v>0</v>
      </c>
      <c r="I81" s="512">
        <v>0</v>
      </c>
      <c r="J81" s="512">
        <v>0</v>
      </c>
      <c r="K81" s="512">
        <v>0</v>
      </c>
      <c r="L81" s="512">
        <v>0</v>
      </c>
      <c r="M81" s="512">
        <v>0</v>
      </c>
      <c r="N81" s="512">
        <v>0</v>
      </c>
      <c r="O81" s="512">
        <v>0</v>
      </c>
      <c r="P81" s="512">
        <v>0</v>
      </c>
      <c r="Q81" s="512">
        <v>0</v>
      </c>
      <c r="R81" s="512">
        <v>0</v>
      </c>
      <c r="S81" s="512">
        <v>0</v>
      </c>
      <c r="T81" s="512">
        <v>25</v>
      </c>
      <c r="U81" s="512">
        <v>0</v>
      </c>
      <c r="V81" s="512">
        <v>0</v>
      </c>
      <c r="W81" s="512">
        <v>0</v>
      </c>
      <c r="X81" s="512">
        <v>0</v>
      </c>
      <c r="Y81" s="512">
        <v>0</v>
      </c>
      <c r="Z81" s="512">
        <v>0</v>
      </c>
      <c r="AA81" s="512">
        <v>0</v>
      </c>
      <c r="AB81" s="512">
        <v>0</v>
      </c>
      <c r="AC81" s="512">
        <v>0</v>
      </c>
      <c r="AD81" s="512">
        <v>0</v>
      </c>
      <c r="AE81" s="512">
        <v>0</v>
      </c>
      <c r="AF81" s="466"/>
    </row>
    <row r="82" spans="1:32" ht="37.5" x14ac:dyDescent="0.3">
      <c r="A82" s="485" t="s">
        <v>176</v>
      </c>
      <c r="B82" s="465">
        <f>SUM(H82,J82,L82,N82,P82,R82,T82,V82,X82,Z82,AB82,AD82)</f>
        <v>25</v>
      </c>
      <c r="C82" s="465">
        <f>SUM(H82)</f>
        <v>0</v>
      </c>
      <c r="D82" s="465">
        <f>E82</f>
        <v>0</v>
      </c>
      <c r="E82" s="465">
        <f>SUM(I82,K82,M82,O82,Q82,S82,U82,W82,Y82,AA82,AC82,AE82)</f>
        <v>0</v>
      </c>
      <c r="F82" s="465">
        <f t="shared" si="69"/>
        <v>0</v>
      </c>
      <c r="G82" s="465">
        <f t="shared" si="70"/>
        <v>0</v>
      </c>
      <c r="H82" s="512">
        <v>0</v>
      </c>
      <c r="I82" s="512">
        <v>0</v>
      </c>
      <c r="J82" s="512">
        <v>0</v>
      </c>
      <c r="K82" s="512">
        <v>0</v>
      </c>
      <c r="L82" s="512">
        <v>0</v>
      </c>
      <c r="M82" s="512">
        <v>0</v>
      </c>
      <c r="N82" s="512">
        <v>0</v>
      </c>
      <c r="O82" s="512">
        <v>0</v>
      </c>
      <c r="P82" s="512">
        <v>0</v>
      </c>
      <c r="Q82" s="512">
        <v>0</v>
      </c>
      <c r="R82" s="512">
        <v>0</v>
      </c>
      <c r="S82" s="512">
        <v>0</v>
      </c>
      <c r="T82" s="512">
        <v>25</v>
      </c>
      <c r="U82" s="512">
        <v>0</v>
      </c>
      <c r="V82" s="512">
        <v>0</v>
      </c>
      <c r="W82" s="512">
        <v>0</v>
      </c>
      <c r="X82" s="512">
        <v>0</v>
      </c>
      <c r="Y82" s="512">
        <v>0</v>
      </c>
      <c r="Z82" s="512">
        <v>0</v>
      </c>
      <c r="AA82" s="512">
        <v>0</v>
      </c>
      <c r="AB82" s="512">
        <v>0</v>
      </c>
      <c r="AC82" s="512">
        <v>0</v>
      </c>
      <c r="AD82" s="512">
        <v>0</v>
      </c>
      <c r="AE82" s="512">
        <v>0</v>
      </c>
      <c r="AF82" s="466"/>
    </row>
    <row r="83" spans="1:32" ht="18.75" x14ac:dyDescent="0.25">
      <c r="A83" s="691" t="s">
        <v>377</v>
      </c>
      <c r="B83" s="689"/>
      <c r="C83" s="689"/>
      <c r="D83" s="689"/>
      <c r="E83" s="689"/>
      <c r="F83" s="689"/>
      <c r="G83" s="689"/>
      <c r="H83" s="689"/>
      <c r="I83" s="689"/>
      <c r="J83" s="689"/>
      <c r="K83" s="689"/>
      <c r="L83" s="689"/>
      <c r="M83" s="689"/>
      <c r="N83" s="689"/>
      <c r="O83" s="689"/>
      <c r="P83" s="689"/>
      <c r="Q83" s="689"/>
      <c r="R83" s="689"/>
      <c r="S83" s="689"/>
      <c r="T83" s="689"/>
      <c r="U83" s="689"/>
      <c r="V83" s="689"/>
      <c r="W83" s="689"/>
      <c r="X83" s="689"/>
      <c r="Y83" s="689"/>
      <c r="Z83" s="689"/>
      <c r="AA83" s="689"/>
      <c r="AB83" s="689"/>
      <c r="AC83" s="689"/>
      <c r="AD83" s="689"/>
      <c r="AE83" s="690"/>
      <c r="AF83" s="466"/>
    </row>
    <row r="84" spans="1:32" s="463" customFormat="1" ht="18.75" x14ac:dyDescent="0.3">
      <c r="A84" s="460" t="s">
        <v>31</v>
      </c>
      <c r="B84" s="461">
        <f>B85+B86</f>
        <v>500</v>
      </c>
      <c r="C84" s="461">
        <f t="shared" ref="C84:E84" si="72">C85+C86</f>
        <v>0</v>
      </c>
      <c r="D84" s="461">
        <f t="shared" si="72"/>
        <v>0</v>
      </c>
      <c r="E84" s="461">
        <f t="shared" si="72"/>
        <v>0</v>
      </c>
      <c r="F84" s="461">
        <f t="shared" ref="F84:F87" si="73">IFERROR(E84/B84*100,0)</f>
        <v>0</v>
      </c>
      <c r="G84" s="461">
        <f t="shared" ref="G84:G87" si="74">IFERROR(E84/C84*100,0)</f>
        <v>0</v>
      </c>
      <c r="H84" s="511">
        <f>H85+H86</f>
        <v>0</v>
      </c>
      <c r="I84" s="511">
        <f t="shared" ref="I84:AE84" si="75">I85+I86</f>
        <v>0</v>
      </c>
      <c r="J84" s="511">
        <f t="shared" si="75"/>
        <v>0</v>
      </c>
      <c r="K84" s="511">
        <f t="shared" si="75"/>
        <v>0</v>
      </c>
      <c r="L84" s="511">
        <f t="shared" si="75"/>
        <v>0</v>
      </c>
      <c r="M84" s="511">
        <f t="shared" si="75"/>
        <v>0</v>
      </c>
      <c r="N84" s="511">
        <f t="shared" si="75"/>
        <v>0</v>
      </c>
      <c r="O84" s="511">
        <f t="shared" si="75"/>
        <v>0</v>
      </c>
      <c r="P84" s="511">
        <f t="shared" si="75"/>
        <v>0</v>
      </c>
      <c r="Q84" s="511">
        <f t="shared" si="75"/>
        <v>0</v>
      </c>
      <c r="R84" s="511">
        <f t="shared" si="75"/>
        <v>500</v>
      </c>
      <c r="S84" s="511">
        <f t="shared" si="75"/>
        <v>0</v>
      </c>
      <c r="T84" s="511">
        <f t="shared" si="75"/>
        <v>0</v>
      </c>
      <c r="U84" s="511">
        <f t="shared" si="75"/>
        <v>0</v>
      </c>
      <c r="V84" s="511">
        <f t="shared" si="75"/>
        <v>0</v>
      </c>
      <c r="W84" s="511">
        <f t="shared" si="75"/>
        <v>0</v>
      </c>
      <c r="X84" s="511">
        <f t="shared" si="75"/>
        <v>0</v>
      </c>
      <c r="Y84" s="511">
        <f t="shared" si="75"/>
        <v>0</v>
      </c>
      <c r="Z84" s="511">
        <f t="shared" si="75"/>
        <v>0</v>
      </c>
      <c r="AA84" s="511">
        <f t="shared" si="75"/>
        <v>0</v>
      </c>
      <c r="AB84" s="511">
        <f t="shared" si="75"/>
        <v>0</v>
      </c>
      <c r="AC84" s="511">
        <f t="shared" si="75"/>
        <v>0</v>
      </c>
      <c r="AD84" s="511">
        <f t="shared" si="75"/>
        <v>0</v>
      </c>
      <c r="AE84" s="511">
        <f t="shared" si="75"/>
        <v>0</v>
      </c>
      <c r="AF84" s="467"/>
    </row>
    <row r="85" spans="1:32" ht="18.75" x14ac:dyDescent="0.3">
      <c r="A85" s="464" t="s">
        <v>32</v>
      </c>
      <c r="B85" s="465">
        <f>SUM(H85,J85,L85,N85,P85,R85,T85,V85,X85,Z85,AB85,AD85)</f>
        <v>0</v>
      </c>
      <c r="C85" s="465">
        <f>SUM(H85)</f>
        <v>0</v>
      </c>
      <c r="D85" s="465">
        <f>E85</f>
        <v>0</v>
      </c>
      <c r="E85" s="465">
        <f>SUM(I85,K85,M85,O85,Q85,S85,U85,W85,Y85,AA85,AC85,AE85)</f>
        <v>0</v>
      </c>
      <c r="F85" s="465">
        <f t="shared" si="73"/>
        <v>0</v>
      </c>
      <c r="G85" s="465">
        <f t="shared" si="74"/>
        <v>0</v>
      </c>
      <c r="H85" s="512">
        <v>0</v>
      </c>
      <c r="I85" s="512">
        <v>0</v>
      </c>
      <c r="J85" s="512">
        <v>0</v>
      </c>
      <c r="K85" s="512">
        <v>0</v>
      </c>
      <c r="L85" s="512">
        <v>0</v>
      </c>
      <c r="M85" s="512">
        <v>0</v>
      </c>
      <c r="N85" s="512">
        <v>0</v>
      </c>
      <c r="O85" s="512">
        <v>0</v>
      </c>
      <c r="P85" s="512">
        <v>0</v>
      </c>
      <c r="Q85" s="512">
        <v>0</v>
      </c>
      <c r="R85" s="512">
        <v>0</v>
      </c>
      <c r="S85" s="512">
        <v>0</v>
      </c>
      <c r="T85" s="512">
        <v>0</v>
      </c>
      <c r="U85" s="512">
        <v>0</v>
      </c>
      <c r="V85" s="512">
        <v>0</v>
      </c>
      <c r="W85" s="512">
        <v>0</v>
      </c>
      <c r="X85" s="512">
        <v>0</v>
      </c>
      <c r="Y85" s="512">
        <v>0</v>
      </c>
      <c r="Z85" s="512">
        <v>0</v>
      </c>
      <c r="AA85" s="512">
        <v>0</v>
      </c>
      <c r="AB85" s="512">
        <v>0</v>
      </c>
      <c r="AC85" s="512">
        <v>0</v>
      </c>
      <c r="AD85" s="512">
        <v>0</v>
      </c>
      <c r="AE85" s="512">
        <v>0</v>
      </c>
      <c r="AF85" s="466"/>
    </row>
    <row r="86" spans="1:32" ht="18.75" x14ac:dyDescent="0.3">
      <c r="A86" s="464" t="s">
        <v>33</v>
      </c>
      <c r="B86" s="465">
        <f>SUM(H86,J86,L86,N86,P86,R86,T86,V86,X86,Z86,AB86,AD86)</f>
        <v>500</v>
      </c>
      <c r="C86" s="465">
        <f>SUM(H86)</f>
        <v>0</v>
      </c>
      <c r="D86" s="465">
        <f>E86</f>
        <v>0</v>
      </c>
      <c r="E86" s="465">
        <f>SUM(I86,K86,M86,O86,Q86,S86,U86,W86,Y86,AA86,AC86,AE86)</f>
        <v>0</v>
      </c>
      <c r="F86" s="465">
        <f t="shared" si="73"/>
        <v>0</v>
      </c>
      <c r="G86" s="465">
        <f t="shared" si="74"/>
        <v>0</v>
      </c>
      <c r="H86" s="512">
        <v>0</v>
      </c>
      <c r="I86" s="512">
        <v>0</v>
      </c>
      <c r="J86" s="512">
        <v>0</v>
      </c>
      <c r="K86" s="512">
        <v>0</v>
      </c>
      <c r="L86" s="512">
        <v>0</v>
      </c>
      <c r="M86" s="512">
        <v>0</v>
      </c>
      <c r="N86" s="512">
        <v>0</v>
      </c>
      <c r="O86" s="512">
        <v>0</v>
      </c>
      <c r="P86" s="512">
        <v>0</v>
      </c>
      <c r="Q86" s="512">
        <v>0</v>
      </c>
      <c r="R86" s="512">
        <v>500</v>
      </c>
      <c r="S86" s="512">
        <v>0</v>
      </c>
      <c r="T86" s="512">
        <v>0</v>
      </c>
      <c r="U86" s="512">
        <v>0</v>
      </c>
      <c r="V86" s="512">
        <v>0</v>
      </c>
      <c r="W86" s="512">
        <v>0</v>
      </c>
      <c r="X86" s="512">
        <v>0</v>
      </c>
      <c r="Y86" s="512">
        <v>0</v>
      </c>
      <c r="Z86" s="512">
        <v>0</v>
      </c>
      <c r="AA86" s="512">
        <v>0</v>
      </c>
      <c r="AB86" s="512">
        <v>0</v>
      </c>
      <c r="AC86" s="512">
        <v>0</v>
      </c>
      <c r="AD86" s="512">
        <v>0</v>
      </c>
      <c r="AE86" s="512">
        <v>0</v>
      </c>
      <c r="AF86" s="466"/>
    </row>
    <row r="87" spans="1:32" ht="37.5" x14ac:dyDescent="0.3">
      <c r="A87" s="485" t="s">
        <v>176</v>
      </c>
      <c r="B87" s="465">
        <f>SUM(H87,J87,L87,N87,P87,R87,T87,V87,X87,Z87,AB87,AD87)</f>
        <v>0</v>
      </c>
      <c r="C87" s="465">
        <f>SUM(H87)</f>
        <v>0</v>
      </c>
      <c r="D87" s="465">
        <f>E87</f>
        <v>0</v>
      </c>
      <c r="E87" s="465">
        <f>SUM(I87,K87,M87,O87,Q87,S87,U87,W87,Y87,AA87,AC87,AE87)</f>
        <v>0</v>
      </c>
      <c r="F87" s="465">
        <f t="shared" si="73"/>
        <v>0</v>
      </c>
      <c r="G87" s="465">
        <f t="shared" si="74"/>
        <v>0</v>
      </c>
      <c r="H87" s="512">
        <v>0</v>
      </c>
      <c r="I87" s="512">
        <v>0</v>
      </c>
      <c r="J87" s="512">
        <v>0</v>
      </c>
      <c r="K87" s="512">
        <v>0</v>
      </c>
      <c r="L87" s="512">
        <v>0</v>
      </c>
      <c r="M87" s="512">
        <v>0</v>
      </c>
      <c r="N87" s="512">
        <v>0</v>
      </c>
      <c r="O87" s="512">
        <v>0</v>
      </c>
      <c r="P87" s="512">
        <v>0</v>
      </c>
      <c r="Q87" s="512">
        <v>0</v>
      </c>
      <c r="R87" s="512">
        <v>0</v>
      </c>
      <c r="S87" s="512">
        <v>0</v>
      </c>
      <c r="T87" s="512">
        <v>0</v>
      </c>
      <c r="U87" s="512">
        <v>0</v>
      </c>
      <c r="V87" s="512">
        <v>0</v>
      </c>
      <c r="W87" s="512">
        <v>0</v>
      </c>
      <c r="X87" s="512">
        <v>0</v>
      </c>
      <c r="Y87" s="512">
        <v>0</v>
      </c>
      <c r="Z87" s="512">
        <v>0</v>
      </c>
      <c r="AA87" s="512">
        <v>0</v>
      </c>
      <c r="AB87" s="512">
        <v>0</v>
      </c>
      <c r="AC87" s="512">
        <v>0</v>
      </c>
      <c r="AD87" s="512">
        <v>0</v>
      </c>
      <c r="AE87" s="512">
        <v>0</v>
      </c>
      <c r="AF87" s="466"/>
    </row>
    <row r="88" spans="1:32" ht="18.75" x14ac:dyDescent="0.25">
      <c r="A88" s="488" t="s">
        <v>378</v>
      </c>
      <c r="B88" s="489"/>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90"/>
      <c r="AF88" s="486"/>
    </row>
    <row r="89" spans="1:32" s="463" customFormat="1" ht="18.75" x14ac:dyDescent="0.3">
      <c r="A89" s="460" t="s">
        <v>31</v>
      </c>
      <c r="B89" s="461">
        <f>B90+B91</f>
        <v>1156.4000000000001</v>
      </c>
      <c r="C89" s="461">
        <f t="shared" ref="C89:E89" si="76">C90+C91</f>
        <v>0</v>
      </c>
      <c r="D89" s="461">
        <f t="shared" si="76"/>
        <v>0</v>
      </c>
      <c r="E89" s="461">
        <f t="shared" si="76"/>
        <v>0</v>
      </c>
      <c r="F89" s="461">
        <f t="shared" ref="F89:F92" si="77">IFERROR(E89/B89*100,0)</f>
        <v>0</v>
      </c>
      <c r="G89" s="461">
        <f>IFERROR(E89/C89*100,0)</f>
        <v>0</v>
      </c>
      <c r="H89" s="511">
        <f>H90+H91</f>
        <v>0</v>
      </c>
      <c r="I89" s="511">
        <f t="shared" ref="I89:AE89" si="78">I90+I91</f>
        <v>0</v>
      </c>
      <c r="J89" s="511">
        <f t="shared" si="78"/>
        <v>0</v>
      </c>
      <c r="K89" s="511">
        <f t="shared" si="78"/>
        <v>0</v>
      </c>
      <c r="L89" s="511">
        <f t="shared" si="78"/>
        <v>0</v>
      </c>
      <c r="M89" s="511">
        <f t="shared" si="78"/>
        <v>0</v>
      </c>
      <c r="N89" s="511">
        <f t="shared" si="78"/>
        <v>0</v>
      </c>
      <c r="O89" s="511">
        <f t="shared" si="78"/>
        <v>0</v>
      </c>
      <c r="P89" s="511">
        <f t="shared" si="78"/>
        <v>0</v>
      </c>
      <c r="Q89" s="511">
        <f t="shared" si="78"/>
        <v>0</v>
      </c>
      <c r="R89" s="511">
        <f t="shared" si="78"/>
        <v>1156.4000000000001</v>
      </c>
      <c r="S89" s="511">
        <f t="shared" si="78"/>
        <v>0</v>
      </c>
      <c r="T89" s="511">
        <f t="shared" si="78"/>
        <v>0</v>
      </c>
      <c r="U89" s="511">
        <f t="shared" si="78"/>
        <v>0</v>
      </c>
      <c r="V89" s="511">
        <f t="shared" si="78"/>
        <v>0</v>
      </c>
      <c r="W89" s="511">
        <f t="shared" si="78"/>
        <v>0</v>
      </c>
      <c r="X89" s="511">
        <f t="shared" si="78"/>
        <v>0</v>
      </c>
      <c r="Y89" s="511">
        <f t="shared" si="78"/>
        <v>0</v>
      </c>
      <c r="Z89" s="511">
        <f t="shared" si="78"/>
        <v>0</v>
      </c>
      <c r="AA89" s="511">
        <f t="shared" si="78"/>
        <v>0</v>
      </c>
      <c r="AB89" s="511">
        <f t="shared" si="78"/>
        <v>0</v>
      </c>
      <c r="AC89" s="511">
        <f t="shared" si="78"/>
        <v>0</v>
      </c>
      <c r="AD89" s="511">
        <f t="shared" si="78"/>
        <v>0</v>
      </c>
      <c r="AE89" s="511">
        <f t="shared" si="78"/>
        <v>0</v>
      </c>
      <c r="AF89" s="467"/>
    </row>
    <row r="90" spans="1:32" ht="18.75" x14ac:dyDescent="0.3">
      <c r="A90" s="464" t="s">
        <v>32</v>
      </c>
      <c r="B90" s="465">
        <f>SUM(H90,J90,L90,N90,P90,R90,T90,V90,X90,Z90,AB90,AD90)</f>
        <v>0</v>
      </c>
      <c r="C90" s="465">
        <f>SUM(H90)</f>
        <v>0</v>
      </c>
      <c r="D90" s="465">
        <f>E90</f>
        <v>0</v>
      </c>
      <c r="E90" s="465">
        <f>SUM(I90,K90,M90,O90,Q90,S90,U90,W90,Y90,AA90,AC90,AE90)</f>
        <v>0</v>
      </c>
      <c r="F90" s="465">
        <f t="shared" si="77"/>
        <v>0</v>
      </c>
      <c r="G90" s="465">
        <f t="shared" ref="G90:G92" si="79">IFERROR(E90/C90*100,0)</f>
        <v>0</v>
      </c>
      <c r="H90" s="512">
        <v>0</v>
      </c>
      <c r="I90" s="512">
        <v>0</v>
      </c>
      <c r="J90" s="512">
        <v>0</v>
      </c>
      <c r="K90" s="512">
        <v>0</v>
      </c>
      <c r="L90" s="512">
        <v>0</v>
      </c>
      <c r="M90" s="512">
        <v>0</v>
      </c>
      <c r="N90" s="512">
        <v>0</v>
      </c>
      <c r="O90" s="512">
        <v>0</v>
      </c>
      <c r="P90" s="512">
        <v>0</v>
      </c>
      <c r="Q90" s="512">
        <v>0</v>
      </c>
      <c r="R90" s="512">
        <v>0</v>
      </c>
      <c r="S90" s="512">
        <v>0</v>
      </c>
      <c r="T90" s="512">
        <v>0</v>
      </c>
      <c r="U90" s="512">
        <v>0</v>
      </c>
      <c r="V90" s="512">
        <v>0</v>
      </c>
      <c r="W90" s="512">
        <v>0</v>
      </c>
      <c r="X90" s="512">
        <v>0</v>
      </c>
      <c r="Y90" s="512">
        <v>0</v>
      </c>
      <c r="Z90" s="512">
        <v>0</v>
      </c>
      <c r="AA90" s="512">
        <v>0</v>
      </c>
      <c r="AB90" s="512">
        <v>0</v>
      </c>
      <c r="AC90" s="512">
        <v>0</v>
      </c>
      <c r="AD90" s="512">
        <v>0</v>
      </c>
      <c r="AE90" s="512">
        <v>0</v>
      </c>
      <c r="AF90" s="466"/>
    </row>
    <row r="91" spans="1:32" ht="18.75" x14ac:dyDescent="0.3">
      <c r="A91" s="464" t="s">
        <v>33</v>
      </c>
      <c r="B91" s="465">
        <f>SUM(H91,J91,L91,N91,P91,R91,T91,V91,X91,Z91,AB91,AD91)</f>
        <v>1156.4000000000001</v>
      </c>
      <c r="C91" s="465">
        <f>SUM(H91)</f>
        <v>0</v>
      </c>
      <c r="D91" s="465">
        <f>E91</f>
        <v>0</v>
      </c>
      <c r="E91" s="465">
        <f>SUM(I91,K91,M91,O91,Q91,S91,U91,W91,Y91,AA91,AC91,AE91)</f>
        <v>0</v>
      </c>
      <c r="F91" s="465">
        <f t="shared" si="77"/>
        <v>0</v>
      </c>
      <c r="G91" s="465">
        <f t="shared" si="79"/>
        <v>0</v>
      </c>
      <c r="H91" s="512">
        <v>0</v>
      </c>
      <c r="I91" s="512">
        <v>0</v>
      </c>
      <c r="J91" s="512">
        <v>0</v>
      </c>
      <c r="K91" s="512">
        <v>0</v>
      </c>
      <c r="L91" s="512">
        <v>0</v>
      </c>
      <c r="M91" s="512">
        <v>0</v>
      </c>
      <c r="N91" s="512">
        <v>0</v>
      </c>
      <c r="O91" s="512">
        <v>0</v>
      </c>
      <c r="P91" s="512">
        <v>0</v>
      </c>
      <c r="Q91" s="512">
        <v>0</v>
      </c>
      <c r="R91" s="512">
        <v>1156.4000000000001</v>
      </c>
      <c r="S91" s="512">
        <v>0</v>
      </c>
      <c r="T91" s="512">
        <v>0</v>
      </c>
      <c r="U91" s="512">
        <v>0</v>
      </c>
      <c r="V91" s="512">
        <v>0</v>
      </c>
      <c r="W91" s="512">
        <v>0</v>
      </c>
      <c r="X91" s="512">
        <v>0</v>
      </c>
      <c r="Y91" s="512">
        <v>0</v>
      </c>
      <c r="Z91" s="512">
        <v>0</v>
      </c>
      <c r="AA91" s="512">
        <v>0</v>
      </c>
      <c r="AB91" s="512">
        <v>0</v>
      </c>
      <c r="AC91" s="512">
        <v>0</v>
      </c>
      <c r="AD91" s="512">
        <v>0</v>
      </c>
      <c r="AE91" s="512">
        <v>0</v>
      </c>
      <c r="AF91" s="466"/>
    </row>
    <row r="92" spans="1:32" ht="37.5" x14ac:dyDescent="0.3">
      <c r="A92" s="485" t="s">
        <v>176</v>
      </c>
      <c r="B92" s="465">
        <f>SUM(H92,J92,L92,N92,P92,R92,T92,V92,X92,Z92,AB92,AD92)</f>
        <v>0</v>
      </c>
      <c r="C92" s="465">
        <f>SUM(H92)</f>
        <v>0</v>
      </c>
      <c r="D92" s="465">
        <f>E92</f>
        <v>0</v>
      </c>
      <c r="E92" s="465">
        <f>SUM(I92,K92,M92,O92,Q92,S92,U92,W92,Y92,AA92,AC92,AE92)</f>
        <v>0</v>
      </c>
      <c r="F92" s="465">
        <f t="shared" si="77"/>
        <v>0</v>
      </c>
      <c r="G92" s="465">
        <f t="shared" si="79"/>
        <v>0</v>
      </c>
      <c r="H92" s="512">
        <v>0</v>
      </c>
      <c r="I92" s="512">
        <v>0</v>
      </c>
      <c r="J92" s="512">
        <v>0</v>
      </c>
      <c r="K92" s="512">
        <v>0</v>
      </c>
      <c r="L92" s="512">
        <v>0</v>
      </c>
      <c r="M92" s="512">
        <v>0</v>
      </c>
      <c r="N92" s="512">
        <v>0</v>
      </c>
      <c r="O92" s="512">
        <v>0</v>
      </c>
      <c r="P92" s="512">
        <v>0</v>
      </c>
      <c r="Q92" s="512">
        <v>0</v>
      </c>
      <c r="R92" s="512">
        <v>0</v>
      </c>
      <c r="S92" s="512">
        <v>0</v>
      </c>
      <c r="T92" s="512">
        <v>0</v>
      </c>
      <c r="U92" s="512">
        <v>0</v>
      </c>
      <c r="V92" s="512">
        <v>0</v>
      </c>
      <c r="W92" s="512">
        <v>0</v>
      </c>
      <c r="X92" s="512">
        <v>0</v>
      </c>
      <c r="Y92" s="512">
        <v>0</v>
      </c>
      <c r="Z92" s="512">
        <v>0</v>
      </c>
      <c r="AA92" s="512">
        <v>0</v>
      </c>
      <c r="AB92" s="512">
        <v>0</v>
      </c>
      <c r="AC92" s="512">
        <v>0</v>
      </c>
      <c r="AD92" s="512">
        <v>0</v>
      </c>
      <c r="AE92" s="512">
        <v>0</v>
      </c>
      <c r="AF92" s="466"/>
    </row>
    <row r="93" spans="1:32" ht="18.75" x14ac:dyDescent="0.25">
      <c r="A93" s="488" t="s">
        <v>379</v>
      </c>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2"/>
      <c r="AF93" s="486"/>
    </row>
    <row r="94" spans="1:32" s="463" customFormat="1" ht="18.75" x14ac:dyDescent="0.3">
      <c r="A94" s="460" t="s">
        <v>31</v>
      </c>
      <c r="B94" s="461">
        <f>B95+B96</f>
        <v>0</v>
      </c>
      <c r="C94" s="461">
        <f t="shared" ref="C94:E94" si="80">C95+C96</f>
        <v>0</v>
      </c>
      <c r="D94" s="461">
        <f t="shared" si="80"/>
        <v>0</v>
      </c>
      <c r="E94" s="461">
        <f t="shared" si="80"/>
        <v>0</v>
      </c>
      <c r="F94" s="461">
        <f t="shared" ref="F94:F97" si="81">IFERROR(E94/B94*100,0)</f>
        <v>0</v>
      </c>
      <c r="G94" s="461">
        <f t="shared" ref="G94:G97" si="82">IFERROR(E94/C94*100,0)</f>
        <v>0</v>
      </c>
      <c r="H94" s="511">
        <f>H95+H96</f>
        <v>0</v>
      </c>
      <c r="I94" s="511">
        <f t="shared" ref="I94:AE94" si="83">I95+I96</f>
        <v>0</v>
      </c>
      <c r="J94" s="511">
        <f t="shared" si="83"/>
        <v>0</v>
      </c>
      <c r="K94" s="511">
        <f t="shared" si="83"/>
        <v>0</v>
      </c>
      <c r="L94" s="511">
        <f t="shared" si="83"/>
        <v>0</v>
      </c>
      <c r="M94" s="511">
        <f t="shared" si="83"/>
        <v>0</v>
      </c>
      <c r="N94" s="511">
        <f t="shared" si="83"/>
        <v>0</v>
      </c>
      <c r="O94" s="511">
        <f t="shared" si="83"/>
        <v>0</v>
      </c>
      <c r="P94" s="511">
        <f t="shared" si="83"/>
        <v>0</v>
      </c>
      <c r="Q94" s="511">
        <f t="shared" si="83"/>
        <v>0</v>
      </c>
      <c r="R94" s="511">
        <f t="shared" si="83"/>
        <v>0</v>
      </c>
      <c r="S94" s="511">
        <f t="shared" si="83"/>
        <v>0</v>
      </c>
      <c r="T94" s="511">
        <f t="shared" si="83"/>
        <v>0</v>
      </c>
      <c r="U94" s="511">
        <f t="shared" si="83"/>
        <v>0</v>
      </c>
      <c r="V94" s="511">
        <f t="shared" si="83"/>
        <v>0</v>
      </c>
      <c r="W94" s="511">
        <f t="shared" si="83"/>
        <v>0</v>
      </c>
      <c r="X94" s="511">
        <f t="shared" si="83"/>
        <v>0</v>
      </c>
      <c r="Y94" s="511">
        <f t="shared" si="83"/>
        <v>0</v>
      </c>
      <c r="Z94" s="511">
        <f t="shared" si="83"/>
        <v>0</v>
      </c>
      <c r="AA94" s="511">
        <f t="shared" si="83"/>
        <v>0</v>
      </c>
      <c r="AB94" s="511">
        <f t="shared" si="83"/>
        <v>0</v>
      </c>
      <c r="AC94" s="511">
        <f t="shared" si="83"/>
        <v>0</v>
      </c>
      <c r="AD94" s="511">
        <f t="shared" si="83"/>
        <v>0</v>
      </c>
      <c r="AE94" s="511">
        <f t="shared" si="83"/>
        <v>0</v>
      </c>
      <c r="AF94" s="467"/>
    </row>
    <row r="95" spans="1:32" ht="18.75" x14ac:dyDescent="0.3">
      <c r="A95" s="464" t="s">
        <v>32</v>
      </c>
      <c r="B95" s="465">
        <f>SUM(H95,J95,L95,N95,P95,R95,T95,V95,X95,Z95,AB95,AD95)</f>
        <v>0</v>
      </c>
      <c r="C95" s="465">
        <f>SUM(H95)</f>
        <v>0</v>
      </c>
      <c r="D95" s="465">
        <f>E95</f>
        <v>0</v>
      </c>
      <c r="E95" s="465">
        <f>SUM(I95,K95,M95,O95,Q95,S95,U95,W95,Y95,AA95,AC95,AE95)</f>
        <v>0</v>
      </c>
      <c r="F95" s="465">
        <f t="shared" si="81"/>
        <v>0</v>
      </c>
      <c r="G95" s="465">
        <f t="shared" si="82"/>
        <v>0</v>
      </c>
      <c r="H95" s="512">
        <v>0</v>
      </c>
      <c r="I95" s="512">
        <v>0</v>
      </c>
      <c r="J95" s="512">
        <v>0</v>
      </c>
      <c r="K95" s="512">
        <v>0</v>
      </c>
      <c r="L95" s="512">
        <v>0</v>
      </c>
      <c r="M95" s="512">
        <v>0</v>
      </c>
      <c r="N95" s="512">
        <v>0</v>
      </c>
      <c r="O95" s="512">
        <v>0</v>
      </c>
      <c r="P95" s="512">
        <v>0</v>
      </c>
      <c r="Q95" s="512">
        <v>0</v>
      </c>
      <c r="R95" s="512">
        <v>0</v>
      </c>
      <c r="S95" s="512">
        <v>0</v>
      </c>
      <c r="T95" s="512">
        <v>0</v>
      </c>
      <c r="U95" s="512">
        <v>0</v>
      </c>
      <c r="V95" s="512">
        <v>0</v>
      </c>
      <c r="W95" s="512">
        <v>0</v>
      </c>
      <c r="X95" s="512">
        <v>0</v>
      </c>
      <c r="Y95" s="512">
        <v>0</v>
      </c>
      <c r="Z95" s="512">
        <v>0</v>
      </c>
      <c r="AA95" s="512">
        <v>0</v>
      </c>
      <c r="AB95" s="512">
        <v>0</v>
      </c>
      <c r="AC95" s="512">
        <v>0</v>
      </c>
      <c r="AD95" s="512">
        <v>0</v>
      </c>
      <c r="AE95" s="512">
        <v>0</v>
      </c>
      <c r="AF95" s="466"/>
    </row>
    <row r="96" spans="1:32" ht="18.75" x14ac:dyDescent="0.3">
      <c r="A96" s="464" t="s">
        <v>33</v>
      </c>
      <c r="B96" s="465">
        <f>SUM(H96,J96,L96,N96,P96,R96,T96,V96,X96,Z96,AB96,AD96)</f>
        <v>0</v>
      </c>
      <c r="C96" s="465">
        <f>SUM(H96)</f>
        <v>0</v>
      </c>
      <c r="D96" s="465">
        <f>E96</f>
        <v>0</v>
      </c>
      <c r="E96" s="465">
        <f>SUM(I96,K96,M96,O96,Q96,S96,U96,W96,Y96,AA96,AC96,AE96)</f>
        <v>0</v>
      </c>
      <c r="F96" s="465">
        <f t="shared" si="81"/>
        <v>0</v>
      </c>
      <c r="G96" s="465">
        <f t="shared" si="82"/>
        <v>0</v>
      </c>
      <c r="H96" s="512">
        <v>0</v>
      </c>
      <c r="I96" s="512">
        <v>0</v>
      </c>
      <c r="J96" s="512">
        <v>0</v>
      </c>
      <c r="K96" s="512">
        <v>0</v>
      </c>
      <c r="L96" s="512">
        <v>0</v>
      </c>
      <c r="M96" s="512">
        <v>0</v>
      </c>
      <c r="N96" s="512">
        <v>0</v>
      </c>
      <c r="O96" s="512">
        <v>0</v>
      </c>
      <c r="P96" s="512">
        <v>0</v>
      </c>
      <c r="Q96" s="512">
        <v>0</v>
      </c>
      <c r="R96" s="512">
        <v>0</v>
      </c>
      <c r="S96" s="512">
        <v>0</v>
      </c>
      <c r="T96" s="512">
        <v>0</v>
      </c>
      <c r="U96" s="512">
        <v>0</v>
      </c>
      <c r="V96" s="512">
        <v>0</v>
      </c>
      <c r="W96" s="512">
        <v>0</v>
      </c>
      <c r="X96" s="512">
        <v>0</v>
      </c>
      <c r="Y96" s="512">
        <v>0</v>
      </c>
      <c r="Z96" s="512">
        <v>0</v>
      </c>
      <c r="AA96" s="512">
        <v>0</v>
      </c>
      <c r="AB96" s="512">
        <v>0</v>
      </c>
      <c r="AC96" s="512">
        <v>0</v>
      </c>
      <c r="AD96" s="512">
        <v>0</v>
      </c>
      <c r="AE96" s="512">
        <v>0</v>
      </c>
      <c r="AF96" s="466"/>
    </row>
    <row r="97" spans="1:32" ht="37.5" x14ac:dyDescent="0.3">
      <c r="A97" s="485" t="s">
        <v>176</v>
      </c>
      <c r="B97" s="465">
        <f>SUM(H97,J97,L97,N97,P97,R97,T97,V97,X97,Z97,AB97,AD97)</f>
        <v>0</v>
      </c>
      <c r="C97" s="465">
        <f>SUM(H97)</f>
        <v>0</v>
      </c>
      <c r="D97" s="465">
        <f>E97</f>
        <v>0</v>
      </c>
      <c r="E97" s="465">
        <f>SUM(I97,K97,M97,O97,Q97,S97,U97,W97,Y97,AA97,AC97,AE97)</f>
        <v>0</v>
      </c>
      <c r="F97" s="465">
        <f t="shared" si="81"/>
        <v>0</v>
      </c>
      <c r="G97" s="465">
        <f t="shared" si="82"/>
        <v>0</v>
      </c>
      <c r="H97" s="512">
        <v>0</v>
      </c>
      <c r="I97" s="512">
        <v>0</v>
      </c>
      <c r="J97" s="512">
        <v>0</v>
      </c>
      <c r="K97" s="512">
        <v>0</v>
      </c>
      <c r="L97" s="512">
        <v>0</v>
      </c>
      <c r="M97" s="512">
        <v>0</v>
      </c>
      <c r="N97" s="512">
        <v>0</v>
      </c>
      <c r="O97" s="512">
        <v>0</v>
      </c>
      <c r="P97" s="512">
        <v>0</v>
      </c>
      <c r="Q97" s="512">
        <v>0</v>
      </c>
      <c r="R97" s="512">
        <v>0</v>
      </c>
      <c r="S97" s="512">
        <v>0</v>
      </c>
      <c r="T97" s="512">
        <v>0</v>
      </c>
      <c r="U97" s="512">
        <v>0</v>
      </c>
      <c r="V97" s="512">
        <v>0</v>
      </c>
      <c r="W97" s="512">
        <v>0</v>
      </c>
      <c r="X97" s="512">
        <v>0</v>
      </c>
      <c r="Y97" s="512">
        <v>0</v>
      </c>
      <c r="Z97" s="512">
        <v>0</v>
      </c>
      <c r="AA97" s="512">
        <v>0</v>
      </c>
      <c r="AB97" s="512">
        <v>0</v>
      </c>
      <c r="AC97" s="512">
        <v>0</v>
      </c>
      <c r="AD97" s="512">
        <v>0</v>
      </c>
      <c r="AE97" s="512">
        <v>0</v>
      </c>
      <c r="AF97" s="466"/>
    </row>
    <row r="98" spans="1:32" ht="18.75" x14ac:dyDescent="0.25">
      <c r="A98" s="488" t="s">
        <v>380</v>
      </c>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2"/>
      <c r="AF98" s="486"/>
    </row>
    <row r="99" spans="1:32" s="463" customFormat="1" ht="18.75" x14ac:dyDescent="0.3">
      <c r="A99" s="460" t="s">
        <v>31</v>
      </c>
      <c r="B99" s="461">
        <f>B100+B101</f>
        <v>700</v>
      </c>
      <c r="C99" s="461">
        <f t="shared" ref="C99:E99" si="84">C100+C101</f>
        <v>0</v>
      </c>
      <c r="D99" s="461">
        <f t="shared" si="84"/>
        <v>0</v>
      </c>
      <c r="E99" s="461">
        <f t="shared" si="84"/>
        <v>0</v>
      </c>
      <c r="F99" s="461">
        <f t="shared" ref="F99:F102" si="85">IFERROR(E99/B99*100,0)</f>
        <v>0</v>
      </c>
      <c r="G99" s="461">
        <f t="shared" ref="G99:G102" si="86">IFERROR(E99/C99*100,0)</f>
        <v>0</v>
      </c>
      <c r="H99" s="511">
        <f>H100+H101</f>
        <v>0</v>
      </c>
      <c r="I99" s="511">
        <f t="shared" ref="I99:AE99" si="87">I100+I101</f>
        <v>0</v>
      </c>
      <c r="J99" s="511">
        <f t="shared" si="87"/>
        <v>0</v>
      </c>
      <c r="K99" s="511">
        <f t="shared" si="87"/>
        <v>0</v>
      </c>
      <c r="L99" s="511">
        <f t="shared" si="87"/>
        <v>0</v>
      </c>
      <c r="M99" s="511">
        <f t="shared" si="87"/>
        <v>0</v>
      </c>
      <c r="N99" s="511">
        <f t="shared" si="87"/>
        <v>0</v>
      </c>
      <c r="O99" s="511">
        <f t="shared" si="87"/>
        <v>0</v>
      </c>
      <c r="P99" s="511">
        <f t="shared" si="87"/>
        <v>0</v>
      </c>
      <c r="Q99" s="511">
        <f t="shared" si="87"/>
        <v>0</v>
      </c>
      <c r="R99" s="511">
        <f t="shared" si="87"/>
        <v>700</v>
      </c>
      <c r="S99" s="511">
        <f t="shared" si="87"/>
        <v>0</v>
      </c>
      <c r="T99" s="511">
        <f t="shared" si="87"/>
        <v>0</v>
      </c>
      <c r="U99" s="511">
        <f t="shared" si="87"/>
        <v>0</v>
      </c>
      <c r="V99" s="511">
        <f t="shared" si="87"/>
        <v>0</v>
      </c>
      <c r="W99" s="511">
        <f t="shared" si="87"/>
        <v>0</v>
      </c>
      <c r="X99" s="511">
        <f t="shared" si="87"/>
        <v>0</v>
      </c>
      <c r="Y99" s="511">
        <f t="shared" si="87"/>
        <v>0</v>
      </c>
      <c r="Z99" s="511">
        <f t="shared" si="87"/>
        <v>0</v>
      </c>
      <c r="AA99" s="511">
        <f t="shared" si="87"/>
        <v>0</v>
      </c>
      <c r="AB99" s="511">
        <f t="shared" si="87"/>
        <v>0</v>
      </c>
      <c r="AC99" s="511">
        <f t="shared" si="87"/>
        <v>0</v>
      </c>
      <c r="AD99" s="511">
        <f t="shared" si="87"/>
        <v>0</v>
      </c>
      <c r="AE99" s="511">
        <f t="shared" si="87"/>
        <v>0</v>
      </c>
      <c r="AF99" s="467"/>
    </row>
    <row r="100" spans="1:32" ht="18.75" x14ac:dyDescent="0.3">
      <c r="A100" s="464" t="s">
        <v>32</v>
      </c>
      <c r="B100" s="465">
        <f>SUM(H100,J100,L100,N100,P100,R100,T100,V100,X100,Z100,AB100,AD100)</f>
        <v>0</v>
      </c>
      <c r="C100" s="465">
        <f>SUM(H100)</f>
        <v>0</v>
      </c>
      <c r="D100" s="465">
        <f>E100</f>
        <v>0</v>
      </c>
      <c r="E100" s="465">
        <f>SUM(I100,K100,M100,O100,Q100,S100,U100,W100,Y100,AA100,AC100,AE100)</f>
        <v>0</v>
      </c>
      <c r="F100" s="465">
        <f t="shared" si="85"/>
        <v>0</v>
      </c>
      <c r="G100" s="465">
        <f t="shared" si="86"/>
        <v>0</v>
      </c>
      <c r="H100" s="512">
        <v>0</v>
      </c>
      <c r="I100" s="512">
        <v>0</v>
      </c>
      <c r="J100" s="512">
        <v>0</v>
      </c>
      <c r="K100" s="512">
        <v>0</v>
      </c>
      <c r="L100" s="512">
        <v>0</v>
      </c>
      <c r="M100" s="512">
        <v>0</v>
      </c>
      <c r="N100" s="512">
        <v>0</v>
      </c>
      <c r="O100" s="512">
        <v>0</v>
      </c>
      <c r="P100" s="512">
        <v>0</v>
      </c>
      <c r="Q100" s="512">
        <v>0</v>
      </c>
      <c r="R100" s="512">
        <v>0</v>
      </c>
      <c r="S100" s="512">
        <v>0</v>
      </c>
      <c r="T100" s="512">
        <v>0</v>
      </c>
      <c r="U100" s="512">
        <v>0</v>
      </c>
      <c r="V100" s="512">
        <v>0</v>
      </c>
      <c r="W100" s="512">
        <v>0</v>
      </c>
      <c r="X100" s="512">
        <v>0</v>
      </c>
      <c r="Y100" s="512">
        <v>0</v>
      </c>
      <c r="Z100" s="512">
        <v>0</v>
      </c>
      <c r="AA100" s="512">
        <v>0</v>
      </c>
      <c r="AB100" s="512">
        <v>0</v>
      </c>
      <c r="AC100" s="512">
        <v>0</v>
      </c>
      <c r="AD100" s="512">
        <v>0</v>
      </c>
      <c r="AE100" s="512">
        <v>0</v>
      </c>
      <c r="AF100" s="466"/>
    </row>
    <row r="101" spans="1:32" ht="18.75" x14ac:dyDescent="0.3">
      <c r="A101" s="464" t="s">
        <v>33</v>
      </c>
      <c r="B101" s="465">
        <f>SUM(H101,J101,L101,N101,P101,R101,T101,V101,X101,Z101,AB101,AD101)</f>
        <v>700</v>
      </c>
      <c r="C101" s="465">
        <f>SUM(H101)</f>
        <v>0</v>
      </c>
      <c r="D101" s="465">
        <f>E101</f>
        <v>0</v>
      </c>
      <c r="E101" s="465">
        <f>SUM(I101,K101,M101,O101,Q101,S101,U101,W101,Y101,AA101,AC101,AE101)</f>
        <v>0</v>
      </c>
      <c r="F101" s="465">
        <f t="shared" si="85"/>
        <v>0</v>
      </c>
      <c r="G101" s="465">
        <f t="shared" si="86"/>
        <v>0</v>
      </c>
      <c r="H101" s="512">
        <v>0</v>
      </c>
      <c r="I101" s="512">
        <v>0</v>
      </c>
      <c r="J101" s="512">
        <v>0</v>
      </c>
      <c r="K101" s="512">
        <v>0</v>
      </c>
      <c r="L101" s="512">
        <v>0</v>
      </c>
      <c r="M101" s="512">
        <v>0</v>
      </c>
      <c r="N101" s="512">
        <v>0</v>
      </c>
      <c r="O101" s="512">
        <v>0</v>
      </c>
      <c r="P101" s="512">
        <v>0</v>
      </c>
      <c r="Q101" s="512">
        <v>0</v>
      </c>
      <c r="R101" s="512">
        <v>700</v>
      </c>
      <c r="S101" s="512">
        <v>0</v>
      </c>
      <c r="T101" s="512">
        <v>0</v>
      </c>
      <c r="U101" s="512">
        <v>0</v>
      </c>
      <c r="V101" s="512">
        <v>0</v>
      </c>
      <c r="W101" s="512">
        <v>0</v>
      </c>
      <c r="X101" s="512">
        <v>0</v>
      </c>
      <c r="Y101" s="512">
        <v>0</v>
      </c>
      <c r="Z101" s="512">
        <v>0</v>
      </c>
      <c r="AA101" s="512">
        <v>0</v>
      </c>
      <c r="AB101" s="512">
        <v>0</v>
      </c>
      <c r="AC101" s="512">
        <v>0</v>
      </c>
      <c r="AD101" s="512">
        <v>0</v>
      </c>
      <c r="AE101" s="512">
        <v>0</v>
      </c>
      <c r="AF101" s="466"/>
    </row>
    <row r="102" spans="1:32" ht="37.5" x14ac:dyDescent="0.3">
      <c r="A102" s="485" t="s">
        <v>176</v>
      </c>
      <c r="B102" s="465">
        <f>SUM(H102,J102,L102,N102,P102,R102,T102,V102,X102,Z102,AB102,AD102)</f>
        <v>0</v>
      </c>
      <c r="C102" s="465">
        <f>SUM(H102)</f>
        <v>0</v>
      </c>
      <c r="D102" s="465">
        <f>E102</f>
        <v>0</v>
      </c>
      <c r="E102" s="465">
        <f>SUM(I102,K102,M102,O102,Q102,S102,U102,W102,Y102,AA102,AC102,AE102)</f>
        <v>0</v>
      </c>
      <c r="F102" s="465">
        <f t="shared" si="85"/>
        <v>0</v>
      </c>
      <c r="G102" s="465">
        <f t="shared" si="86"/>
        <v>0</v>
      </c>
      <c r="H102" s="512">
        <v>0</v>
      </c>
      <c r="I102" s="512">
        <v>0</v>
      </c>
      <c r="J102" s="512">
        <v>0</v>
      </c>
      <c r="K102" s="512">
        <v>0</v>
      </c>
      <c r="L102" s="512">
        <v>0</v>
      </c>
      <c r="M102" s="512">
        <v>0</v>
      </c>
      <c r="N102" s="512">
        <v>0</v>
      </c>
      <c r="O102" s="512">
        <v>0</v>
      </c>
      <c r="P102" s="512">
        <v>0</v>
      </c>
      <c r="Q102" s="512">
        <v>0</v>
      </c>
      <c r="R102" s="512">
        <v>0</v>
      </c>
      <c r="S102" s="512">
        <v>0</v>
      </c>
      <c r="T102" s="512">
        <v>0</v>
      </c>
      <c r="U102" s="512">
        <v>0</v>
      </c>
      <c r="V102" s="512">
        <v>0</v>
      </c>
      <c r="W102" s="512">
        <v>0</v>
      </c>
      <c r="X102" s="512">
        <v>0</v>
      </c>
      <c r="Y102" s="512">
        <v>0</v>
      </c>
      <c r="Z102" s="512">
        <v>0</v>
      </c>
      <c r="AA102" s="512">
        <v>0</v>
      </c>
      <c r="AB102" s="512">
        <v>0</v>
      </c>
      <c r="AC102" s="512">
        <v>0</v>
      </c>
      <c r="AD102" s="512">
        <v>0</v>
      </c>
      <c r="AE102" s="512">
        <v>0</v>
      </c>
      <c r="AF102" s="466"/>
    </row>
    <row r="103" spans="1:32" ht="18.75" x14ac:dyDescent="0.25">
      <c r="A103" s="488" t="s">
        <v>381</v>
      </c>
      <c r="B103" s="491"/>
      <c r="C103" s="491"/>
      <c r="D103" s="491"/>
      <c r="E103" s="491"/>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2"/>
      <c r="AF103" s="486"/>
    </row>
    <row r="104" spans="1:32" s="463" customFormat="1" ht="18.75" x14ac:dyDescent="0.3">
      <c r="A104" s="460" t="s">
        <v>31</v>
      </c>
      <c r="B104" s="461">
        <f>B105+B106</f>
        <v>1000</v>
      </c>
      <c r="C104" s="461">
        <f t="shared" ref="C104:E104" si="88">C105+C106</f>
        <v>0</v>
      </c>
      <c r="D104" s="461">
        <f t="shared" si="88"/>
        <v>0</v>
      </c>
      <c r="E104" s="461">
        <f t="shared" si="88"/>
        <v>0</v>
      </c>
      <c r="F104" s="461">
        <f t="shared" ref="F104:F107" si="89">IFERROR(E104/B104*100,0)</f>
        <v>0</v>
      </c>
      <c r="G104" s="461">
        <f t="shared" ref="G104:G107" si="90">IFERROR(E104/C104*100,0)</f>
        <v>0</v>
      </c>
      <c r="H104" s="511">
        <f>H105+H106</f>
        <v>0</v>
      </c>
      <c r="I104" s="511">
        <f t="shared" ref="I104:AE104" si="91">I105+I106</f>
        <v>0</v>
      </c>
      <c r="J104" s="511">
        <f t="shared" si="91"/>
        <v>0</v>
      </c>
      <c r="K104" s="511">
        <f t="shared" si="91"/>
        <v>0</v>
      </c>
      <c r="L104" s="511">
        <f t="shared" si="91"/>
        <v>0</v>
      </c>
      <c r="M104" s="511">
        <f t="shared" si="91"/>
        <v>0</v>
      </c>
      <c r="N104" s="511">
        <f t="shared" si="91"/>
        <v>0</v>
      </c>
      <c r="O104" s="511">
        <f t="shared" si="91"/>
        <v>0</v>
      </c>
      <c r="P104" s="511">
        <f t="shared" si="91"/>
        <v>0</v>
      </c>
      <c r="Q104" s="511">
        <f t="shared" si="91"/>
        <v>0</v>
      </c>
      <c r="R104" s="511">
        <f t="shared" si="91"/>
        <v>1000</v>
      </c>
      <c r="S104" s="511">
        <f t="shared" si="91"/>
        <v>0</v>
      </c>
      <c r="T104" s="511">
        <f t="shared" si="91"/>
        <v>0</v>
      </c>
      <c r="U104" s="511">
        <f t="shared" si="91"/>
        <v>0</v>
      </c>
      <c r="V104" s="511">
        <f t="shared" si="91"/>
        <v>0</v>
      </c>
      <c r="W104" s="511">
        <f t="shared" si="91"/>
        <v>0</v>
      </c>
      <c r="X104" s="511">
        <f t="shared" si="91"/>
        <v>0</v>
      </c>
      <c r="Y104" s="511">
        <f t="shared" si="91"/>
        <v>0</v>
      </c>
      <c r="Z104" s="511">
        <f t="shared" si="91"/>
        <v>0</v>
      </c>
      <c r="AA104" s="511">
        <f t="shared" si="91"/>
        <v>0</v>
      </c>
      <c r="AB104" s="511">
        <f t="shared" si="91"/>
        <v>0</v>
      </c>
      <c r="AC104" s="511">
        <f t="shared" si="91"/>
        <v>0</v>
      </c>
      <c r="AD104" s="511">
        <f t="shared" si="91"/>
        <v>0</v>
      </c>
      <c r="AE104" s="511">
        <f t="shared" si="91"/>
        <v>0</v>
      </c>
      <c r="AF104" s="467"/>
    </row>
    <row r="105" spans="1:32" ht="18.75" x14ac:dyDescent="0.3">
      <c r="A105" s="464" t="s">
        <v>32</v>
      </c>
      <c r="B105" s="465">
        <f>SUM(H105,J105,L105,N105,P105,R105,T105,V105,X105,Z105,AB105,AD105)</f>
        <v>0</v>
      </c>
      <c r="C105" s="465">
        <f>SUM(H105)</f>
        <v>0</v>
      </c>
      <c r="D105" s="465">
        <f>E105</f>
        <v>0</v>
      </c>
      <c r="E105" s="465">
        <f>SUM(I105,K105,M105,O105,Q105,S105,U105,W105,Y105,AA105,AC105,AE105)</f>
        <v>0</v>
      </c>
      <c r="F105" s="465">
        <f t="shared" si="89"/>
        <v>0</v>
      </c>
      <c r="G105" s="465">
        <f t="shared" si="90"/>
        <v>0</v>
      </c>
      <c r="H105" s="512">
        <v>0</v>
      </c>
      <c r="I105" s="512">
        <v>0</v>
      </c>
      <c r="J105" s="512">
        <v>0</v>
      </c>
      <c r="K105" s="512">
        <v>0</v>
      </c>
      <c r="L105" s="512">
        <v>0</v>
      </c>
      <c r="M105" s="512">
        <v>0</v>
      </c>
      <c r="N105" s="512">
        <v>0</v>
      </c>
      <c r="O105" s="512">
        <v>0</v>
      </c>
      <c r="P105" s="512">
        <v>0</v>
      </c>
      <c r="Q105" s="512">
        <v>0</v>
      </c>
      <c r="R105" s="512">
        <v>0</v>
      </c>
      <c r="S105" s="512">
        <v>0</v>
      </c>
      <c r="T105" s="512">
        <v>0</v>
      </c>
      <c r="U105" s="512">
        <v>0</v>
      </c>
      <c r="V105" s="512">
        <v>0</v>
      </c>
      <c r="W105" s="512">
        <v>0</v>
      </c>
      <c r="X105" s="512">
        <v>0</v>
      </c>
      <c r="Y105" s="512">
        <v>0</v>
      </c>
      <c r="Z105" s="512">
        <v>0</v>
      </c>
      <c r="AA105" s="512">
        <v>0</v>
      </c>
      <c r="AB105" s="512">
        <v>0</v>
      </c>
      <c r="AC105" s="512">
        <v>0</v>
      </c>
      <c r="AD105" s="512">
        <v>0</v>
      </c>
      <c r="AE105" s="512">
        <v>0</v>
      </c>
      <c r="AF105" s="466"/>
    </row>
    <row r="106" spans="1:32" ht="18.75" x14ac:dyDescent="0.3">
      <c r="A106" s="464" t="s">
        <v>33</v>
      </c>
      <c r="B106" s="465">
        <f>SUM(H106,J106,L106,N106,P106,R106,T106,V106,X106,Z106,AB106,AD106)</f>
        <v>1000</v>
      </c>
      <c r="C106" s="465">
        <f>SUM(H106)</f>
        <v>0</v>
      </c>
      <c r="D106" s="465">
        <f>E106</f>
        <v>0</v>
      </c>
      <c r="E106" s="465">
        <f>SUM(I106,K106,M106,O106,Q106,S106,U106,W106,Y106,AA106,AC106,AE106)</f>
        <v>0</v>
      </c>
      <c r="F106" s="465">
        <f t="shared" si="89"/>
        <v>0</v>
      </c>
      <c r="G106" s="465">
        <f t="shared" si="90"/>
        <v>0</v>
      </c>
      <c r="H106" s="512">
        <v>0</v>
      </c>
      <c r="I106" s="512">
        <v>0</v>
      </c>
      <c r="J106" s="512">
        <v>0</v>
      </c>
      <c r="K106" s="512">
        <v>0</v>
      </c>
      <c r="L106" s="512">
        <v>0</v>
      </c>
      <c r="M106" s="512">
        <v>0</v>
      </c>
      <c r="N106" s="512">
        <v>0</v>
      </c>
      <c r="O106" s="512">
        <v>0</v>
      </c>
      <c r="P106" s="512">
        <v>0</v>
      </c>
      <c r="Q106" s="512">
        <v>0</v>
      </c>
      <c r="R106" s="512">
        <v>1000</v>
      </c>
      <c r="S106" s="512">
        <v>0</v>
      </c>
      <c r="T106" s="512">
        <v>0</v>
      </c>
      <c r="U106" s="512">
        <v>0</v>
      </c>
      <c r="V106" s="512">
        <v>0</v>
      </c>
      <c r="W106" s="512">
        <v>0</v>
      </c>
      <c r="X106" s="512">
        <v>0</v>
      </c>
      <c r="Y106" s="512">
        <v>0</v>
      </c>
      <c r="Z106" s="512">
        <v>0</v>
      </c>
      <c r="AA106" s="512">
        <v>0</v>
      </c>
      <c r="AB106" s="512">
        <v>0</v>
      </c>
      <c r="AC106" s="512">
        <v>0</v>
      </c>
      <c r="AD106" s="512">
        <v>0</v>
      </c>
      <c r="AE106" s="512">
        <v>0</v>
      </c>
      <c r="AF106" s="466"/>
    </row>
    <row r="107" spans="1:32" ht="37.5" x14ac:dyDescent="0.3">
      <c r="A107" s="485" t="s">
        <v>176</v>
      </c>
      <c r="B107" s="465">
        <f>SUM(H107,J107,L107,N107,P107,R107,T107,V107,X107,Z107,AB107,AD107)</f>
        <v>0</v>
      </c>
      <c r="C107" s="465">
        <f>SUM(H107)</f>
        <v>0</v>
      </c>
      <c r="D107" s="465">
        <f>E107</f>
        <v>0</v>
      </c>
      <c r="E107" s="465">
        <f>SUM(I107,K107,M107,O107,Q107,S107,U107,W107,Y107,AA107,AC107,AE107)</f>
        <v>0</v>
      </c>
      <c r="F107" s="465">
        <f t="shared" si="89"/>
        <v>0</v>
      </c>
      <c r="G107" s="465">
        <f t="shared" si="90"/>
        <v>0</v>
      </c>
      <c r="H107" s="512">
        <v>0</v>
      </c>
      <c r="I107" s="512">
        <v>0</v>
      </c>
      <c r="J107" s="512">
        <v>0</v>
      </c>
      <c r="K107" s="512">
        <v>0</v>
      </c>
      <c r="L107" s="512">
        <v>0</v>
      </c>
      <c r="M107" s="512">
        <v>0</v>
      </c>
      <c r="N107" s="512">
        <v>0</v>
      </c>
      <c r="O107" s="512">
        <v>0</v>
      </c>
      <c r="P107" s="512">
        <v>0</v>
      </c>
      <c r="Q107" s="512">
        <v>0</v>
      </c>
      <c r="R107" s="512">
        <v>0</v>
      </c>
      <c r="S107" s="512">
        <v>0</v>
      </c>
      <c r="T107" s="512">
        <v>0</v>
      </c>
      <c r="U107" s="512">
        <v>0</v>
      </c>
      <c r="V107" s="512">
        <v>0</v>
      </c>
      <c r="W107" s="512">
        <v>0</v>
      </c>
      <c r="X107" s="512">
        <v>0</v>
      </c>
      <c r="Y107" s="512">
        <v>0</v>
      </c>
      <c r="Z107" s="512">
        <v>0</v>
      </c>
      <c r="AA107" s="512">
        <v>0</v>
      </c>
      <c r="AB107" s="512">
        <v>0</v>
      </c>
      <c r="AC107" s="512">
        <v>0</v>
      </c>
      <c r="AD107" s="512">
        <v>0</v>
      </c>
      <c r="AE107" s="512">
        <v>0</v>
      </c>
      <c r="AF107" s="466"/>
    </row>
    <row r="108" spans="1:32" ht="18.75" x14ac:dyDescent="0.25">
      <c r="A108" s="488" t="s">
        <v>382</v>
      </c>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2"/>
      <c r="AF108" s="486"/>
    </row>
    <row r="109" spans="1:32" s="463" customFormat="1" ht="18.75" x14ac:dyDescent="0.3">
      <c r="A109" s="460" t="s">
        <v>31</v>
      </c>
      <c r="B109" s="461">
        <f>B110+B111</f>
        <v>600</v>
      </c>
      <c r="C109" s="461">
        <f t="shared" ref="C109:E109" si="92">C110+C111</f>
        <v>0</v>
      </c>
      <c r="D109" s="461">
        <f t="shared" si="92"/>
        <v>0</v>
      </c>
      <c r="E109" s="461">
        <f t="shared" si="92"/>
        <v>0</v>
      </c>
      <c r="F109" s="461">
        <f t="shared" ref="F109:F112" si="93">IFERROR(E109/B109*100,0)</f>
        <v>0</v>
      </c>
      <c r="G109" s="461">
        <f t="shared" ref="G109:G112" si="94">IFERROR(E109/C109*100,0)</f>
        <v>0</v>
      </c>
      <c r="H109" s="511">
        <f>H110+H111</f>
        <v>0</v>
      </c>
      <c r="I109" s="511">
        <f t="shared" ref="I109:AE109" si="95">I110+I111</f>
        <v>0</v>
      </c>
      <c r="J109" s="511">
        <f t="shared" si="95"/>
        <v>0</v>
      </c>
      <c r="K109" s="511">
        <f t="shared" si="95"/>
        <v>0</v>
      </c>
      <c r="L109" s="511">
        <f t="shared" si="95"/>
        <v>0</v>
      </c>
      <c r="M109" s="511">
        <f t="shared" si="95"/>
        <v>0</v>
      </c>
      <c r="N109" s="511">
        <f t="shared" si="95"/>
        <v>0</v>
      </c>
      <c r="O109" s="511">
        <f t="shared" si="95"/>
        <v>0</v>
      </c>
      <c r="P109" s="511">
        <f t="shared" si="95"/>
        <v>0</v>
      </c>
      <c r="Q109" s="511">
        <f t="shared" si="95"/>
        <v>0</v>
      </c>
      <c r="R109" s="511">
        <f t="shared" si="95"/>
        <v>600</v>
      </c>
      <c r="S109" s="511">
        <f t="shared" si="95"/>
        <v>0</v>
      </c>
      <c r="T109" s="511">
        <f t="shared" si="95"/>
        <v>0</v>
      </c>
      <c r="U109" s="511">
        <f t="shared" si="95"/>
        <v>0</v>
      </c>
      <c r="V109" s="511">
        <f t="shared" si="95"/>
        <v>0</v>
      </c>
      <c r="W109" s="511">
        <f t="shared" si="95"/>
        <v>0</v>
      </c>
      <c r="X109" s="511">
        <f t="shared" si="95"/>
        <v>0</v>
      </c>
      <c r="Y109" s="511">
        <f t="shared" si="95"/>
        <v>0</v>
      </c>
      <c r="Z109" s="511">
        <f t="shared" si="95"/>
        <v>0</v>
      </c>
      <c r="AA109" s="511">
        <f t="shared" si="95"/>
        <v>0</v>
      </c>
      <c r="AB109" s="511">
        <f t="shared" si="95"/>
        <v>0</v>
      </c>
      <c r="AC109" s="511">
        <f t="shared" si="95"/>
        <v>0</v>
      </c>
      <c r="AD109" s="511">
        <f t="shared" si="95"/>
        <v>0</v>
      </c>
      <c r="AE109" s="511">
        <f t="shared" si="95"/>
        <v>0</v>
      </c>
      <c r="AF109" s="467"/>
    </row>
    <row r="110" spans="1:32" ht="18.75" x14ac:dyDescent="0.3">
      <c r="A110" s="464" t="s">
        <v>32</v>
      </c>
      <c r="B110" s="465">
        <f>SUM(H110,J110,L110,N110,P110,R110,T110,V110,X110,Z110,AB110,AD110)</f>
        <v>0</v>
      </c>
      <c r="C110" s="465">
        <f>SUM(H110)</f>
        <v>0</v>
      </c>
      <c r="D110" s="465">
        <f>E110</f>
        <v>0</v>
      </c>
      <c r="E110" s="465">
        <f>SUM(I110,K110,M110,O110,Q110,S110,U110,W110,Y110,AA110,AC110,AE110)</f>
        <v>0</v>
      </c>
      <c r="F110" s="465">
        <f t="shared" si="93"/>
        <v>0</v>
      </c>
      <c r="G110" s="465">
        <f t="shared" si="94"/>
        <v>0</v>
      </c>
      <c r="H110" s="512">
        <v>0</v>
      </c>
      <c r="I110" s="512">
        <v>0</v>
      </c>
      <c r="J110" s="512">
        <v>0</v>
      </c>
      <c r="K110" s="512">
        <v>0</v>
      </c>
      <c r="L110" s="512">
        <v>0</v>
      </c>
      <c r="M110" s="512">
        <v>0</v>
      </c>
      <c r="N110" s="512">
        <v>0</v>
      </c>
      <c r="O110" s="512">
        <v>0</v>
      </c>
      <c r="P110" s="512">
        <v>0</v>
      </c>
      <c r="Q110" s="512">
        <v>0</v>
      </c>
      <c r="R110" s="512">
        <v>0</v>
      </c>
      <c r="S110" s="512">
        <v>0</v>
      </c>
      <c r="T110" s="512">
        <v>0</v>
      </c>
      <c r="U110" s="512">
        <v>0</v>
      </c>
      <c r="V110" s="512">
        <v>0</v>
      </c>
      <c r="W110" s="512">
        <v>0</v>
      </c>
      <c r="X110" s="512">
        <v>0</v>
      </c>
      <c r="Y110" s="512">
        <v>0</v>
      </c>
      <c r="Z110" s="512">
        <v>0</v>
      </c>
      <c r="AA110" s="512">
        <v>0</v>
      </c>
      <c r="AB110" s="512">
        <v>0</v>
      </c>
      <c r="AC110" s="512">
        <v>0</v>
      </c>
      <c r="AD110" s="512">
        <v>0</v>
      </c>
      <c r="AE110" s="512">
        <v>0</v>
      </c>
      <c r="AF110" s="466"/>
    </row>
    <row r="111" spans="1:32" ht="18.75" x14ac:dyDescent="0.3">
      <c r="A111" s="464" t="s">
        <v>33</v>
      </c>
      <c r="B111" s="465">
        <f>SUM(H111,J111,L111,N111,P111,R111,T111,V111,X111,Z111,AB111,AD111)</f>
        <v>600</v>
      </c>
      <c r="C111" s="465">
        <f>SUM(H111)</f>
        <v>0</v>
      </c>
      <c r="D111" s="465">
        <f>E111</f>
        <v>0</v>
      </c>
      <c r="E111" s="465">
        <f>SUM(I111,K111,M111,O111,Q111,S111,U111,W111,Y111,AA111,AC111,AE111)</f>
        <v>0</v>
      </c>
      <c r="F111" s="465">
        <f t="shared" si="93"/>
        <v>0</v>
      </c>
      <c r="G111" s="465">
        <f t="shared" si="94"/>
        <v>0</v>
      </c>
      <c r="H111" s="512">
        <v>0</v>
      </c>
      <c r="I111" s="512">
        <v>0</v>
      </c>
      <c r="J111" s="512">
        <v>0</v>
      </c>
      <c r="K111" s="512">
        <v>0</v>
      </c>
      <c r="L111" s="512">
        <v>0</v>
      </c>
      <c r="M111" s="512">
        <v>0</v>
      </c>
      <c r="N111" s="512">
        <v>0</v>
      </c>
      <c r="O111" s="512">
        <v>0</v>
      </c>
      <c r="P111" s="512">
        <v>0</v>
      </c>
      <c r="Q111" s="512">
        <v>0</v>
      </c>
      <c r="R111" s="512">
        <v>600</v>
      </c>
      <c r="S111" s="512">
        <v>0</v>
      </c>
      <c r="T111" s="512">
        <v>0</v>
      </c>
      <c r="U111" s="512">
        <v>0</v>
      </c>
      <c r="V111" s="512">
        <v>0</v>
      </c>
      <c r="W111" s="512">
        <v>0</v>
      </c>
      <c r="X111" s="512">
        <v>0</v>
      </c>
      <c r="Y111" s="512">
        <v>0</v>
      </c>
      <c r="Z111" s="512">
        <v>0</v>
      </c>
      <c r="AA111" s="512">
        <v>0</v>
      </c>
      <c r="AB111" s="512">
        <v>0</v>
      </c>
      <c r="AC111" s="512">
        <v>0</v>
      </c>
      <c r="AD111" s="512">
        <v>0</v>
      </c>
      <c r="AE111" s="512">
        <v>0</v>
      </c>
      <c r="AF111" s="466"/>
    </row>
    <row r="112" spans="1:32" ht="37.5" x14ac:dyDescent="0.3">
      <c r="A112" s="485" t="s">
        <v>176</v>
      </c>
      <c r="B112" s="465">
        <f>SUM(H112,J112,L112,N112,P112,R112,T112,V112,X112,Z112,AB112,AD112)</f>
        <v>0</v>
      </c>
      <c r="C112" s="465">
        <f>SUM(H112)</f>
        <v>0</v>
      </c>
      <c r="D112" s="465">
        <f>E112</f>
        <v>0</v>
      </c>
      <c r="E112" s="465">
        <f>SUM(I112,K112,M112,O112,Q112,S112,U112,W112,Y112,AA112,AC112,AE112)</f>
        <v>0</v>
      </c>
      <c r="F112" s="465">
        <f t="shared" si="93"/>
        <v>0</v>
      </c>
      <c r="G112" s="465">
        <f t="shared" si="94"/>
        <v>0</v>
      </c>
      <c r="H112" s="512">
        <v>0</v>
      </c>
      <c r="I112" s="512">
        <v>0</v>
      </c>
      <c r="J112" s="512">
        <v>0</v>
      </c>
      <c r="K112" s="512">
        <v>0</v>
      </c>
      <c r="L112" s="512">
        <v>0</v>
      </c>
      <c r="M112" s="512">
        <v>0</v>
      </c>
      <c r="N112" s="512">
        <v>0</v>
      </c>
      <c r="O112" s="512">
        <v>0</v>
      </c>
      <c r="P112" s="512">
        <v>0</v>
      </c>
      <c r="Q112" s="512">
        <v>0</v>
      </c>
      <c r="R112" s="512">
        <v>0</v>
      </c>
      <c r="S112" s="512">
        <v>0</v>
      </c>
      <c r="T112" s="512">
        <v>0</v>
      </c>
      <c r="U112" s="512">
        <v>0</v>
      </c>
      <c r="V112" s="512">
        <v>0</v>
      </c>
      <c r="W112" s="512">
        <v>0</v>
      </c>
      <c r="X112" s="512">
        <v>0</v>
      </c>
      <c r="Y112" s="512">
        <v>0</v>
      </c>
      <c r="Z112" s="512">
        <v>0</v>
      </c>
      <c r="AA112" s="512">
        <v>0</v>
      </c>
      <c r="AB112" s="512">
        <v>0</v>
      </c>
      <c r="AC112" s="512">
        <v>0</v>
      </c>
      <c r="AD112" s="512">
        <v>0</v>
      </c>
      <c r="AE112" s="512">
        <v>0</v>
      </c>
      <c r="AF112" s="466"/>
    </row>
    <row r="113" spans="1:32" ht="18.75" x14ac:dyDescent="0.25">
      <c r="A113" s="488" t="s">
        <v>383</v>
      </c>
      <c r="B113" s="491"/>
      <c r="C113" s="491"/>
      <c r="D113" s="491"/>
      <c r="E113" s="491"/>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2"/>
      <c r="AF113" s="486"/>
    </row>
    <row r="114" spans="1:32" s="463" customFormat="1" ht="18.75" x14ac:dyDescent="0.3">
      <c r="A114" s="460" t="s">
        <v>31</v>
      </c>
      <c r="B114" s="461">
        <f>B115+B116</f>
        <v>600</v>
      </c>
      <c r="C114" s="461">
        <f t="shared" ref="C114:E114" si="96">C115+C116</f>
        <v>0</v>
      </c>
      <c r="D114" s="461">
        <f t="shared" si="96"/>
        <v>0</v>
      </c>
      <c r="E114" s="461">
        <f t="shared" si="96"/>
        <v>0</v>
      </c>
      <c r="F114" s="461">
        <f t="shared" ref="F114:F117" si="97">IFERROR(E114/B114*100,0)</f>
        <v>0</v>
      </c>
      <c r="G114" s="461">
        <f t="shared" ref="G114:G117" si="98">IFERROR(E114/C114*100,0)</f>
        <v>0</v>
      </c>
      <c r="H114" s="511">
        <f>H115+H116</f>
        <v>0</v>
      </c>
      <c r="I114" s="511">
        <f t="shared" ref="I114:AE114" si="99">I115+I116</f>
        <v>0</v>
      </c>
      <c r="J114" s="511">
        <f t="shared" si="99"/>
        <v>0</v>
      </c>
      <c r="K114" s="511">
        <f t="shared" si="99"/>
        <v>0</v>
      </c>
      <c r="L114" s="511">
        <f t="shared" si="99"/>
        <v>0</v>
      </c>
      <c r="M114" s="511">
        <f t="shared" si="99"/>
        <v>0</v>
      </c>
      <c r="N114" s="511">
        <f t="shared" si="99"/>
        <v>0</v>
      </c>
      <c r="O114" s="511">
        <f t="shared" si="99"/>
        <v>0</v>
      </c>
      <c r="P114" s="511">
        <f t="shared" si="99"/>
        <v>0</v>
      </c>
      <c r="Q114" s="511">
        <f t="shared" si="99"/>
        <v>0</v>
      </c>
      <c r="R114" s="511">
        <f t="shared" si="99"/>
        <v>600</v>
      </c>
      <c r="S114" s="511">
        <f t="shared" si="99"/>
        <v>0</v>
      </c>
      <c r="T114" s="511">
        <f t="shared" si="99"/>
        <v>0</v>
      </c>
      <c r="U114" s="511">
        <f t="shared" si="99"/>
        <v>0</v>
      </c>
      <c r="V114" s="511">
        <f t="shared" si="99"/>
        <v>0</v>
      </c>
      <c r="W114" s="511">
        <f t="shared" si="99"/>
        <v>0</v>
      </c>
      <c r="X114" s="511">
        <f t="shared" si="99"/>
        <v>0</v>
      </c>
      <c r="Y114" s="511">
        <f t="shared" si="99"/>
        <v>0</v>
      </c>
      <c r="Z114" s="511">
        <f t="shared" si="99"/>
        <v>0</v>
      </c>
      <c r="AA114" s="511">
        <f t="shared" si="99"/>
        <v>0</v>
      </c>
      <c r="AB114" s="511">
        <f t="shared" si="99"/>
        <v>0</v>
      </c>
      <c r="AC114" s="511">
        <f t="shared" si="99"/>
        <v>0</v>
      </c>
      <c r="AD114" s="511">
        <f t="shared" si="99"/>
        <v>0</v>
      </c>
      <c r="AE114" s="511">
        <f t="shared" si="99"/>
        <v>0</v>
      </c>
      <c r="AF114" s="467"/>
    </row>
    <row r="115" spans="1:32" ht="18.75" x14ac:dyDescent="0.3">
      <c r="A115" s="464" t="s">
        <v>32</v>
      </c>
      <c r="B115" s="465">
        <f>SUM(H115,J115,L115,N115,P115,R115,T115,V115,X115,Z115,AB115,AD115)</f>
        <v>0</v>
      </c>
      <c r="C115" s="465">
        <f>SUM(H115)</f>
        <v>0</v>
      </c>
      <c r="D115" s="465">
        <f>E115</f>
        <v>0</v>
      </c>
      <c r="E115" s="465">
        <f>SUM(I115,K115,M115,O115,Q115,S115,U115,W115,Y115,AA115,AC115,AE115)</f>
        <v>0</v>
      </c>
      <c r="F115" s="465">
        <f t="shared" si="97"/>
        <v>0</v>
      </c>
      <c r="G115" s="465">
        <f t="shared" si="98"/>
        <v>0</v>
      </c>
      <c r="H115" s="512">
        <v>0</v>
      </c>
      <c r="I115" s="512">
        <v>0</v>
      </c>
      <c r="J115" s="512">
        <v>0</v>
      </c>
      <c r="K115" s="512">
        <v>0</v>
      </c>
      <c r="L115" s="512">
        <v>0</v>
      </c>
      <c r="M115" s="512">
        <v>0</v>
      </c>
      <c r="N115" s="512">
        <v>0</v>
      </c>
      <c r="O115" s="512">
        <v>0</v>
      </c>
      <c r="P115" s="512">
        <v>0</v>
      </c>
      <c r="Q115" s="512">
        <v>0</v>
      </c>
      <c r="R115" s="512">
        <v>0</v>
      </c>
      <c r="S115" s="512">
        <v>0</v>
      </c>
      <c r="T115" s="512">
        <v>0</v>
      </c>
      <c r="U115" s="512">
        <v>0</v>
      </c>
      <c r="V115" s="512">
        <v>0</v>
      </c>
      <c r="W115" s="512">
        <v>0</v>
      </c>
      <c r="X115" s="512">
        <v>0</v>
      </c>
      <c r="Y115" s="512">
        <v>0</v>
      </c>
      <c r="Z115" s="512">
        <v>0</v>
      </c>
      <c r="AA115" s="512">
        <v>0</v>
      </c>
      <c r="AB115" s="512">
        <v>0</v>
      </c>
      <c r="AC115" s="512">
        <v>0</v>
      </c>
      <c r="AD115" s="512">
        <v>0</v>
      </c>
      <c r="AE115" s="512">
        <v>0</v>
      </c>
      <c r="AF115" s="466"/>
    </row>
    <row r="116" spans="1:32" ht="18.75" x14ac:dyDescent="0.3">
      <c r="A116" s="464" t="s">
        <v>33</v>
      </c>
      <c r="B116" s="465">
        <f>SUM(H116,J116,L116,N116,P116,R116,T116,V116,X116,Z116,AB116,AD116)</f>
        <v>600</v>
      </c>
      <c r="C116" s="465">
        <f>SUM(H116)</f>
        <v>0</v>
      </c>
      <c r="D116" s="465">
        <f>E116</f>
        <v>0</v>
      </c>
      <c r="E116" s="465">
        <f>SUM(I116,K116,M116,O116,Q116,S116,U116,W116,Y116,AA116,AC116,AE116)</f>
        <v>0</v>
      </c>
      <c r="F116" s="465">
        <f t="shared" si="97"/>
        <v>0</v>
      </c>
      <c r="G116" s="465">
        <f t="shared" si="98"/>
        <v>0</v>
      </c>
      <c r="H116" s="512">
        <v>0</v>
      </c>
      <c r="I116" s="512">
        <v>0</v>
      </c>
      <c r="J116" s="512">
        <v>0</v>
      </c>
      <c r="K116" s="512">
        <v>0</v>
      </c>
      <c r="L116" s="512">
        <v>0</v>
      </c>
      <c r="M116" s="512">
        <v>0</v>
      </c>
      <c r="N116" s="512">
        <v>0</v>
      </c>
      <c r="O116" s="512">
        <v>0</v>
      </c>
      <c r="P116" s="512">
        <v>0</v>
      </c>
      <c r="Q116" s="512">
        <v>0</v>
      </c>
      <c r="R116" s="512">
        <v>600</v>
      </c>
      <c r="S116" s="512">
        <v>0</v>
      </c>
      <c r="T116" s="512">
        <v>0</v>
      </c>
      <c r="U116" s="512">
        <v>0</v>
      </c>
      <c r="V116" s="512">
        <v>0</v>
      </c>
      <c r="W116" s="512">
        <v>0</v>
      </c>
      <c r="X116" s="512">
        <v>0</v>
      </c>
      <c r="Y116" s="512">
        <v>0</v>
      </c>
      <c r="Z116" s="512">
        <v>0</v>
      </c>
      <c r="AA116" s="512">
        <v>0</v>
      </c>
      <c r="AB116" s="512">
        <v>0</v>
      </c>
      <c r="AC116" s="512">
        <v>0</v>
      </c>
      <c r="AD116" s="512">
        <v>0</v>
      </c>
      <c r="AE116" s="512">
        <v>0</v>
      </c>
      <c r="AF116" s="466"/>
    </row>
    <row r="117" spans="1:32" ht="37.5" x14ac:dyDescent="0.3">
      <c r="A117" s="464" t="s">
        <v>176</v>
      </c>
      <c r="B117" s="465">
        <f>SUM(H117,J117,L117,N117,P117,R117,T117,V117,X117,Z117,AB117,AD117)</f>
        <v>0</v>
      </c>
      <c r="C117" s="465">
        <f>SUM(H117)</f>
        <v>0</v>
      </c>
      <c r="D117" s="465">
        <f>E117</f>
        <v>0</v>
      </c>
      <c r="E117" s="465">
        <f>SUM(I117,K117,M117,O117,Q117,S117,U117,W117,Y117,AA117,AC117,AE117)</f>
        <v>0</v>
      </c>
      <c r="F117" s="465">
        <f t="shared" si="97"/>
        <v>0</v>
      </c>
      <c r="G117" s="465">
        <f t="shared" si="98"/>
        <v>0</v>
      </c>
      <c r="H117" s="512">
        <v>0</v>
      </c>
      <c r="I117" s="512">
        <v>0</v>
      </c>
      <c r="J117" s="512">
        <v>0</v>
      </c>
      <c r="K117" s="512">
        <v>0</v>
      </c>
      <c r="L117" s="512">
        <v>0</v>
      </c>
      <c r="M117" s="512">
        <v>0</v>
      </c>
      <c r="N117" s="512">
        <v>0</v>
      </c>
      <c r="O117" s="512">
        <v>0</v>
      </c>
      <c r="P117" s="512">
        <v>0</v>
      </c>
      <c r="Q117" s="512">
        <v>0</v>
      </c>
      <c r="R117" s="512">
        <v>0</v>
      </c>
      <c r="S117" s="512">
        <v>0</v>
      </c>
      <c r="T117" s="512">
        <v>0</v>
      </c>
      <c r="U117" s="512">
        <v>0</v>
      </c>
      <c r="V117" s="512">
        <v>0</v>
      </c>
      <c r="W117" s="512">
        <v>0</v>
      </c>
      <c r="X117" s="512">
        <v>0</v>
      </c>
      <c r="Y117" s="512">
        <v>0</v>
      </c>
      <c r="Z117" s="512">
        <v>0</v>
      </c>
      <c r="AA117" s="512">
        <v>0</v>
      </c>
      <c r="AB117" s="512">
        <v>0</v>
      </c>
      <c r="AC117" s="512">
        <v>0</v>
      </c>
      <c r="AD117" s="512">
        <v>0</v>
      </c>
      <c r="AE117" s="512">
        <v>0</v>
      </c>
      <c r="AF117" s="466"/>
    </row>
    <row r="118" spans="1:32" ht="18.75" x14ac:dyDescent="0.25">
      <c r="A118" s="488" t="s">
        <v>384</v>
      </c>
      <c r="B118" s="491"/>
      <c r="C118" s="491"/>
      <c r="D118" s="491"/>
      <c r="E118" s="491"/>
      <c r="F118" s="491"/>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2"/>
      <c r="AF118" s="466"/>
    </row>
    <row r="119" spans="1:32" s="463" customFormat="1" ht="18.75" x14ac:dyDescent="0.3">
      <c r="A119" s="460" t="s">
        <v>31</v>
      </c>
      <c r="B119" s="461">
        <f>B120+B121</f>
        <v>100</v>
      </c>
      <c r="C119" s="461">
        <f t="shared" ref="C119:E119" si="100">C120+C121</f>
        <v>0</v>
      </c>
      <c r="D119" s="461">
        <f t="shared" si="100"/>
        <v>0</v>
      </c>
      <c r="E119" s="461">
        <f t="shared" si="100"/>
        <v>0</v>
      </c>
      <c r="F119" s="461">
        <f t="shared" ref="F119:F122" si="101">IFERROR(E119/B119*100,0)</f>
        <v>0</v>
      </c>
      <c r="G119" s="461">
        <f t="shared" ref="G119:G122" si="102">IFERROR(E119/C119*100,0)</f>
        <v>0</v>
      </c>
      <c r="H119" s="511">
        <f>H120+H121</f>
        <v>0</v>
      </c>
      <c r="I119" s="511">
        <f t="shared" ref="I119:AE119" si="103">I120+I121</f>
        <v>0</v>
      </c>
      <c r="J119" s="511">
        <f t="shared" si="103"/>
        <v>0</v>
      </c>
      <c r="K119" s="511">
        <f t="shared" si="103"/>
        <v>0</v>
      </c>
      <c r="L119" s="511">
        <f t="shared" si="103"/>
        <v>0</v>
      </c>
      <c r="M119" s="511">
        <f t="shared" si="103"/>
        <v>0</v>
      </c>
      <c r="N119" s="511">
        <f t="shared" si="103"/>
        <v>0</v>
      </c>
      <c r="O119" s="511">
        <f t="shared" si="103"/>
        <v>0</v>
      </c>
      <c r="P119" s="511">
        <f t="shared" si="103"/>
        <v>0</v>
      </c>
      <c r="Q119" s="511">
        <f t="shared" si="103"/>
        <v>0</v>
      </c>
      <c r="R119" s="511">
        <f t="shared" si="103"/>
        <v>100</v>
      </c>
      <c r="S119" s="511">
        <f t="shared" si="103"/>
        <v>0</v>
      </c>
      <c r="T119" s="511">
        <f t="shared" si="103"/>
        <v>0</v>
      </c>
      <c r="U119" s="511">
        <f t="shared" si="103"/>
        <v>0</v>
      </c>
      <c r="V119" s="511">
        <f t="shared" si="103"/>
        <v>0</v>
      </c>
      <c r="W119" s="511">
        <f t="shared" si="103"/>
        <v>0</v>
      </c>
      <c r="X119" s="511">
        <f t="shared" si="103"/>
        <v>0</v>
      </c>
      <c r="Y119" s="511">
        <f t="shared" si="103"/>
        <v>0</v>
      </c>
      <c r="Z119" s="511">
        <f t="shared" si="103"/>
        <v>0</v>
      </c>
      <c r="AA119" s="511">
        <f t="shared" si="103"/>
        <v>0</v>
      </c>
      <c r="AB119" s="511">
        <f t="shared" si="103"/>
        <v>0</v>
      </c>
      <c r="AC119" s="511">
        <f t="shared" si="103"/>
        <v>0</v>
      </c>
      <c r="AD119" s="511">
        <f t="shared" si="103"/>
        <v>0</v>
      </c>
      <c r="AE119" s="511">
        <f t="shared" si="103"/>
        <v>0</v>
      </c>
      <c r="AF119" s="467"/>
    </row>
    <row r="120" spans="1:32" ht="18.75" x14ac:dyDescent="0.3">
      <c r="A120" s="464" t="s">
        <v>32</v>
      </c>
      <c r="B120" s="465">
        <f>SUM(H120,J120,L120,N120,P120,R120,T120,V120,X120,Z120,AB120,AD120)</f>
        <v>95</v>
      </c>
      <c r="C120" s="465">
        <f>SUM(H120)</f>
        <v>0</v>
      </c>
      <c r="D120" s="465">
        <f>E120</f>
        <v>0</v>
      </c>
      <c r="E120" s="465">
        <f>SUM(I120,K120,M120,O120,Q120,S120,U120,W120,Y120,AA120,AC120,AE120)</f>
        <v>0</v>
      </c>
      <c r="F120" s="465">
        <f t="shared" si="101"/>
        <v>0</v>
      </c>
      <c r="G120" s="465">
        <f t="shared" si="102"/>
        <v>0</v>
      </c>
      <c r="H120" s="512">
        <v>0</v>
      </c>
      <c r="I120" s="512">
        <v>0</v>
      </c>
      <c r="J120" s="512">
        <v>0</v>
      </c>
      <c r="K120" s="512">
        <v>0</v>
      </c>
      <c r="L120" s="512">
        <v>0</v>
      </c>
      <c r="M120" s="512">
        <v>0</v>
      </c>
      <c r="N120" s="512">
        <v>0</v>
      </c>
      <c r="O120" s="512">
        <v>0</v>
      </c>
      <c r="P120" s="512">
        <v>0</v>
      </c>
      <c r="Q120" s="512">
        <v>0</v>
      </c>
      <c r="R120" s="512">
        <v>95</v>
      </c>
      <c r="S120" s="512">
        <v>0</v>
      </c>
      <c r="T120" s="512">
        <v>0</v>
      </c>
      <c r="U120" s="512">
        <v>0</v>
      </c>
      <c r="V120" s="512">
        <v>0</v>
      </c>
      <c r="W120" s="512">
        <v>0</v>
      </c>
      <c r="X120" s="512">
        <v>0</v>
      </c>
      <c r="Y120" s="512">
        <v>0</v>
      </c>
      <c r="Z120" s="512">
        <v>0</v>
      </c>
      <c r="AA120" s="512">
        <v>0</v>
      </c>
      <c r="AB120" s="512">
        <v>0</v>
      </c>
      <c r="AC120" s="512">
        <v>0</v>
      </c>
      <c r="AD120" s="512">
        <v>0</v>
      </c>
      <c r="AE120" s="512">
        <v>0</v>
      </c>
      <c r="AF120" s="466"/>
    </row>
    <row r="121" spans="1:32" ht="18.75" x14ac:dyDescent="0.3">
      <c r="A121" s="464" t="s">
        <v>33</v>
      </c>
      <c r="B121" s="465">
        <f>SUM(H121,J121,L121,N121,P121,R121,T121,V121,X121,Z121,AB121,AD121)</f>
        <v>5</v>
      </c>
      <c r="C121" s="465">
        <f>SUM(H121)</f>
        <v>0</v>
      </c>
      <c r="D121" s="465">
        <f>E121</f>
        <v>0</v>
      </c>
      <c r="E121" s="465">
        <f>SUM(I121,K121,M121,O121,Q121,S121,U121,W121,Y121,AA121,AC121,AE121)</f>
        <v>0</v>
      </c>
      <c r="F121" s="465">
        <f t="shared" si="101"/>
        <v>0</v>
      </c>
      <c r="G121" s="465">
        <f t="shared" si="102"/>
        <v>0</v>
      </c>
      <c r="H121" s="512">
        <v>0</v>
      </c>
      <c r="I121" s="512">
        <v>0</v>
      </c>
      <c r="J121" s="512">
        <v>0</v>
      </c>
      <c r="K121" s="512">
        <v>0</v>
      </c>
      <c r="L121" s="512">
        <v>0</v>
      </c>
      <c r="M121" s="512">
        <v>0</v>
      </c>
      <c r="N121" s="512">
        <v>0</v>
      </c>
      <c r="O121" s="512">
        <v>0</v>
      </c>
      <c r="P121" s="512">
        <v>0</v>
      </c>
      <c r="Q121" s="512">
        <v>0</v>
      </c>
      <c r="R121" s="512">
        <v>5</v>
      </c>
      <c r="S121" s="512">
        <v>0</v>
      </c>
      <c r="T121" s="512">
        <v>0</v>
      </c>
      <c r="U121" s="512">
        <v>0</v>
      </c>
      <c r="V121" s="512">
        <v>0</v>
      </c>
      <c r="W121" s="512">
        <v>0</v>
      </c>
      <c r="X121" s="512">
        <v>0</v>
      </c>
      <c r="Y121" s="512">
        <v>0</v>
      </c>
      <c r="Z121" s="512">
        <v>0</v>
      </c>
      <c r="AA121" s="512">
        <v>0</v>
      </c>
      <c r="AB121" s="512">
        <v>0</v>
      </c>
      <c r="AC121" s="512">
        <v>0</v>
      </c>
      <c r="AD121" s="512">
        <v>0</v>
      </c>
      <c r="AE121" s="512">
        <v>0</v>
      </c>
      <c r="AF121" s="466"/>
    </row>
    <row r="122" spans="1:32" ht="37.5" x14ac:dyDescent="0.3">
      <c r="A122" s="464" t="s">
        <v>176</v>
      </c>
      <c r="B122" s="465">
        <f>SUM(H122,J122,L122,N122,P122,R122,T122,V122,X122,Z122,AB122,AD122)</f>
        <v>5</v>
      </c>
      <c r="C122" s="465">
        <f>SUM(H122)</f>
        <v>0</v>
      </c>
      <c r="D122" s="465">
        <f>E122</f>
        <v>0</v>
      </c>
      <c r="E122" s="465">
        <f>SUM(I122,K122,M122,O122,Q122,S122,U122,W122,Y122,AA122,AC122,AE122)</f>
        <v>0</v>
      </c>
      <c r="F122" s="465">
        <f t="shared" si="101"/>
        <v>0</v>
      </c>
      <c r="G122" s="465">
        <f t="shared" si="102"/>
        <v>0</v>
      </c>
      <c r="H122" s="512">
        <v>0</v>
      </c>
      <c r="I122" s="512">
        <v>0</v>
      </c>
      <c r="J122" s="512">
        <v>0</v>
      </c>
      <c r="K122" s="512">
        <v>0</v>
      </c>
      <c r="L122" s="512">
        <v>0</v>
      </c>
      <c r="M122" s="512">
        <v>0</v>
      </c>
      <c r="N122" s="512">
        <v>0</v>
      </c>
      <c r="O122" s="512">
        <v>0</v>
      </c>
      <c r="P122" s="512">
        <v>0</v>
      </c>
      <c r="Q122" s="512">
        <v>0</v>
      </c>
      <c r="R122" s="512">
        <v>5</v>
      </c>
      <c r="S122" s="512">
        <v>0</v>
      </c>
      <c r="T122" s="512">
        <v>0</v>
      </c>
      <c r="U122" s="512">
        <v>0</v>
      </c>
      <c r="V122" s="512">
        <v>0</v>
      </c>
      <c r="W122" s="512">
        <v>0</v>
      </c>
      <c r="X122" s="512">
        <v>0</v>
      </c>
      <c r="Y122" s="512">
        <v>0</v>
      </c>
      <c r="Z122" s="512">
        <v>0</v>
      </c>
      <c r="AA122" s="512">
        <v>0</v>
      </c>
      <c r="AB122" s="512">
        <v>0</v>
      </c>
      <c r="AC122" s="512">
        <v>0</v>
      </c>
      <c r="AD122" s="512">
        <v>0</v>
      </c>
      <c r="AE122" s="512">
        <v>0</v>
      </c>
      <c r="AF122" s="466"/>
    </row>
    <row r="123" spans="1:32" ht="18.75" x14ac:dyDescent="0.25">
      <c r="A123" s="479" t="s">
        <v>54</v>
      </c>
      <c r="B123" s="233"/>
      <c r="C123" s="493"/>
      <c r="D123" s="493"/>
      <c r="E123" s="233"/>
      <c r="F123" s="234"/>
      <c r="G123" s="234"/>
      <c r="H123" s="494"/>
      <c r="I123" s="494"/>
      <c r="J123" s="494"/>
      <c r="K123" s="494"/>
      <c r="L123" s="494"/>
      <c r="M123" s="494"/>
      <c r="N123" s="494"/>
      <c r="O123" s="494"/>
      <c r="P123" s="494"/>
      <c r="Q123" s="494"/>
      <c r="R123" s="494"/>
      <c r="S123" s="494"/>
      <c r="T123" s="494"/>
      <c r="U123" s="494"/>
      <c r="V123" s="494"/>
      <c r="W123" s="494"/>
      <c r="X123" s="494"/>
      <c r="Y123" s="494"/>
      <c r="Z123" s="494"/>
      <c r="AA123" s="494"/>
      <c r="AB123" s="494"/>
      <c r="AC123" s="494"/>
      <c r="AD123" s="494"/>
      <c r="AE123" s="495"/>
      <c r="AF123" s="496"/>
    </row>
    <row r="124" spans="1:32" ht="18.75" x14ac:dyDescent="0.25">
      <c r="A124" s="689" t="s">
        <v>385</v>
      </c>
      <c r="B124" s="689"/>
      <c r="C124" s="689"/>
      <c r="D124" s="689"/>
      <c r="E124" s="689"/>
      <c r="F124" s="689"/>
      <c r="G124" s="689"/>
      <c r="H124" s="689"/>
      <c r="I124" s="689"/>
      <c r="J124" s="689"/>
      <c r="K124" s="689"/>
      <c r="L124" s="689"/>
      <c r="M124" s="689"/>
      <c r="N124" s="689"/>
      <c r="O124" s="689"/>
      <c r="P124" s="689"/>
      <c r="Q124" s="689"/>
      <c r="R124" s="689"/>
      <c r="S124" s="689"/>
      <c r="T124" s="689"/>
      <c r="U124" s="689"/>
      <c r="V124" s="689"/>
      <c r="W124" s="689"/>
      <c r="X124" s="689"/>
      <c r="Y124" s="689"/>
      <c r="Z124" s="689"/>
      <c r="AA124" s="689"/>
      <c r="AB124" s="689"/>
      <c r="AC124" s="689"/>
      <c r="AD124" s="689"/>
      <c r="AE124" s="690"/>
      <c r="AF124" s="466"/>
    </row>
    <row r="125" spans="1:32" s="463" customFormat="1" ht="18.75" x14ac:dyDescent="0.3">
      <c r="A125" s="497" t="s">
        <v>31</v>
      </c>
      <c r="B125" s="498">
        <f>B126</f>
        <v>93.1</v>
      </c>
      <c r="C125" s="498">
        <f t="shared" ref="C125:E125" si="104">C126</f>
        <v>0</v>
      </c>
      <c r="D125" s="498">
        <f t="shared" si="104"/>
        <v>0</v>
      </c>
      <c r="E125" s="498">
        <f t="shared" si="104"/>
        <v>0</v>
      </c>
      <c r="F125" s="498">
        <f t="shared" ref="F125:F126" si="105">IFERROR(E125/B125*100,0)</f>
        <v>0</v>
      </c>
      <c r="G125" s="498">
        <f t="shared" ref="G125:G126" si="106">IFERROR(E125/C125*100,0)</f>
        <v>0</v>
      </c>
      <c r="H125" s="515">
        <f>H126</f>
        <v>0</v>
      </c>
      <c r="I125" s="515">
        <f t="shared" ref="I125:AE125" si="107">I126</f>
        <v>0</v>
      </c>
      <c r="J125" s="515">
        <f t="shared" si="107"/>
        <v>0</v>
      </c>
      <c r="K125" s="515">
        <f t="shared" si="107"/>
        <v>0</v>
      </c>
      <c r="L125" s="515">
        <f t="shared" si="107"/>
        <v>0</v>
      </c>
      <c r="M125" s="515">
        <f t="shared" si="107"/>
        <v>0</v>
      </c>
      <c r="N125" s="515">
        <f t="shared" si="107"/>
        <v>0</v>
      </c>
      <c r="O125" s="515">
        <f t="shared" si="107"/>
        <v>0</v>
      </c>
      <c r="P125" s="515">
        <f t="shared" si="107"/>
        <v>0</v>
      </c>
      <c r="Q125" s="515">
        <f t="shared" si="107"/>
        <v>0</v>
      </c>
      <c r="R125" s="515">
        <f t="shared" si="107"/>
        <v>0</v>
      </c>
      <c r="S125" s="515">
        <f t="shared" si="107"/>
        <v>0</v>
      </c>
      <c r="T125" s="515">
        <f t="shared" si="107"/>
        <v>0</v>
      </c>
      <c r="U125" s="515">
        <f t="shared" si="107"/>
        <v>0</v>
      </c>
      <c r="V125" s="515">
        <f t="shared" si="107"/>
        <v>0</v>
      </c>
      <c r="W125" s="515">
        <f t="shared" si="107"/>
        <v>0</v>
      </c>
      <c r="X125" s="515">
        <f t="shared" si="107"/>
        <v>0</v>
      </c>
      <c r="Y125" s="515">
        <f t="shared" si="107"/>
        <v>0</v>
      </c>
      <c r="Z125" s="515">
        <f t="shared" si="107"/>
        <v>0</v>
      </c>
      <c r="AA125" s="515">
        <f t="shared" si="107"/>
        <v>0</v>
      </c>
      <c r="AB125" s="515">
        <f t="shared" si="107"/>
        <v>93.1</v>
      </c>
      <c r="AC125" s="515">
        <f t="shared" si="107"/>
        <v>0</v>
      </c>
      <c r="AD125" s="515">
        <f t="shared" si="107"/>
        <v>0</v>
      </c>
      <c r="AE125" s="515">
        <f t="shared" si="107"/>
        <v>0</v>
      </c>
      <c r="AF125" s="498"/>
    </row>
    <row r="126" spans="1:32" ht="18.75" x14ac:dyDescent="0.3">
      <c r="A126" s="464" t="s">
        <v>33</v>
      </c>
      <c r="B126" s="477">
        <f>B129</f>
        <v>93.1</v>
      </c>
      <c r="C126" s="477">
        <f>C129</f>
        <v>0</v>
      </c>
      <c r="D126" s="477">
        <f>D129</f>
        <v>0</v>
      </c>
      <c r="E126" s="477">
        <f>E129</f>
        <v>0</v>
      </c>
      <c r="F126" s="477">
        <f t="shared" si="105"/>
        <v>0</v>
      </c>
      <c r="G126" s="477">
        <f t="shared" si="106"/>
        <v>0</v>
      </c>
      <c r="H126" s="514">
        <f t="shared" ref="H126:AE126" si="108">H129</f>
        <v>0</v>
      </c>
      <c r="I126" s="514">
        <f t="shared" si="108"/>
        <v>0</v>
      </c>
      <c r="J126" s="514">
        <f t="shared" si="108"/>
        <v>0</v>
      </c>
      <c r="K126" s="514">
        <f t="shared" si="108"/>
        <v>0</v>
      </c>
      <c r="L126" s="514">
        <f t="shared" si="108"/>
        <v>0</v>
      </c>
      <c r="M126" s="514">
        <f t="shared" si="108"/>
        <v>0</v>
      </c>
      <c r="N126" s="514">
        <f t="shared" si="108"/>
        <v>0</v>
      </c>
      <c r="O126" s="514">
        <f t="shared" si="108"/>
        <v>0</v>
      </c>
      <c r="P126" s="514">
        <f t="shared" si="108"/>
        <v>0</v>
      </c>
      <c r="Q126" s="514">
        <f t="shared" si="108"/>
        <v>0</v>
      </c>
      <c r="R126" s="514">
        <f t="shared" si="108"/>
        <v>0</v>
      </c>
      <c r="S126" s="514">
        <f t="shared" si="108"/>
        <v>0</v>
      </c>
      <c r="T126" s="514">
        <f t="shared" si="108"/>
        <v>0</v>
      </c>
      <c r="U126" s="514">
        <f t="shared" si="108"/>
        <v>0</v>
      </c>
      <c r="V126" s="514">
        <f t="shared" si="108"/>
        <v>0</v>
      </c>
      <c r="W126" s="514">
        <f t="shared" si="108"/>
        <v>0</v>
      </c>
      <c r="X126" s="514">
        <f t="shared" si="108"/>
        <v>0</v>
      </c>
      <c r="Y126" s="514">
        <f t="shared" si="108"/>
        <v>0</v>
      </c>
      <c r="Z126" s="514">
        <f t="shared" si="108"/>
        <v>0</v>
      </c>
      <c r="AA126" s="514">
        <f t="shared" si="108"/>
        <v>0</v>
      </c>
      <c r="AB126" s="514">
        <f t="shared" si="108"/>
        <v>93.1</v>
      </c>
      <c r="AC126" s="514">
        <f t="shared" si="108"/>
        <v>0</v>
      </c>
      <c r="AD126" s="514">
        <f t="shared" si="108"/>
        <v>0</v>
      </c>
      <c r="AE126" s="514">
        <f t="shared" si="108"/>
        <v>0</v>
      </c>
      <c r="AF126" s="477"/>
    </row>
    <row r="127" spans="1:32" ht="18.75" x14ac:dyDescent="0.25">
      <c r="A127" s="691" t="s">
        <v>386</v>
      </c>
      <c r="B127" s="689"/>
      <c r="C127" s="689"/>
      <c r="D127" s="689"/>
      <c r="E127" s="689"/>
      <c r="F127" s="689"/>
      <c r="G127" s="689"/>
      <c r="H127" s="689"/>
      <c r="I127" s="689"/>
      <c r="J127" s="689"/>
      <c r="K127" s="689"/>
      <c r="L127" s="689"/>
      <c r="M127" s="689"/>
      <c r="N127" s="689"/>
      <c r="O127" s="689"/>
      <c r="P127" s="689"/>
      <c r="Q127" s="689"/>
      <c r="R127" s="689"/>
      <c r="S127" s="689"/>
      <c r="T127" s="689"/>
      <c r="U127" s="689"/>
      <c r="V127" s="689"/>
      <c r="W127" s="689"/>
      <c r="X127" s="689"/>
      <c r="Y127" s="689"/>
      <c r="Z127" s="689"/>
      <c r="AA127" s="689"/>
      <c r="AB127" s="689"/>
      <c r="AC127" s="689"/>
      <c r="AD127" s="689"/>
      <c r="AE127" s="690"/>
      <c r="AF127" s="466"/>
    </row>
    <row r="128" spans="1:32" s="463" customFormat="1" ht="18.75" x14ac:dyDescent="0.3">
      <c r="A128" s="460" t="s">
        <v>31</v>
      </c>
      <c r="B128" s="461">
        <f>B129</f>
        <v>93.1</v>
      </c>
      <c r="C128" s="461">
        <f t="shared" ref="C128:E128" si="109">C129</f>
        <v>0</v>
      </c>
      <c r="D128" s="461">
        <f t="shared" si="109"/>
        <v>0</v>
      </c>
      <c r="E128" s="461">
        <f t="shared" si="109"/>
        <v>0</v>
      </c>
      <c r="F128" s="461">
        <f t="shared" ref="F128:F141" si="110">IFERROR(E128/B128*100,0)</f>
        <v>0</v>
      </c>
      <c r="G128" s="461">
        <f t="shared" ref="G128:G141" si="111">IFERROR(E128/C128*100,0)</f>
        <v>0</v>
      </c>
      <c r="H128" s="511">
        <f>H129</f>
        <v>0</v>
      </c>
      <c r="I128" s="511">
        <f t="shared" ref="I128:AE128" si="112">I129</f>
        <v>0</v>
      </c>
      <c r="J128" s="511">
        <f t="shared" si="112"/>
        <v>0</v>
      </c>
      <c r="K128" s="511">
        <f t="shared" si="112"/>
        <v>0</v>
      </c>
      <c r="L128" s="511">
        <f t="shared" si="112"/>
        <v>0</v>
      </c>
      <c r="M128" s="511">
        <f t="shared" si="112"/>
        <v>0</v>
      </c>
      <c r="N128" s="511">
        <f t="shared" si="112"/>
        <v>0</v>
      </c>
      <c r="O128" s="511">
        <f t="shared" si="112"/>
        <v>0</v>
      </c>
      <c r="P128" s="511">
        <f t="shared" si="112"/>
        <v>0</v>
      </c>
      <c r="Q128" s="511">
        <f t="shared" si="112"/>
        <v>0</v>
      </c>
      <c r="R128" s="511">
        <f t="shared" si="112"/>
        <v>0</v>
      </c>
      <c r="S128" s="511">
        <f t="shared" si="112"/>
        <v>0</v>
      </c>
      <c r="T128" s="511">
        <f t="shared" si="112"/>
        <v>0</v>
      </c>
      <c r="U128" s="511">
        <f t="shared" si="112"/>
        <v>0</v>
      </c>
      <c r="V128" s="511">
        <f t="shared" si="112"/>
        <v>0</v>
      </c>
      <c r="W128" s="511">
        <f t="shared" si="112"/>
        <v>0</v>
      </c>
      <c r="X128" s="511">
        <f t="shared" si="112"/>
        <v>0</v>
      </c>
      <c r="Y128" s="511">
        <f t="shared" si="112"/>
        <v>0</v>
      </c>
      <c r="Z128" s="511">
        <f t="shared" si="112"/>
        <v>0</v>
      </c>
      <c r="AA128" s="511">
        <f t="shared" si="112"/>
        <v>0</v>
      </c>
      <c r="AB128" s="511">
        <f t="shared" si="112"/>
        <v>93.1</v>
      </c>
      <c r="AC128" s="511">
        <f t="shared" si="112"/>
        <v>0</v>
      </c>
      <c r="AD128" s="511">
        <f t="shared" si="112"/>
        <v>0</v>
      </c>
      <c r="AE128" s="511">
        <f t="shared" si="112"/>
        <v>0</v>
      </c>
      <c r="AF128" s="467"/>
    </row>
    <row r="129" spans="1:32" ht="18.75" x14ac:dyDescent="0.3">
      <c r="A129" s="464" t="s">
        <v>33</v>
      </c>
      <c r="B129" s="465">
        <f>SUM(H129,J129,L129,N129,P129,R129,T129,V129,X129,Z129,AB129,AD129)</f>
        <v>93.1</v>
      </c>
      <c r="C129" s="465">
        <f>SUM(H129)</f>
        <v>0</v>
      </c>
      <c r="D129" s="465">
        <f>E129</f>
        <v>0</v>
      </c>
      <c r="E129" s="465">
        <f>SUM(I129,K129,M129,O129,Q129,S129,U129,W129,Y129,AA129,AC129,AE129)</f>
        <v>0</v>
      </c>
      <c r="F129" s="465">
        <f t="shared" si="110"/>
        <v>0</v>
      </c>
      <c r="G129" s="465">
        <f t="shared" si="111"/>
        <v>0</v>
      </c>
      <c r="H129" s="512">
        <v>0</v>
      </c>
      <c r="I129" s="512">
        <v>0</v>
      </c>
      <c r="J129" s="512">
        <v>0</v>
      </c>
      <c r="K129" s="512">
        <v>0</v>
      </c>
      <c r="L129" s="512">
        <v>0</v>
      </c>
      <c r="M129" s="512">
        <v>0</v>
      </c>
      <c r="N129" s="512">
        <v>0</v>
      </c>
      <c r="O129" s="512">
        <v>0</v>
      </c>
      <c r="P129" s="512">
        <v>0</v>
      </c>
      <c r="Q129" s="512">
        <v>0</v>
      </c>
      <c r="R129" s="512">
        <v>0</v>
      </c>
      <c r="S129" s="512">
        <v>0</v>
      </c>
      <c r="T129" s="512">
        <v>0</v>
      </c>
      <c r="U129" s="512">
        <v>0</v>
      </c>
      <c r="V129" s="512">
        <v>0</v>
      </c>
      <c r="W129" s="512">
        <v>0</v>
      </c>
      <c r="X129" s="512">
        <v>0</v>
      </c>
      <c r="Y129" s="512">
        <v>0</v>
      </c>
      <c r="Z129" s="512">
        <v>0</v>
      </c>
      <c r="AA129" s="512">
        <v>0</v>
      </c>
      <c r="AB129" s="512">
        <v>93.1</v>
      </c>
      <c r="AC129" s="512">
        <v>0</v>
      </c>
      <c r="AD129" s="512">
        <v>0</v>
      </c>
      <c r="AE129" s="512">
        <v>0</v>
      </c>
      <c r="AF129" s="466"/>
    </row>
    <row r="130" spans="1:32" ht="18.75" x14ac:dyDescent="0.25">
      <c r="A130" s="470" t="s">
        <v>387</v>
      </c>
      <c r="B130" s="235"/>
      <c r="C130" s="499"/>
      <c r="D130" s="499"/>
      <c r="E130" s="499"/>
      <c r="F130" s="236"/>
      <c r="G130" s="236"/>
      <c r="H130" s="516"/>
      <c r="I130" s="516"/>
      <c r="J130" s="516"/>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00"/>
    </row>
    <row r="131" spans="1:32" s="463" customFormat="1" ht="18.75" x14ac:dyDescent="0.25">
      <c r="A131" s="473" t="s">
        <v>31</v>
      </c>
      <c r="B131" s="474">
        <f>B132+B133</f>
        <v>9173.3100000000013</v>
      </c>
      <c r="C131" s="474">
        <f t="shared" ref="C131:E131" si="113">C132+C133</f>
        <v>0</v>
      </c>
      <c r="D131" s="474">
        <f t="shared" si="113"/>
        <v>0</v>
      </c>
      <c r="E131" s="474">
        <f t="shared" si="113"/>
        <v>0</v>
      </c>
      <c r="F131" s="474">
        <f t="shared" si="110"/>
        <v>0</v>
      </c>
      <c r="G131" s="474">
        <f t="shared" si="111"/>
        <v>0</v>
      </c>
      <c r="H131" s="513">
        <f>H132+H133</f>
        <v>0</v>
      </c>
      <c r="I131" s="513">
        <f t="shared" ref="I131:AE131" si="114">I132+I133</f>
        <v>0</v>
      </c>
      <c r="J131" s="513">
        <f t="shared" si="114"/>
        <v>0</v>
      </c>
      <c r="K131" s="513">
        <f t="shared" si="114"/>
        <v>0</v>
      </c>
      <c r="L131" s="513">
        <f t="shared" si="114"/>
        <v>0</v>
      </c>
      <c r="M131" s="513">
        <f t="shared" si="114"/>
        <v>0</v>
      </c>
      <c r="N131" s="513">
        <f t="shared" si="114"/>
        <v>0</v>
      </c>
      <c r="O131" s="513">
        <f t="shared" si="114"/>
        <v>0</v>
      </c>
      <c r="P131" s="513">
        <f t="shared" si="114"/>
        <v>0</v>
      </c>
      <c r="Q131" s="513">
        <f t="shared" si="114"/>
        <v>0</v>
      </c>
      <c r="R131" s="513">
        <f t="shared" si="114"/>
        <v>4656.3999999999996</v>
      </c>
      <c r="S131" s="513">
        <f t="shared" si="114"/>
        <v>0</v>
      </c>
      <c r="T131" s="513">
        <f t="shared" si="114"/>
        <v>4373.8100000000004</v>
      </c>
      <c r="U131" s="513">
        <f t="shared" si="114"/>
        <v>0</v>
      </c>
      <c r="V131" s="513">
        <f t="shared" si="114"/>
        <v>0</v>
      </c>
      <c r="W131" s="513">
        <f t="shared" si="114"/>
        <v>0</v>
      </c>
      <c r="X131" s="513">
        <f t="shared" si="114"/>
        <v>0</v>
      </c>
      <c r="Y131" s="513">
        <f t="shared" si="114"/>
        <v>0</v>
      </c>
      <c r="Z131" s="513">
        <f t="shared" si="114"/>
        <v>0</v>
      </c>
      <c r="AA131" s="513">
        <f t="shared" si="114"/>
        <v>0</v>
      </c>
      <c r="AB131" s="513">
        <f t="shared" si="114"/>
        <v>143.1</v>
      </c>
      <c r="AC131" s="513">
        <f t="shared" si="114"/>
        <v>0</v>
      </c>
      <c r="AD131" s="513">
        <f t="shared" si="114"/>
        <v>0</v>
      </c>
      <c r="AE131" s="513">
        <f t="shared" si="114"/>
        <v>0</v>
      </c>
      <c r="AF131" s="474"/>
    </row>
    <row r="132" spans="1:32" ht="18.75" x14ac:dyDescent="0.3">
      <c r="A132" s="476" t="s">
        <v>32</v>
      </c>
      <c r="B132" s="465">
        <f>B137</f>
        <v>4297.6000000000004</v>
      </c>
      <c r="C132" s="465">
        <f t="shared" ref="C132:E132" si="115">C137</f>
        <v>0</v>
      </c>
      <c r="D132" s="465">
        <f t="shared" si="115"/>
        <v>0</v>
      </c>
      <c r="E132" s="465">
        <f t="shared" si="115"/>
        <v>0</v>
      </c>
      <c r="F132" s="477">
        <f t="shared" si="110"/>
        <v>0</v>
      </c>
      <c r="G132" s="477">
        <f t="shared" si="111"/>
        <v>0</v>
      </c>
      <c r="H132" s="512">
        <f>H137</f>
        <v>0</v>
      </c>
      <c r="I132" s="512">
        <f t="shared" ref="I132:AE132" si="116">I137</f>
        <v>0</v>
      </c>
      <c r="J132" s="512">
        <f t="shared" si="116"/>
        <v>0</v>
      </c>
      <c r="K132" s="512">
        <f t="shared" si="116"/>
        <v>0</v>
      </c>
      <c r="L132" s="512">
        <f t="shared" si="116"/>
        <v>0</v>
      </c>
      <c r="M132" s="512">
        <f t="shared" si="116"/>
        <v>0</v>
      </c>
      <c r="N132" s="512">
        <f t="shared" si="116"/>
        <v>0</v>
      </c>
      <c r="O132" s="512">
        <f t="shared" si="116"/>
        <v>0</v>
      </c>
      <c r="P132" s="512">
        <f t="shared" si="116"/>
        <v>0</v>
      </c>
      <c r="Q132" s="512">
        <f t="shared" si="116"/>
        <v>0</v>
      </c>
      <c r="R132" s="512">
        <f t="shared" si="116"/>
        <v>95</v>
      </c>
      <c r="S132" s="512">
        <f t="shared" si="116"/>
        <v>0</v>
      </c>
      <c r="T132" s="512">
        <f t="shared" si="116"/>
        <v>4155.1000000000004</v>
      </c>
      <c r="U132" s="512">
        <f t="shared" si="116"/>
        <v>0</v>
      </c>
      <c r="V132" s="512">
        <f t="shared" si="116"/>
        <v>0</v>
      </c>
      <c r="W132" s="512">
        <f t="shared" si="116"/>
        <v>0</v>
      </c>
      <c r="X132" s="512">
        <f t="shared" si="116"/>
        <v>0</v>
      </c>
      <c r="Y132" s="512">
        <f t="shared" si="116"/>
        <v>0</v>
      </c>
      <c r="Z132" s="512">
        <f t="shared" si="116"/>
        <v>0</v>
      </c>
      <c r="AA132" s="512">
        <f t="shared" si="116"/>
        <v>0</v>
      </c>
      <c r="AB132" s="512">
        <f t="shared" si="116"/>
        <v>47.5</v>
      </c>
      <c r="AC132" s="512">
        <f t="shared" si="116"/>
        <v>0</v>
      </c>
      <c r="AD132" s="512">
        <f t="shared" si="116"/>
        <v>0</v>
      </c>
      <c r="AE132" s="512">
        <f t="shared" si="116"/>
        <v>0</v>
      </c>
      <c r="AF132" s="466"/>
    </row>
    <row r="133" spans="1:32" ht="18.75" x14ac:dyDescent="0.3">
      <c r="A133" s="476" t="s">
        <v>33</v>
      </c>
      <c r="B133" s="465">
        <f>B138+B142</f>
        <v>4875.71</v>
      </c>
      <c r="C133" s="465">
        <f>C36+C61+C126</f>
        <v>0</v>
      </c>
      <c r="D133" s="465">
        <f>D36+D61+D126</f>
        <v>0</v>
      </c>
      <c r="E133" s="465">
        <f>E36+E61+E126</f>
        <v>0</v>
      </c>
      <c r="F133" s="477">
        <f t="shared" si="110"/>
        <v>0</v>
      </c>
      <c r="G133" s="477">
        <f t="shared" si="111"/>
        <v>0</v>
      </c>
      <c r="H133" s="512">
        <f t="shared" ref="H133:AE133" si="117">H36+H61+H126</f>
        <v>0</v>
      </c>
      <c r="I133" s="512">
        <f t="shared" si="117"/>
        <v>0</v>
      </c>
      <c r="J133" s="512">
        <f t="shared" si="117"/>
        <v>0</v>
      </c>
      <c r="K133" s="512">
        <f t="shared" si="117"/>
        <v>0</v>
      </c>
      <c r="L133" s="512">
        <f t="shared" si="117"/>
        <v>0</v>
      </c>
      <c r="M133" s="512">
        <f t="shared" si="117"/>
        <v>0</v>
      </c>
      <c r="N133" s="512">
        <f t="shared" si="117"/>
        <v>0</v>
      </c>
      <c r="O133" s="512">
        <f t="shared" si="117"/>
        <v>0</v>
      </c>
      <c r="P133" s="512">
        <f t="shared" si="117"/>
        <v>0</v>
      </c>
      <c r="Q133" s="512">
        <f t="shared" si="117"/>
        <v>0</v>
      </c>
      <c r="R133" s="512">
        <f t="shared" si="117"/>
        <v>4561.3999999999996</v>
      </c>
      <c r="S133" s="512">
        <f t="shared" si="117"/>
        <v>0</v>
      </c>
      <c r="T133" s="512">
        <f t="shared" si="117"/>
        <v>218.70999999999998</v>
      </c>
      <c r="U133" s="512">
        <f t="shared" si="117"/>
        <v>0</v>
      </c>
      <c r="V133" s="512">
        <f t="shared" si="117"/>
        <v>0</v>
      </c>
      <c r="W133" s="512">
        <f t="shared" si="117"/>
        <v>0</v>
      </c>
      <c r="X133" s="512">
        <f t="shared" si="117"/>
        <v>0</v>
      </c>
      <c r="Y133" s="512">
        <f t="shared" si="117"/>
        <v>0</v>
      </c>
      <c r="Z133" s="512">
        <f t="shared" si="117"/>
        <v>0</v>
      </c>
      <c r="AA133" s="512">
        <f t="shared" si="117"/>
        <v>0</v>
      </c>
      <c r="AB133" s="512">
        <f t="shared" si="117"/>
        <v>95.6</v>
      </c>
      <c r="AC133" s="512">
        <f t="shared" si="117"/>
        <v>0</v>
      </c>
      <c r="AD133" s="512">
        <f t="shared" si="117"/>
        <v>0</v>
      </c>
      <c r="AE133" s="512">
        <f t="shared" si="117"/>
        <v>0</v>
      </c>
      <c r="AF133" s="466"/>
    </row>
    <row r="134" spans="1:32" ht="37.5" x14ac:dyDescent="0.3">
      <c r="A134" s="501" t="s">
        <v>176</v>
      </c>
      <c r="B134" s="465">
        <f>B139</f>
        <v>226.20999999999998</v>
      </c>
      <c r="C134" s="465">
        <f t="shared" ref="C134:AE134" si="118">C139</f>
        <v>0</v>
      </c>
      <c r="D134" s="465">
        <f t="shared" si="118"/>
        <v>0</v>
      </c>
      <c r="E134" s="465">
        <f t="shared" si="118"/>
        <v>0</v>
      </c>
      <c r="F134" s="477">
        <f t="shared" si="110"/>
        <v>0</v>
      </c>
      <c r="G134" s="477">
        <f t="shared" si="111"/>
        <v>0</v>
      </c>
      <c r="H134" s="512">
        <f t="shared" si="118"/>
        <v>0</v>
      </c>
      <c r="I134" s="512">
        <f t="shared" si="118"/>
        <v>0</v>
      </c>
      <c r="J134" s="512">
        <f t="shared" si="118"/>
        <v>0</v>
      </c>
      <c r="K134" s="512">
        <f t="shared" si="118"/>
        <v>0</v>
      </c>
      <c r="L134" s="512">
        <f t="shared" si="118"/>
        <v>0</v>
      </c>
      <c r="M134" s="512">
        <f t="shared" si="118"/>
        <v>0</v>
      </c>
      <c r="N134" s="512">
        <f t="shared" si="118"/>
        <v>0</v>
      </c>
      <c r="O134" s="512">
        <f t="shared" si="118"/>
        <v>0</v>
      </c>
      <c r="P134" s="512">
        <f t="shared" si="118"/>
        <v>0</v>
      </c>
      <c r="Q134" s="512">
        <f t="shared" si="118"/>
        <v>0</v>
      </c>
      <c r="R134" s="512">
        <f t="shared" si="118"/>
        <v>5</v>
      </c>
      <c r="S134" s="512">
        <f t="shared" si="118"/>
        <v>0</v>
      </c>
      <c r="T134" s="512">
        <f t="shared" si="118"/>
        <v>218.70999999999998</v>
      </c>
      <c r="U134" s="512">
        <f t="shared" si="118"/>
        <v>0</v>
      </c>
      <c r="V134" s="512">
        <f t="shared" si="118"/>
        <v>0</v>
      </c>
      <c r="W134" s="512">
        <f t="shared" si="118"/>
        <v>0</v>
      </c>
      <c r="X134" s="512">
        <f t="shared" si="118"/>
        <v>0</v>
      </c>
      <c r="Y134" s="512">
        <f t="shared" si="118"/>
        <v>0</v>
      </c>
      <c r="Z134" s="512">
        <f t="shared" si="118"/>
        <v>0</v>
      </c>
      <c r="AA134" s="512">
        <f t="shared" si="118"/>
        <v>0</v>
      </c>
      <c r="AB134" s="512">
        <f t="shared" si="118"/>
        <v>2.5</v>
      </c>
      <c r="AC134" s="512">
        <f t="shared" si="118"/>
        <v>0</v>
      </c>
      <c r="AD134" s="512">
        <f t="shared" si="118"/>
        <v>0</v>
      </c>
      <c r="AE134" s="512">
        <f t="shared" si="118"/>
        <v>0</v>
      </c>
      <c r="AF134" s="466"/>
    </row>
    <row r="135" spans="1:32" ht="18.75" x14ac:dyDescent="0.25">
      <c r="A135" s="502" t="s">
        <v>388</v>
      </c>
      <c r="B135" s="503"/>
      <c r="C135" s="503"/>
      <c r="D135" s="503"/>
      <c r="E135" s="503"/>
      <c r="F135" s="237"/>
      <c r="G135" s="237"/>
      <c r="H135" s="503"/>
      <c r="I135" s="503"/>
      <c r="J135" s="503"/>
      <c r="K135" s="503"/>
      <c r="L135" s="503"/>
      <c r="M135" s="503"/>
      <c r="N135" s="503"/>
      <c r="O135" s="503"/>
      <c r="P135" s="503"/>
      <c r="Q135" s="503"/>
      <c r="R135" s="503"/>
      <c r="S135" s="503"/>
      <c r="T135" s="503"/>
      <c r="U135" s="503"/>
      <c r="V135" s="503"/>
      <c r="W135" s="503"/>
      <c r="X135" s="503"/>
      <c r="Y135" s="503"/>
      <c r="Z135" s="503"/>
      <c r="AA135" s="503"/>
      <c r="AB135" s="503"/>
      <c r="AC135" s="503"/>
      <c r="AD135" s="504"/>
      <c r="AE135" s="505"/>
      <c r="AF135" s="506"/>
    </row>
    <row r="136" spans="1:32" s="463" customFormat="1" ht="18.75" x14ac:dyDescent="0.25">
      <c r="A136" s="460" t="s">
        <v>31</v>
      </c>
      <c r="B136" s="474">
        <f>B137+B138</f>
        <v>9080.2099999999991</v>
      </c>
      <c r="C136" s="474">
        <f t="shared" ref="C136:E136" si="119">C137+C138</f>
        <v>0</v>
      </c>
      <c r="D136" s="474">
        <f t="shared" si="119"/>
        <v>0</v>
      </c>
      <c r="E136" s="474">
        <f t="shared" si="119"/>
        <v>0</v>
      </c>
      <c r="F136" s="474">
        <f t="shared" si="110"/>
        <v>0</v>
      </c>
      <c r="G136" s="474">
        <f t="shared" si="111"/>
        <v>0</v>
      </c>
      <c r="H136" s="513">
        <f>H137+H138</f>
        <v>0</v>
      </c>
      <c r="I136" s="513">
        <f t="shared" ref="I136:AE136" si="120">I137+I138</f>
        <v>0</v>
      </c>
      <c r="J136" s="513">
        <f t="shared" si="120"/>
        <v>0</v>
      </c>
      <c r="K136" s="513">
        <f t="shared" si="120"/>
        <v>0</v>
      </c>
      <c r="L136" s="513">
        <f t="shared" si="120"/>
        <v>0</v>
      </c>
      <c r="M136" s="513">
        <f t="shared" si="120"/>
        <v>0</v>
      </c>
      <c r="N136" s="513">
        <f t="shared" si="120"/>
        <v>0</v>
      </c>
      <c r="O136" s="513">
        <f t="shared" si="120"/>
        <v>0</v>
      </c>
      <c r="P136" s="513">
        <f t="shared" si="120"/>
        <v>0</v>
      </c>
      <c r="Q136" s="513">
        <f t="shared" si="120"/>
        <v>0</v>
      </c>
      <c r="R136" s="513">
        <f t="shared" si="120"/>
        <v>4656.3999999999996</v>
      </c>
      <c r="S136" s="513">
        <f t="shared" si="120"/>
        <v>0</v>
      </c>
      <c r="T136" s="513">
        <f t="shared" si="120"/>
        <v>4373.8100000000004</v>
      </c>
      <c r="U136" s="513">
        <f t="shared" si="120"/>
        <v>0</v>
      </c>
      <c r="V136" s="513">
        <f t="shared" si="120"/>
        <v>0</v>
      </c>
      <c r="W136" s="513">
        <f t="shared" si="120"/>
        <v>0</v>
      </c>
      <c r="X136" s="513">
        <f t="shared" si="120"/>
        <v>0</v>
      </c>
      <c r="Y136" s="513">
        <f t="shared" si="120"/>
        <v>0</v>
      </c>
      <c r="Z136" s="513">
        <f t="shared" si="120"/>
        <v>0</v>
      </c>
      <c r="AA136" s="513">
        <f t="shared" si="120"/>
        <v>0</v>
      </c>
      <c r="AB136" s="513">
        <f t="shared" si="120"/>
        <v>50</v>
      </c>
      <c r="AC136" s="513">
        <f t="shared" si="120"/>
        <v>0</v>
      </c>
      <c r="AD136" s="513">
        <f t="shared" si="120"/>
        <v>0</v>
      </c>
      <c r="AE136" s="513">
        <f t="shared" si="120"/>
        <v>0</v>
      </c>
      <c r="AF136" s="474"/>
    </row>
    <row r="137" spans="1:32" ht="18.75" x14ac:dyDescent="0.3">
      <c r="A137" s="464" t="s">
        <v>32</v>
      </c>
      <c r="B137" s="465">
        <f t="shared" ref="B137:E139" si="121">B35+B60</f>
        <v>4297.6000000000004</v>
      </c>
      <c r="C137" s="465">
        <f t="shared" si="121"/>
        <v>0</v>
      </c>
      <c r="D137" s="465">
        <f t="shared" si="121"/>
        <v>0</v>
      </c>
      <c r="E137" s="465">
        <f t="shared" si="121"/>
        <v>0</v>
      </c>
      <c r="F137" s="477">
        <f t="shared" si="110"/>
        <v>0</v>
      </c>
      <c r="G137" s="477">
        <f t="shared" si="111"/>
        <v>0</v>
      </c>
      <c r="H137" s="512">
        <f>H35+H60</f>
        <v>0</v>
      </c>
      <c r="I137" s="512">
        <f t="shared" ref="I137:AE139" si="122">I35+I60</f>
        <v>0</v>
      </c>
      <c r="J137" s="512">
        <f t="shared" si="122"/>
        <v>0</v>
      </c>
      <c r="K137" s="512">
        <f t="shared" si="122"/>
        <v>0</v>
      </c>
      <c r="L137" s="512">
        <f t="shared" si="122"/>
        <v>0</v>
      </c>
      <c r="M137" s="512">
        <f t="shared" si="122"/>
        <v>0</v>
      </c>
      <c r="N137" s="512">
        <f t="shared" si="122"/>
        <v>0</v>
      </c>
      <c r="O137" s="512">
        <f t="shared" si="122"/>
        <v>0</v>
      </c>
      <c r="P137" s="512">
        <f t="shared" si="122"/>
        <v>0</v>
      </c>
      <c r="Q137" s="512">
        <f t="shared" si="122"/>
        <v>0</v>
      </c>
      <c r="R137" s="512">
        <f t="shared" si="122"/>
        <v>95</v>
      </c>
      <c r="S137" s="512">
        <f t="shared" si="122"/>
        <v>0</v>
      </c>
      <c r="T137" s="512">
        <f t="shared" si="122"/>
        <v>4155.1000000000004</v>
      </c>
      <c r="U137" s="512">
        <f t="shared" si="122"/>
        <v>0</v>
      </c>
      <c r="V137" s="512">
        <f t="shared" si="122"/>
        <v>0</v>
      </c>
      <c r="W137" s="512">
        <f t="shared" si="122"/>
        <v>0</v>
      </c>
      <c r="X137" s="512">
        <f t="shared" si="122"/>
        <v>0</v>
      </c>
      <c r="Y137" s="512">
        <f t="shared" si="122"/>
        <v>0</v>
      </c>
      <c r="Z137" s="512">
        <f t="shared" si="122"/>
        <v>0</v>
      </c>
      <c r="AA137" s="512">
        <f t="shared" si="122"/>
        <v>0</v>
      </c>
      <c r="AB137" s="512">
        <f t="shared" si="122"/>
        <v>47.5</v>
      </c>
      <c r="AC137" s="512">
        <f t="shared" si="122"/>
        <v>0</v>
      </c>
      <c r="AD137" s="512">
        <f t="shared" si="122"/>
        <v>0</v>
      </c>
      <c r="AE137" s="512">
        <f t="shared" si="122"/>
        <v>0</v>
      </c>
      <c r="AF137" s="466"/>
    </row>
    <row r="138" spans="1:32" ht="18.75" x14ac:dyDescent="0.3">
      <c r="A138" s="464" t="s">
        <v>33</v>
      </c>
      <c r="B138" s="465">
        <f t="shared" si="121"/>
        <v>4782.6099999999997</v>
      </c>
      <c r="C138" s="465">
        <f t="shared" si="121"/>
        <v>0</v>
      </c>
      <c r="D138" s="465">
        <f t="shared" si="121"/>
        <v>0</v>
      </c>
      <c r="E138" s="465">
        <f t="shared" si="121"/>
        <v>0</v>
      </c>
      <c r="F138" s="477">
        <f t="shared" si="110"/>
        <v>0</v>
      </c>
      <c r="G138" s="477">
        <f t="shared" si="111"/>
        <v>0</v>
      </c>
      <c r="H138" s="512">
        <f t="shared" ref="H138:W139" si="123">H36+H61</f>
        <v>0</v>
      </c>
      <c r="I138" s="512">
        <f t="shared" si="123"/>
        <v>0</v>
      </c>
      <c r="J138" s="512">
        <f t="shared" si="123"/>
        <v>0</v>
      </c>
      <c r="K138" s="512">
        <f t="shared" si="123"/>
        <v>0</v>
      </c>
      <c r="L138" s="512">
        <f t="shared" si="123"/>
        <v>0</v>
      </c>
      <c r="M138" s="512">
        <f t="shared" si="123"/>
        <v>0</v>
      </c>
      <c r="N138" s="512">
        <f t="shared" si="123"/>
        <v>0</v>
      </c>
      <c r="O138" s="512">
        <f t="shared" si="123"/>
        <v>0</v>
      </c>
      <c r="P138" s="512">
        <f t="shared" si="123"/>
        <v>0</v>
      </c>
      <c r="Q138" s="512">
        <f t="shared" si="123"/>
        <v>0</v>
      </c>
      <c r="R138" s="512">
        <f t="shared" si="123"/>
        <v>4561.3999999999996</v>
      </c>
      <c r="S138" s="512">
        <f t="shared" si="123"/>
        <v>0</v>
      </c>
      <c r="T138" s="512">
        <f t="shared" si="123"/>
        <v>218.70999999999998</v>
      </c>
      <c r="U138" s="512">
        <f t="shared" si="123"/>
        <v>0</v>
      </c>
      <c r="V138" s="512">
        <f t="shared" si="123"/>
        <v>0</v>
      </c>
      <c r="W138" s="512">
        <f t="shared" si="123"/>
        <v>0</v>
      </c>
      <c r="X138" s="512">
        <f t="shared" si="122"/>
        <v>0</v>
      </c>
      <c r="Y138" s="512">
        <f t="shared" si="122"/>
        <v>0</v>
      </c>
      <c r="Z138" s="512">
        <f t="shared" si="122"/>
        <v>0</v>
      </c>
      <c r="AA138" s="512">
        <f t="shared" si="122"/>
        <v>0</v>
      </c>
      <c r="AB138" s="512">
        <f t="shared" si="122"/>
        <v>2.5</v>
      </c>
      <c r="AC138" s="512">
        <f t="shared" si="122"/>
        <v>0</v>
      </c>
      <c r="AD138" s="512">
        <f t="shared" si="122"/>
        <v>0</v>
      </c>
      <c r="AE138" s="512">
        <f t="shared" si="122"/>
        <v>0</v>
      </c>
      <c r="AF138" s="466"/>
    </row>
    <row r="139" spans="1:32" ht="37.5" x14ac:dyDescent="0.3">
      <c r="A139" s="485" t="s">
        <v>176</v>
      </c>
      <c r="B139" s="465">
        <f t="shared" si="121"/>
        <v>226.20999999999998</v>
      </c>
      <c r="C139" s="465">
        <f t="shared" si="121"/>
        <v>0</v>
      </c>
      <c r="D139" s="465">
        <f t="shared" si="121"/>
        <v>0</v>
      </c>
      <c r="E139" s="465">
        <f t="shared" si="121"/>
        <v>0</v>
      </c>
      <c r="F139" s="477">
        <f t="shared" si="110"/>
        <v>0</v>
      </c>
      <c r="G139" s="477">
        <f t="shared" si="111"/>
        <v>0</v>
      </c>
      <c r="H139" s="512">
        <f t="shared" si="123"/>
        <v>0</v>
      </c>
      <c r="I139" s="512">
        <f t="shared" si="123"/>
        <v>0</v>
      </c>
      <c r="J139" s="512">
        <f t="shared" si="123"/>
        <v>0</v>
      </c>
      <c r="K139" s="512">
        <f t="shared" si="123"/>
        <v>0</v>
      </c>
      <c r="L139" s="512">
        <f t="shared" si="123"/>
        <v>0</v>
      </c>
      <c r="M139" s="512">
        <f t="shared" si="123"/>
        <v>0</v>
      </c>
      <c r="N139" s="512">
        <f t="shared" si="123"/>
        <v>0</v>
      </c>
      <c r="O139" s="512">
        <f t="shared" si="123"/>
        <v>0</v>
      </c>
      <c r="P139" s="512">
        <f t="shared" si="123"/>
        <v>0</v>
      </c>
      <c r="Q139" s="512">
        <f t="shared" si="123"/>
        <v>0</v>
      </c>
      <c r="R139" s="512">
        <f t="shared" si="123"/>
        <v>5</v>
      </c>
      <c r="S139" s="512">
        <f t="shared" si="123"/>
        <v>0</v>
      </c>
      <c r="T139" s="512">
        <f t="shared" si="123"/>
        <v>218.70999999999998</v>
      </c>
      <c r="U139" s="512">
        <f t="shared" si="123"/>
        <v>0</v>
      </c>
      <c r="V139" s="512">
        <f t="shared" si="123"/>
        <v>0</v>
      </c>
      <c r="W139" s="512">
        <f t="shared" si="123"/>
        <v>0</v>
      </c>
      <c r="X139" s="512">
        <f t="shared" si="122"/>
        <v>0</v>
      </c>
      <c r="Y139" s="512">
        <f t="shared" si="122"/>
        <v>0</v>
      </c>
      <c r="Z139" s="512">
        <f t="shared" si="122"/>
        <v>0</v>
      </c>
      <c r="AA139" s="512">
        <f t="shared" si="122"/>
        <v>0</v>
      </c>
      <c r="AB139" s="512">
        <f t="shared" si="122"/>
        <v>2.5</v>
      </c>
      <c r="AC139" s="512">
        <f t="shared" si="122"/>
        <v>0</v>
      </c>
      <c r="AD139" s="512">
        <f t="shared" si="122"/>
        <v>0</v>
      </c>
      <c r="AE139" s="512">
        <f t="shared" si="122"/>
        <v>0</v>
      </c>
      <c r="AF139" s="466"/>
    </row>
    <row r="140" spans="1:32" ht="18.75" x14ac:dyDescent="0.25">
      <c r="A140" s="502" t="s">
        <v>389</v>
      </c>
      <c r="B140" s="503"/>
      <c r="C140" s="503"/>
      <c r="D140" s="503"/>
      <c r="E140" s="503"/>
      <c r="F140" s="237"/>
      <c r="G140" s="237"/>
      <c r="H140" s="503"/>
      <c r="I140" s="503"/>
      <c r="J140" s="503"/>
      <c r="K140" s="503"/>
      <c r="L140" s="503"/>
      <c r="M140" s="503"/>
      <c r="N140" s="503"/>
      <c r="O140" s="503"/>
      <c r="P140" s="503"/>
      <c r="Q140" s="503"/>
      <c r="R140" s="503"/>
      <c r="S140" s="503"/>
      <c r="T140" s="503"/>
      <c r="U140" s="503"/>
      <c r="V140" s="503"/>
      <c r="W140" s="503"/>
      <c r="X140" s="503"/>
      <c r="Y140" s="503"/>
      <c r="Z140" s="503"/>
      <c r="AA140" s="503"/>
      <c r="AB140" s="503"/>
      <c r="AC140" s="503"/>
      <c r="AD140" s="504"/>
      <c r="AE140" s="505"/>
      <c r="AF140" s="506"/>
    </row>
    <row r="141" spans="1:32" s="463" customFormat="1" ht="18.75" x14ac:dyDescent="0.25">
      <c r="A141" s="460" t="s">
        <v>31</v>
      </c>
      <c r="B141" s="474">
        <f>B142</f>
        <v>93.1</v>
      </c>
      <c r="C141" s="474">
        <f t="shared" ref="C141:E141" si="124">C142</f>
        <v>0</v>
      </c>
      <c r="D141" s="474">
        <f t="shared" si="124"/>
        <v>0</v>
      </c>
      <c r="E141" s="474">
        <f t="shared" si="124"/>
        <v>0</v>
      </c>
      <c r="F141" s="474">
        <f t="shared" si="110"/>
        <v>0</v>
      </c>
      <c r="G141" s="474">
        <f t="shared" si="111"/>
        <v>0</v>
      </c>
      <c r="H141" s="513">
        <f>H142</f>
        <v>0</v>
      </c>
      <c r="I141" s="513">
        <f t="shared" ref="I141:AE141" si="125">I142</f>
        <v>0</v>
      </c>
      <c r="J141" s="513">
        <f t="shared" si="125"/>
        <v>0</v>
      </c>
      <c r="K141" s="513">
        <f t="shared" si="125"/>
        <v>0</v>
      </c>
      <c r="L141" s="513">
        <f t="shared" si="125"/>
        <v>0</v>
      </c>
      <c r="M141" s="513">
        <f t="shared" si="125"/>
        <v>0</v>
      </c>
      <c r="N141" s="513">
        <f t="shared" si="125"/>
        <v>0</v>
      </c>
      <c r="O141" s="513">
        <f t="shared" si="125"/>
        <v>0</v>
      </c>
      <c r="P141" s="513">
        <f t="shared" si="125"/>
        <v>0</v>
      </c>
      <c r="Q141" s="513">
        <f t="shared" si="125"/>
        <v>0</v>
      </c>
      <c r="R141" s="513">
        <f t="shared" si="125"/>
        <v>0</v>
      </c>
      <c r="S141" s="513">
        <f t="shared" si="125"/>
        <v>0</v>
      </c>
      <c r="T141" s="513">
        <f t="shared" si="125"/>
        <v>0</v>
      </c>
      <c r="U141" s="513">
        <f t="shared" si="125"/>
        <v>0</v>
      </c>
      <c r="V141" s="513">
        <f t="shared" si="125"/>
        <v>0</v>
      </c>
      <c r="W141" s="513">
        <f t="shared" si="125"/>
        <v>0</v>
      </c>
      <c r="X141" s="513">
        <f t="shared" si="125"/>
        <v>0</v>
      </c>
      <c r="Y141" s="513">
        <f t="shared" si="125"/>
        <v>0</v>
      </c>
      <c r="Z141" s="513">
        <f t="shared" si="125"/>
        <v>0</v>
      </c>
      <c r="AA141" s="513">
        <f t="shared" si="125"/>
        <v>0</v>
      </c>
      <c r="AB141" s="513">
        <f t="shared" si="125"/>
        <v>93.1</v>
      </c>
      <c r="AC141" s="513">
        <f t="shared" si="125"/>
        <v>0</v>
      </c>
      <c r="AD141" s="513">
        <f t="shared" si="125"/>
        <v>0</v>
      </c>
      <c r="AE141" s="513">
        <f t="shared" si="125"/>
        <v>0</v>
      </c>
      <c r="AF141" s="474"/>
    </row>
    <row r="142" spans="1:32" ht="18.75" x14ac:dyDescent="0.3">
      <c r="A142" s="464" t="s">
        <v>33</v>
      </c>
      <c r="B142" s="465">
        <f>B126</f>
        <v>93.1</v>
      </c>
      <c r="C142" s="465">
        <f>C126</f>
        <v>0</v>
      </c>
      <c r="D142" s="465">
        <f>D126</f>
        <v>0</v>
      </c>
      <c r="E142" s="465">
        <f>E126</f>
        <v>0</v>
      </c>
      <c r="F142" s="477">
        <f t="shared" ref="F142:G142" si="126">F248</f>
        <v>0</v>
      </c>
      <c r="G142" s="477">
        <f t="shared" si="126"/>
        <v>0</v>
      </c>
      <c r="H142" s="512">
        <f t="shared" ref="H142:AE142" si="127">H126</f>
        <v>0</v>
      </c>
      <c r="I142" s="512">
        <f t="shared" si="127"/>
        <v>0</v>
      </c>
      <c r="J142" s="512">
        <f t="shared" si="127"/>
        <v>0</v>
      </c>
      <c r="K142" s="512">
        <f t="shared" si="127"/>
        <v>0</v>
      </c>
      <c r="L142" s="512">
        <f t="shared" si="127"/>
        <v>0</v>
      </c>
      <c r="M142" s="512">
        <f t="shared" si="127"/>
        <v>0</v>
      </c>
      <c r="N142" s="512">
        <f t="shared" si="127"/>
        <v>0</v>
      </c>
      <c r="O142" s="512">
        <f t="shared" si="127"/>
        <v>0</v>
      </c>
      <c r="P142" s="512">
        <f t="shared" si="127"/>
        <v>0</v>
      </c>
      <c r="Q142" s="512">
        <f t="shared" si="127"/>
        <v>0</v>
      </c>
      <c r="R142" s="512">
        <f t="shared" si="127"/>
        <v>0</v>
      </c>
      <c r="S142" s="512">
        <f t="shared" si="127"/>
        <v>0</v>
      </c>
      <c r="T142" s="512">
        <f t="shared" si="127"/>
        <v>0</v>
      </c>
      <c r="U142" s="512">
        <f t="shared" si="127"/>
        <v>0</v>
      </c>
      <c r="V142" s="512">
        <f t="shared" si="127"/>
        <v>0</v>
      </c>
      <c r="W142" s="512">
        <f t="shared" si="127"/>
        <v>0</v>
      </c>
      <c r="X142" s="512">
        <f t="shared" si="127"/>
        <v>0</v>
      </c>
      <c r="Y142" s="512">
        <f t="shared" si="127"/>
        <v>0</v>
      </c>
      <c r="Z142" s="512">
        <f t="shared" si="127"/>
        <v>0</v>
      </c>
      <c r="AA142" s="512">
        <f t="shared" si="127"/>
        <v>0</v>
      </c>
      <c r="AB142" s="512">
        <f t="shared" si="127"/>
        <v>93.1</v>
      </c>
      <c r="AC142" s="512">
        <f t="shared" si="127"/>
        <v>0</v>
      </c>
      <c r="AD142" s="512">
        <f t="shared" si="127"/>
        <v>0</v>
      </c>
      <c r="AE142" s="512">
        <f t="shared" si="127"/>
        <v>0</v>
      </c>
      <c r="AF142" s="466"/>
    </row>
    <row r="143" spans="1:32" ht="36.75" customHeight="1" x14ac:dyDescent="0.3">
      <c r="A143" s="507" t="s">
        <v>66</v>
      </c>
      <c r="B143" s="465">
        <f>B144+B145</f>
        <v>64603.608</v>
      </c>
      <c r="C143" s="465">
        <f t="shared" ref="C143:E143" si="128">C144+C145</f>
        <v>7237.6039999999994</v>
      </c>
      <c r="D143" s="465">
        <f t="shared" si="128"/>
        <v>4175.2790000000005</v>
      </c>
      <c r="E143" s="465">
        <f t="shared" si="128"/>
        <v>4175.2790000000005</v>
      </c>
      <c r="F143" s="465">
        <f>IFERROR(E143/B143*100,0)</f>
        <v>6.4629192227158585</v>
      </c>
      <c r="G143" s="465">
        <f>IFERROR(E143/C143*100,0)</f>
        <v>57.688690898258614</v>
      </c>
      <c r="H143" s="512">
        <f>H144+H145</f>
        <v>7237.6039999999994</v>
      </c>
      <c r="I143" s="512">
        <f t="shared" ref="I143:AE143" si="129">I144+I145</f>
        <v>4175.2790000000005</v>
      </c>
      <c r="J143" s="512">
        <f t="shared" si="129"/>
        <v>4682.5730000000003</v>
      </c>
      <c r="K143" s="512">
        <f t="shared" si="129"/>
        <v>0</v>
      </c>
      <c r="L143" s="512">
        <f t="shared" si="129"/>
        <v>3749.53</v>
      </c>
      <c r="M143" s="512">
        <f t="shared" si="129"/>
        <v>0</v>
      </c>
      <c r="N143" s="512">
        <f t="shared" si="129"/>
        <v>5461.0169999999998</v>
      </c>
      <c r="O143" s="512">
        <f t="shared" si="129"/>
        <v>0</v>
      </c>
      <c r="P143" s="512">
        <f t="shared" si="129"/>
        <v>4261.335</v>
      </c>
      <c r="Q143" s="512">
        <f t="shared" si="129"/>
        <v>0</v>
      </c>
      <c r="R143" s="512">
        <f t="shared" si="129"/>
        <v>8396.2889999999989</v>
      </c>
      <c r="S143" s="512">
        <f t="shared" si="129"/>
        <v>0</v>
      </c>
      <c r="T143" s="512">
        <f t="shared" si="129"/>
        <v>9834.2180000000008</v>
      </c>
      <c r="U143" s="512">
        <f t="shared" si="129"/>
        <v>0</v>
      </c>
      <c r="V143" s="512">
        <f t="shared" si="129"/>
        <v>4302.0550000000003</v>
      </c>
      <c r="W143" s="512">
        <f t="shared" si="129"/>
        <v>0</v>
      </c>
      <c r="X143" s="512">
        <f t="shared" si="129"/>
        <v>3741.759</v>
      </c>
      <c r="Y143" s="512">
        <f t="shared" si="129"/>
        <v>0</v>
      </c>
      <c r="Z143" s="512">
        <f t="shared" si="129"/>
        <v>5458.6390000000001</v>
      </c>
      <c r="AA143" s="512">
        <f t="shared" si="129"/>
        <v>0</v>
      </c>
      <c r="AB143" s="512">
        <f t="shared" si="129"/>
        <v>4405.8450000000003</v>
      </c>
      <c r="AC143" s="512">
        <f t="shared" si="129"/>
        <v>0</v>
      </c>
      <c r="AD143" s="512">
        <f t="shared" si="129"/>
        <v>3072.7439999999997</v>
      </c>
      <c r="AE143" s="512">
        <f t="shared" si="129"/>
        <v>0</v>
      </c>
      <c r="AF143" s="465"/>
    </row>
    <row r="144" spans="1:32" ht="18.75" x14ac:dyDescent="0.3">
      <c r="A144" s="464" t="s">
        <v>32</v>
      </c>
      <c r="B144" s="477">
        <f>B148</f>
        <v>4297.6000000000004</v>
      </c>
      <c r="C144" s="477">
        <f t="shared" ref="C144:AE144" si="130">C148</f>
        <v>0</v>
      </c>
      <c r="D144" s="477">
        <f t="shared" si="130"/>
        <v>0</v>
      </c>
      <c r="E144" s="477">
        <f t="shared" si="130"/>
        <v>0</v>
      </c>
      <c r="F144" s="477">
        <f t="shared" si="130"/>
        <v>0</v>
      </c>
      <c r="G144" s="465">
        <f t="shared" ref="G144:G146" si="131">IFERROR(E144/C144*100,0)</f>
        <v>0</v>
      </c>
      <c r="H144" s="514">
        <f t="shared" si="130"/>
        <v>0</v>
      </c>
      <c r="I144" s="514">
        <f t="shared" si="130"/>
        <v>0</v>
      </c>
      <c r="J144" s="514">
        <f t="shared" si="130"/>
        <v>0</v>
      </c>
      <c r="K144" s="514">
        <f t="shared" si="130"/>
        <v>0</v>
      </c>
      <c r="L144" s="514">
        <f t="shared" si="130"/>
        <v>0</v>
      </c>
      <c r="M144" s="514">
        <f t="shared" si="130"/>
        <v>0</v>
      </c>
      <c r="N144" s="514">
        <f t="shared" si="130"/>
        <v>0</v>
      </c>
      <c r="O144" s="514">
        <f t="shared" si="130"/>
        <v>0</v>
      </c>
      <c r="P144" s="514">
        <f t="shared" si="130"/>
        <v>0</v>
      </c>
      <c r="Q144" s="514">
        <f t="shared" si="130"/>
        <v>0</v>
      </c>
      <c r="R144" s="514">
        <f t="shared" si="130"/>
        <v>95</v>
      </c>
      <c r="S144" s="514">
        <f t="shared" si="130"/>
        <v>0</v>
      </c>
      <c r="T144" s="514">
        <f t="shared" si="130"/>
        <v>4155.1000000000004</v>
      </c>
      <c r="U144" s="514">
        <f t="shared" si="130"/>
        <v>0</v>
      </c>
      <c r="V144" s="514">
        <f t="shared" si="130"/>
        <v>0</v>
      </c>
      <c r="W144" s="514">
        <f t="shared" si="130"/>
        <v>0</v>
      </c>
      <c r="X144" s="514">
        <f t="shared" si="130"/>
        <v>0</v>
      </c>
      <c r="Y144" s="514">
        <f t="shared" si="130"/>
        <v>0</v>
      </c>
      <c r="Z144" s="514">
        <f t="shared" si="130"/>
        <v>0</v>
      </c>
      <c r="AA144" s="514">
        <f t="shared" si="130"/>
        <v>0</v>
      </c>
      <c r="AB144" s="514">
        <f t="shared" si="130"/>
        <v>47.5</v>
      </c>
      <c r="AC144" s="514">
        <f t="shared" si="130"/>
        <v>0</v>
      </c>
      <c r="AD144" s="514">
        <f t="shared" si="130"/>
        <v>0</v>
      </c>
      <c r="AE144" s="514">
        <f t="shared" si="130"/>
        <v>0</v>
      </c>
      <c r="AF144" s="465"/>
    </row>
    <row r="145" spans="1:32" ht="18.75" x14ac:dyDescent="0.3">
      <c r="A145" s="464" t="s">
        <v>33</v>
      </c>
      <c r="B145" s="477">
        <f>B149+B152</f>
        <v>60306.008000000002</v>
      </c>
      <c r="C145" s="477">
        <f t="shared" ref="C145:E145" si="132">C149+C152</f>
        <v>7237.6039999999994</v>
      </c>
      <c r="D145" s="477">
        <f t="shared" si="132"/>
        <v>4175.2790000000005</v>
      </c>
      <c r="E145" s="477">
        <f t="shared" si="132"/>
        <v>4175.2790000000005</v>
      </c>
      <c r="F145" s="465"/>
      <c r="G145" s="465">
        <f t="shared" si="131"/>
        <v>57.688690898258614</v>
      </c>
      <c r="H145" s="514">
        <f t="shared" ref="H145:AE145" si="133">H30+H133</f>
        <v>7237.6039999999994</v>
      </c>
      <c r="I145" s="514">
        <f t="shared" si="133"/>
        <v>4175.2790000000005</v>
      </c>
      <c r="J145" s="514">
        <f t="shared" si="133"/>
        <v>4682.5730000000003</v>
      </c>
      <c r="K145" s="514">
        <f t="shared" si="133"/>
        <v>0</v>
      </c>
      <c r="L145" s="514">
        <f t="shared" si="133"/>
        <v>3749.53</v>
      </c>
      <c r="M145" s="514">
        <f t="shared" si="133"/>
        <v>0</v>
      </c>
      <c r="N145" s="514">
        <f t="shared" si="133"/>
        <v>5461.0169999999998</v>
      </c>
      <c r="O145" s="514">
        <f t="shared" si="133"/>
        <v>0</v>
      </c>
      <c r="P145" s="514">
        <f t="shared" si="133"/>
        <v>4261.335</v>
      </c>
      <c r="Q145" s="514">
        <f t="shared" si="133"/>
        <v>0</v>
      </c>
      <c r="R145" s="514">
        <f t="shared" si="133"/>
        <v>8301.2889999999989</v>
      </c>
      <c r="S145" s="514">
        <f t="shared" si="133"/>
        <v>0</v>
      </c>
      <c r="T145" s="514">
        <f t="shared" si="133"/>
        <v>5679.1180000000004</v>
      </c>
      <c r="U145" s="514">
        <f t="shared" si="133"/>
        <v>0</v>
      </c>
      <c r="V145" s="514">
        <f t="shared" si="133"/>
        <v>4302.0550000000003</v>
      </c>
      <c r="W145" s="514">
        <f t="shared" si="133"/>
        <v>0</v>
      </c>
      <c r="X145" s="514">
        <f t="shared" si="133"/>
        <v>3741.759</v>
      </c>
      <c r="Y145" s="514">
        <f t="shared" si="133"/>
        <v>0</v>
      </c>
      <c r="Z145" s="514">
        <f t="shared" si="133"/>
        <v>5458.6390000000001</v>
      </c>
      <c r="AA145" s="514">
        <f t="shared" si="133"/>
        <v>0</v>
      </c>
      <c r="AB145" s="514">
        <f t="shared" si="133"/>
        <v>4358.3450000000003</v>
      </c>
      <c r="AC145" s="514">
        <f t="shared" si="133"/>
        <v>0</v>
      </c>
      <c r="AD145" s="514">
        <f t="shared" si="133"/>
        <v>3072.7439999999997</v>
      </c>
      <c r="AE145" s="514">
        <f t="shared" si="133"/>
        <v>0</v>
      </c>
      <c r="AF145" s="465"/>
    </row>
    <row r="146" spans="1:32" ht="37.5" x14ac:dyDescent="0.3">
      <c r="A146" s="485" t="s">
        <v>176</v>
      </c>
      <c r="B146" s="477">
        <f>B150</f>
        <v>226.20999999999998</v>
      </c>
      <c r="C146" s="477">
        <f t="shared" ref="C146:AE146" si="134">C150</f>
        <v>0</v>
      </c>
      <c r="D146" s="477">
        <f t="shared" si="134"/>
        <v>0</v>
      </c>
      <c r="E146" s="477">
        <f t="shared" si="134"/>
        <v>0</v>
      </c>
      <c r="F146" s="465">
        <f t="shared" ref="F146" si="135">IFERROR(E146/B146*100,0)</f>
        <v>0</v>
      </c>
      <c r="G146" s="465">
        <f t="shared" si="131"/>
        <v>0</v>
      </c>
      <c r="H146" s="514">
        <f t="shared" si="134"/>
        <v>0</v>
      </c>
      <c r="I146" s="514">
        <f t="shared" si="134"/>
        <v>0</v>
      </c>
      <c r="J146" s="514">
        <f t="shared" si="134"/>
        <v>0</v>
      </c>
      <c r="K146" s="514">
        <f t="shared" si="134"/>
        <v>0</v>
      </c>
      <c r="L146" s="514">
        <f t="shared" si="134"/>
        <v>0</v>
      </c>
      <c r="M146" s="514">
        <f t="shared" si="134"/>
        <v>0</v>
      </c>
      <c r="N146" s="514">
        <f t="shared" si="134"/>
        <v>0</v>
      </c>
      <c r="O146" s="514">
        <f t="shared" si="134"/>
        <v>0</v>
      </c>
      <c r="P146" s="514">
        <f t="shared" si="134"/>
        <v>0</v>
      </c>
      <c r="Q146" s="514">
        <f t="shared" si="134"/>
        <v>0</v>
      </c>
      <c r="R146" s="514">
        <f t="shared" si="134"/>
        <v>5</v>
      </c>
      <c r="S146" s="514">
        <f t="shared" si="134"/>
        <v>0</v>
      </c>
      <c r="T146" s="514">
        <f t="shared" si="134"/>
        <v>218.70999999999998</v>
      </c>
      <c r="U146" s="514">
        <f t="shared" si="134"/>
        <v>0</v>
      </c>
      <c r="V146" s="514">
        <f t="shared" si="134"/>
        <v>0</v>
      </c>
      <c r="W146" s="514">
        <f t="shared" si="134"/>
        <v>0</v>
      </c>
      <c r="X146" s="514">
        <f t="shared" si="134"/>
        <v>0</v>
      </c>
      <c r="Y146" s="514">
        <f t="shared" si="134"/>
        <v>0</v>
      </c>
      <c r="Z146" s="514">
        <f t="shared" si="134"/>
        <v>0</v>
      </c>
      <c r="AA146" s="514">
        <f t="shared" si="134"/>
        <v>0</v>
      </c>
      <c r="AB146" s="514">
        <f t="shared" si="134"/>
        <v>2.5</v>
      </c>
      <c r="AC146" s="514">
        <f t="shared" si="134"/>
        <v>0</v>
      </c>
      <c r="AD146" s="514">
        <f t="shared" si="134"/>
        <v>0</v>
      </c>
      <c r="AE146" s="514">
        <f t="shared" si="134"/>
        <v>0</v>
      </c>
      <c r="AF146" s="465"/>
    </row>
    <row r="147" spans="1:32" ht="37.5" x14ac:dyDescent="0.3">
      <c r="A147" s="508" t="s">
        <v>390</v>
      </c>
      <c r="B147" s="465">
        <f>B148+B149</f>
        <v>9080.2099999999991</v>
      </c>
      <c r="C147" s="465">
        <f t="shared" ref="C147:E147" si="136">C148+C149</f>
        <v>0</v>
      </c>
      <c r="D147" s="465">
        <f t="shared" si="136"/>
        <v>0</v>
      </c>
      <c r="E147" s="465">
        <f t="shared" si="136"/>
        <v>0</v>
      </c>
      <c r="F147" s="465">
        <f>IFERROR(E147/B147*100,0)</f>
        <v>0</v>
      </c>
      <c r="G147" s="465">
        <f>IFERROR(E147/C147*100,0)</f>
        <v>0</v>
      </c>
      <c r="H147" s="512">
        <f>H148+H149</f>
        <v>0</v>
      </c>
      <c r="I147" s="512">
        <f t="shared" ref="I147:AE147" si="137">I148+I149</f>
        <v>0</v>
      </c>
      <c r="J147" s="512">
        <f t="shared" si="137"/>
        <v>0</v>
      </c>
      <c r="K147" s="512">
        <f t="shared" si="137"/>
        <v>0</v>
      </c>
      <c r="L147" s="512">
        <f t="shared" si="137"/>
        <v>0</v>
      </c>
      <c r="M147" s="512">
        <f t="shared" si="137"/>
        <v>0</v>
      </c>
      <c r="N147" s="512">
        <f t="shared" si="137"/>
        <v>0</v>
      </c>
      <c r="O147" s="512">
        <f t="shared" si="137"/>
        <v>0</v>
      </c>
      <c r="P147" s="512">
        <f t="shared" si="137"/>
        <v>0</v>
      </c>
      <c r="Q147" s="512">
        <f t="shared" si="137"/>
        <v>0</v>
      </c>
      <c r="R147" s="512">
        <f t="shared" si="137"/>
        <v>4656.3999999999996</v>
      </c>
      <c r="S147" s="512">
        <f t="shared" si="137"/>
        <v>0</v>
      </c>
      <c r="T147" s="512">
        <f t="shared" si="137"/>
        <v>4373.8100000000004</v>
      </c>
      <c r="U147" s="512">
        <f t="shared" si="137"/>
        <v>0</v>
      </c>
      <c r="V147" s="512">
        <f t="shared" si="137"/>
        <v>0</v>
      </c>
      <c r="W147" s="512">
        <f t="shared" si="137"/>
        <v>0</v>
      </c>
      <c r="X147" s="512">
        <f t="shared" si="137"/>
        <v>0</v>
      </c>
      <c r="Y147" s="512">
        <f t="shared" si="137"/>
        <v>0</v>
      </c>
      <c r="Z147" s="512">
        <f t="shared" si="137"/>
        <v>0</v>
      </c>
      <c r="AA147" s="512">
        <f t="shared" si="137"/>
        <v>0</v>
      </c>
      <c r="AB147" s="512">
        <f t="shared" si="137"/>
        <v>50</v>
      </c>
      <c r="AC147" s="512">
        <f t="shared" si="137"/>
        <v>0</v>
      </c>
      <c r="AD147" s="512">
        <f t="shared" si="137"/>
        <v>0</v>
      </c>
      <c r="AE147" s="512">
        <f t="shared" si="137"/>
        <v>0</v>
      </c>
      <c r="AF147" s="465"/>
    </row>
    <row r="148" spans="1:32" ht="18.75" x14ac:dyDescent="0.3">
      <c r="A148" s="464" t="s">
        <v>32</v>
      </c>
      <c r="B148" s="477">
        <f t="shared" ref="B148:E150" si="138">B137</f>
        <v>4297.6000000000004</v>
      </c>
      <c r="C148" s="477">
        <f t="shared" si="138"/>
        <v>0</v>
      </c>
      <c r="D148" s="477">
        <f t="shared" si="138"/>
        <v>0</v>
      </c>
      <c r="E148" s="477">
        <f t="shared" si="138"/>
        <v>0</v>
      </c>
      <c r="F148" s="465">
        <f t="shared" ref="F148:F152" si="139">IFERROR(E148/B148*100,0)</f>
        <v>0</v>
      </c>
      <c r="G148" s="465">
        <f t="shared" ref="G148:G152" si="140">IFERROR(E148/C148*100,0)</f>
        <v>0</v>
      </c>
      <c r="H148" s="514">
        <f t="shared" ref="H148:AE150" si="141">H137</f>
        <v>0</v>
      </c>
      <c r="I148" s="514">
        <f t="shared" si="141"/>
        <v>0</v>
      </c>
      <c r="J148" s="514">
        <f t="shared" si="141"/>
        <v>0</v>
      </c>
      <c r="K148" s="514">
        <f t="shared" si="141"/>
        <v>0</v>
      </c>
      <c r="L148" s="514">
        <f t="shared" si="141"/>
        <v>0</v>
      </c>
      <c r="M148" s="514">
        <f t="shared" si="141"/>
        <v>0</v>
      </c>
      <c r="N148" s="514">
        <f t="shared" si="141"/>
        <v>0</v>
      </c>
      <c r="O148" s="514">
        <f t="shared" si="141"/>
        <v>0</v>
      </c>
      <c r="P148" s="514">
        <f t="shared" si="141"/>
        <v>0</v>
      </c>
      <c r="Q148" s="514">
        <f t="shared" si="141"/>
        <v>0</v>
      </c>
      <c r="R148" s="514">
        <f t="shared" si="141"/>
        <v>95</v>
      </c>
      <c r="S148" s="514">
        <f t="shared" si="141"/>
        <v>0</v>
      </c>
      <c r="T148" s="514">
        <f t="shared" si="141"/>
        <v>4155.1000000000004</v>
      </c>
      <c r="U148" s="514">
        <f t="shared" si="141"/>
        <v>0</v>
      </c>
      <c r="V148" s="514">
        <f t="shared" si="141"/>
        <v>0</v>
      </c>
      <c r="W148" s="514">
        <f t="shared" si="141"/>
        <v>0</v>
      </c>
      <c r="X148" s="514">
        <f t="shared" si="141"/>
        <v>0</v>
      </c>
      <c r="Y148" s="514">
        <f t="shared" si="141"/>
        <v>0</v>
      </c>
      <c r="Z148" s="514">
        <f t="shared" si="141"/>
        <v>0</v>
      </c>
      <c r="AA148" s="514">
        <f t="shared" si="141"/>
        <v>0</v>
      </c>
      <c r="AB148" s="514">
        <f t="shared" si="141"/>
        <v>47.5</v>
      </c>
      <c r="AC148" s="514">
        <f t="shared" si="141"/>
        <v>0</v>
      </c>
      <c r="AD148" s="514">
        <f t="shared" si="141"/>
        <v>0</v>
      </c>
      <c r="AE148" s="514">
        <f t="shared" si="141"/>
        <v>0</v>
      </c>
      <c r="AF148" s="465"/>
    </row>
    <row r="149" spans="1:32" ht="18.75" x14ac:dyDescent="0.3">
      <c r="A149" s="464" t="s">
        <v>33</v>
      </c>
      <c r="B149" s="477">
        <f t="shared" si="138"/>
        <v>4782.6099999999997</v>
      </c>
      <c r="C149" s="477">
        <f t="shared" si="138"/>
        <v>0</v>
      </c>
      <c r="D149" s="477">
        <f t="shared" si="138"/>
        <v>0</v>
      </c>
      <c r="E149" s="477">
        <f t="shared" si="138"/>
        <v>0</v>
      </c>
      <c r="F149" s="465">
        <f t="shared" si="139"/>
        <v>0</v>
      </c>
      <c r="G149" s="465">
        <f t="shared" si="140"/>
        <v>0</v>
      </c>
      <c r="H149" s="514">
        <f t="shared" si="141"/>
        <v>0</v>
      </c>
      <c r="I149" s="514">
        <f t="shared" si="141"/>
        <v>0</v>
      </c>
      <c r="J149" s="514">
        <f t="shared" si="141"/>
        <v>0</v>
      </c>
      <c r="K149" s="514">
        <f t="shared" si="141"/>
        <v>0</v>
      </c>
      <c r="L149" s="514">
        <f t="shared" si="141"/>
        <v>0</v>
      </c>
      <c r="M149" s="514">
        <f t="shared" si="141"/>
        <v>0</v>
      </c>
      <c r="N149" s="514">
        <f t="shared" si="141"/>
        <v>0</v>
      </c>
      <c r="O149" s="514">
        <f t="shared" si="141"/>
        <v>0</v>
      </c>
      <c r="P149" s="514">
        <f t="shared" si="141"/>
        <v>0</v>
      </c>
      <c r="Q149" s="514">
        <f t="shared" si="141"/>
        <v>0</v>
      </c>
      <c r="R149" s="514">
        <f t="shared" si="141"/>
        <v>4561.3999999999996</v>
      </c>
      <c r="S149" s="514">
        <f t="shared" si="141"/>
        <v>0</v>
      </c>
      <c r="T149" s="514">
        <f t="shared" si="141"/>
        <v>218.70999999999998</v>
      </c>
      <c r="U149" s="514">
        <f t="shared" si="141"/>
        <v>0</v>
      </c>
      <c r="V149" s="514">
        <f t="shared" si="141"/>
        <v>0</v>
      </c>
      <c r="W149" s="514">
        <f t="shared" si="141"/>
        <v>0</v>
      </c>
      <c r="X149" s="514">
        <f t="shared" si="141"/>
        <v>0</v>
      </c>
      <c r="Y149" s="514">
        <f t="shared" si="141"/>
        <v>0</v>
      </c>
      <c r="Z149" s="514">
        <f t="shared" si="141"/>
        <v>0</v>
      </c>
      <c r="AA149" s="514">
        <f t="shared" si="141"/>
        <v>0</v>
      </c>
      <c r="AB149" s="514">
        <f t="shared" si="141"/>
        <v>2.5</v>
      </c>
      <c r="AC149" s="514">
        <f t="shared" si="141"/>
        <v>0</v>
      </c>
      <c r="AD149" s="514">
        <f t="shared" si="141"/>
        <v>0</v>
      </c>
      <c r="AE149" s="514">
        <f t="shared" si="141"/>
        <v>0</v>
      </c>
      <c r="AF149" s="465"/>
    </row>
    <row r="150" spans="1:32" ht="37.5" x14ac:dyDescent="0.3">
      <c r="A150" s="485" t="s">
        <v>176</v>
      </c>
      <c r="B150" s="477">
        <f t="shared" si="138"/>
        <v>226.20999999999998</v>
      </c>
      <c r="C150" s="477">
        <f t="shared" si="138"/>
        <v>0</v>
      </c>
      <c r="D150" s="477">
        <f t="shared" si="138"/>
        <v>0</v>
      </c>
      <c r="E150" s="477">
        <f t="shared" si="138"/>
        <v>0</v>
      </c>
      <c r="F150" s="465">
        <f t="shared" si="139"/>
        <v>0</v>
      </c>
      <c r="G150" s="465">
        <f t="shared" si="140"/>
        <v>0</v>
      </c>
      <c r="H150" s="514">
        <f t="shared" si="141"/>
        <v>0</v>
      </c>
      <c r="I150" s="514">
        <f t="shared" si="141"/>
        <v>0</v>
      </c>
      <c r="J150" s="514">
        <f t="shared" si="141"/>
        <v>0</v>
      </c>
      <c r="K150" s="514">
        <f t="shared" si="141"/>
        <v>0</v>
      </c>
      <c r="L150" s="514">
        <f t="shared" si="141"/>
        <v>0</v>
      </c>
      <c r="M150" s="514">
        <f t="shared" si="141"/>
        <v>0</v>
      </c>
      <c r="N150" s="514">
        <f t="shared" si="141"/>
        <v>0</v>
      </c>
      <c r="O150" s="514">
        <f t="shared" si="141"/>
        <v>0</v>
      </c>
      <c r="P150" s="514">
        <f t="shared" si="141"/>
        <v>0</v>
      </c>
      <c r="Q150" s="514">
        <f t="shared" si="141"/>
        <v>0</v>
      </c>
      <c r="R150" s="514">
        <f t="shared" si="141"/>
        <v>5</v>
      </c>
      <c r="S150" s="514">
        <f t="shared" si="141"/>
        <v>0</v>
      </c>
      <c r="T150" s="514">
        <f t="shared" si="141"/>
        <v>218.70999999999998</v>
      </c>
      <c r="U150" s="514">
        <f t="shared" si="141"/>
        <v>0</v>
      </c>
      <c r="V150" s="514">
        <f t="shared" si="141"/>
        <v>0</v>
      </c>
      <c r="W150" s="514">
        <f t="shared" si="141"/>
        <v>0</v>
      </c>
      <c r="X150" s="514">
        <f t="shared" si="141"/>
        <v>0</v>
      </c>
      <c r="Y150" s="514">
        <f t="shared" si="141"/>
        <v>0</v>
      </c>
      <c r="Z150" s="514">
        <f t="shared" si="141"/>
        <v>0</v>
      </c>
      <c r="AA150" s="514">
        <f t="shared" si="141"/>
        <v>0</v>
      </c>
      <c r="AB150" s="514">
        <f t="shared" si="141"/>
        <v>2.5</v>
      </c>
      <c r="AC150" s="514">
        <f t="shared" si="141"/>
        <v>0</v>
      </c>
      <c r="AD150" s="514">
        <f t="shared" si="141"/>
        <v>0</v>
      </c>
      <c r="AE150" s="514">
        <f t="shared" si="141"/>
        <v>0</v>
      </c>
      <c r="AF150" s="465"/>
    </row>
    <row r="151" spans="1:32" ht="37.5" x14ac:dyDescent="0.3">
      <c r="A151" s="508" t="s">
        <v>100</v>
      </c>
      <c r="B151" s="465">
        <f>B152</f>
        <v>55523.398000000001</v>
      </c>
      <c r="C151" s="465">
        <f t="shared" ref="C151:AE151" si="142">C152</f>
        <v>7237.6039999999994</v>
      </c>
      <c r="D151" s="465">
        <f t="shared" si="142"/>
        <v>4175.2790000000005</v>
      </c>
      <c r="E151" s="465">
        <f t="shared" si="142"/>
        <v>4175.2790000000005</v>
      </c>
      <c r="F151" s="465">
        <f t="shared" si="139"/>
        <v>7.5198549627672291</v>
      </c>
      <c r="G151" s="465">
        <f t="shared" si="140"/>
        <v>57.688690898258614</v>
      </c>
      <c r="H151" s="512">
        <f t="shared" si="142"/>
        <v>7237.6039999999994</v>
      </c>
      <c r="I151" s="512">
        <f t="shared" si="142"/>
        <v>4175.2790000000005</v>
      </c>
      <c r="J151" s="512">
        <f t="shared" si="142"/>
        <v>4682.5730000000003</v>
      </c>
      <c r="K151" s="512">
        <f t="shared" si="142"/>
        <v>0</v>
      </c>
      <c r="L151" s="512">
        <f t="shared" si="142"/>
        <v>3749.53</v>
      </c>
      <c r="M151" s="512">
        <f t="shared" si="142"/>
        <v>0</v>
      </c>
      <c r="N151" s="512">
        <f t="shared" si="142"/>
        <v>5461.0169999999998</v>
      </c>
      <c r="O151" s="512">
        <f t="shared" si="142"/>
        <v>0</v>
      </c>
      <c r="P151" s="512">
        <f t="shared" si="142"/>
        <v>4261.335</v>
      </c>
      <c r="Q151" s="512">
        <f t="shared" si="142"/>
        <v>0</v>
      </c>
      <c r="R151" s="512">
        <f t="shared" si="142"/>
        <v>3739.8889999999997</v>
      </c>
      <c r="S151" s="512">
        <f t="shared" si="142"/>
        <v>0</v>
      </c>
      <c r="T151" s="512">
        <f t="shared" si="142"/>
        <v>5460.4080000000004</v>
      </c>
      <c r="U151" s="512">
        <f t="shared" si="142"/>
        <v>0</v>
      </c>
      <c r="V151" s="512">
        <f t="shared" si="142"/>
        <v>4302.0550000000003</v>
      </c>
      <c r="W151" s="512">
        <f t="shared" si="142"/>
        <v>0</v>
      </c>
      <c r="X151" s="512">
        <f t="shared" si="142"/>
        <v>3741.759</v>
      </c>
      <c r="Y151" s="512">
        <f t="shared" si="142"/>
        <v>0</v>
      </c>
      <c r="Z151" s="512">
        <f t="shared" si="142"/>
        <v>5458.6390000000001</v>
      </c>
      <c r="AA151" s="512">
        <f t="shared" si="142"/>
        <v>0</v>
      </c>
      <c r="AB151" s="512">
        <f t="shared" si="142"/>
        <v>4355.8450000000003</v>
      </c>
      <c r="AC151" s="512">
        <f t="shared" si="142"/>
        <v>0</v>
      </c>
      <c r="AD151" s="512">
        <f t="shared" si="142"/>
        <v>3072.7439999999997</v>
      </c>
      <c r="AE151" s="512">
        <f t="shared" si="142"/>
        <v>0</v>
      </c>
      <c r="AF151" s="465"/>
    </row>
    <row r="152" spans="1:32" ht="18.75" x14ac:dyDescent="0.3">
      <c r="A152" s="464" t="s">
        <v>33</v>
      </c>
      <c r="B152" s="477">
        <f>B12+B126</f>
        <v>55523.398000000001</v>
      </c>
      <c r="C152" s="477">
        <f>C12+C126</f>
        <v>7237.6039999999994</v>
      </c>
      <c r="D152" s="477">
        <f>D12+D126</f>
        <v>4175.2790000000005</v>
      </c>
      <c r="E152" s="477">
        <f>E12+E126</f>
        <v>4175.2790000000005</v>
      </c>
      <c r="F152" s="465">
        <f t="shared" si="139"/>
        <v>7.5198549627672291</v>
      </c>
      <c r="G152" s="465">
        <f t="shared" si="140"/>
        <v>57.688690898258614</v>
      </c>
      <c r="H152" s="514">
        <f t="shared" ref="H152:AE152" si="143">H12+H126</f>
        <v>7237.6039999999994</v>
      </c>
      <c r="I152" s="514">
        <f t="shared" si="143"/>
        <v>4175.2790000000005</v>
      </c>
      <c r="J152" s="514">
        <f t="shared" si="143"/>
        <v>4682.5730000000003</v>
      </c>
      <c r="K152" s="514">
        <f t="shared" si="143"/>
        <v>0</v>
      </c>
      <c r="L152" s="514">
        <f t="shared" si="143"/>
        <v>3749.53</v>
      </c>
      <c r="M152" s="514">
        <f t="shared" si="143"/>
        <v>0</v>
      </c>
      <c r="N152" s="514">
        <f t="shared" si="143"/>
        <v>5461.0169999999998</v>
      </c>
      <c r="O152" s="514">
        <f t="shared" si="143"/>
        <v>0</v>
      </c>
      <c r="P152" s="514">
        <f t="shared" si="143"/>
        <v>4261.335</v>
      </c>
      <c r="Q152" s="514">
        <f t="shared" si="143"/>
        <v>0</v>
      </c>
      <c r="R152" s="514">
        <f t="shared" si="143"/>
        <v>3739.8889999999997</v>
      </c>
      <c r="S152" s="514">
        <f t="shared" si="143"/>
        <v>0</v>
      </c>
      <c r="T152" s="514">
        <f t="shared" si="143"/>
        <v>5460.4080000000004</v>
      </c>
      <c r="U152" s="514">
        <f t="shared" si="143"/>
        <v>0</v>
      </c>
      <c r="V152" s="514">
        <f t="shared" si="143"/>
        <v>4302.0550000000003</v>
      </c>
      <c r="W152" s="514">
        <f t="shared" si="143"/>
        <v>0</v>
      </c>
      <c r="X152" s="514">
        <f t="shared" si="143"/>
        <v>3741.759</v>
      </c>
      <c r="Y152" s="514">
        <f t="shared" si="143"/>
        <v>0</v>
      </c>
      <c r="Z152" s="514">
        <f t="shared" si="143"/>
        <v>5458.6390000000001</v>
      </c>
      <c r="AA152" s="514">
        <f t="shared" si="143"/>
        <v>0</v>
      </c>
      <c r="AB152" s="514">
        <f t="shared" si="143"/>
        <v>4355.8450000000003</v>
      </c>
      <c r="AC152" s="514">
        <f t="shared" si="143"/>
        <v>0</v>
      </c>
      <c r="AD152" s="514">
        <f t="shared" si="143"/>
        <v>3072.7439999999997</v>
      </c>
      <c r="AE152" s="514">
        <f t="shared" si="143"/>
        <v>0</v>
      </c>
      <c r="AF152" s="465"/>
    </row>
  </sheetData>
  <customSheetViews>
    <customSheetView guid="{87218168-6C8E-4D5B-A5E5-DCCC26803AA3}" scale="70" state="hidden">
      <pane xSplit="1" ySplit="10" topLeftCell="B146" activePane="bottomRight" state="frozen"/>
      <selection pane="bottomRight" activeCell="AF47" sqref="AF47:AF52"/>
      <pageMargins left="0.7" right="0.7" top="0.75" bottom="0.75" header="0.3" footer="0.3"/>
    </customSheetView>
    <customSheetView guid="{74870EE6-26B9-40F7-9DC9-260EF16D8959}" scale="70">
      <pane xSplit="1" ySplit="10" topLeftCell="B146" activePane="bottomRight" state="frozen"/>
      <selection pane="bottomRight" activeCell="A3" sqref="A3:Q3"/>
      <pageMargins left="0.7" right="0.7" top="0.75" bottom="0.75" header="0.3" footer="0.3"/>
    </customSheetView>
    <customSheetView guid="{B1BF08D1-D416-4B47-ADD0-4F59132DC9E8}" scale="70">
      <pane xSplit="1" ySplit="10" topLeftCell="B146" activePane="bottomRight" state="frozen"/>
      <selection pane="bottomRight" activeCell="A3" sqref="A3:Q3"/>
      <pageMargins left="0.7" right="0.7" top="0.75" bottom="0.75" header="0.3" footer="0.3"/>
    </customSheetView>
    <customSheetView guid="{7C130984-112A-4861-AA43-E2940708E3DC}" scale="70">
      <pane xSplit="1" ySplit="10" topLeftCell="B11" activePane="bottomRight" state="frozen"/>
      <selection pane="bottomRight" activeCell="A3" sqref="A3:Q3"/>
      <pageMargins left="0.7" right="0.7" top="0.75" bottom="0.75" header="0.3" footer="0.3"/>
    </customSheetView>
    <customSheetView guid="{4D0DFB57-2CBA-42F2-9A97-C453A6851FBA}" scale="70">
      <pane xSplit="1" ySplit="10" topLeftCell="B11" activePane="bottomRight" state="frozen"/>
      <selection pane="bottomRight" activeCell="A3" sqref="A3:Q3"/>
      <pageMargins left="0.7" right="0.7" top="0.75" bottom="0.75" header="0.3" footer="0.3"/>
    </customSheetView>
    <customSheetView guid="{BCD82A82-B724-4763-8580-D765356E09BA}" scale="70">
      <pane xSplit="1" ySplit="10" topLeftCell="B11" activePane="bottomRight" state="frozen"/>
      <selection pane="bottomRight" activeCell="A3" sqref="A3:Q3"/>
      <pageMargins left="0.7" right="0.7" top="0.75" bottom="0.75" header="0.3" footer="0.3"/>
    </customSheetView>
    <customSheetView guid="{E508E171-4ED9-4B07-84DF-DA28C60E1969}" scale="70">
      <pane xSplit="1" ySplit="10" topLeftCell="B11" activePane="bottomRight" state="frozen"/>
      <selection pane="bottomRight" activeCell="A3" sqref="A3:Q3"/>
      <pageMargins left="0.7" right="0.7" top="0.75" bottom="0.75" header="0.3" footer="0.3"/>
    </customSheetView>
    <customSheetView guid="{4F41B9CC-959D-442C-80B0-1F0DB2C76D27}" scale="70">
      <pane xSplit="1" ySplit="10" topLeftCell="B11" activePane="bottomRight" state="frozen"/>
      <selection pane="bottomRight" activeCell="A3" sqref="A3:Q3"/>
      <pageMargins left="0.7" right="0.7" top="0.75" bottom="0.75" header="0.3" footer="0.3"/>
    </customSheetView>
    <customSheetView guid="{602C8EDB-B9EF-4C85-B0D5-0558C3A0ABAB}" scale="70">
      <pane xSplit="1" ySplit="10" topLeftCell="B11" activePane="bottomRight" state="frozen"/>
      <selection pane="bottomRight" activeCell="A3" sqref="A3:Q3"/>
      <pageMargins left="0.7" right="0.7" top="0.75" bottom="0.75" header="0.3" footer="0.3"/>
    </customSheetView>
    <customSheetView guid="{0C2B9C2A-7B94-41EF-A2E6-F8AC9A67DE25}" scale="70">
      <pane xSplit="1" ySplit="10" topLeftCell="B11" activePane="bottomRight" state="frozen"/>
      <selection pane="bottomRight" activeCell="A3" sqref="A3:Q3"/>
      <pageMargins left="0.7" right="0.7" top="0.75" bottom="0.75" header="0.3" footer="0.3"/>
    </customSheetView>
    <customSheetView guid="{B82BA08A-1A30-4F4D-A478-74A6BD09EA97}" scale="70">
      <pane xSplit="1" ySplit="10" topLeftCell="B146" activePane="bottomRight" state="frozen"/>
      <selection pane="bottomRight" activeCell="A3" sqref="A3:Q3"/>
      <pageMargins left="0.7" right="0.7" top="0.75" bottom="0.75" header="0.3" footer="0.3"/>
    </customSheetView>
    <customSheetView guid="{84867370-1F3E-4368-AF79-FBCE46FFFE92}" scale="70">
      <pane xSplit="1" ySplit="10" topLeftCell="B146" activePane="bottomRight" state="frozen"/>
      <selection pane="bottomRight" activeCell="A3" sqref="A3:Q3"/>
      <pageMargins left="0.7" right="0.7" top="0.75" bottom="0.75" header="0.3" footer="0.3"/>
    </customSheetView>
    <customSheetView guid="{C236B307-BD63-48C4-A75F-B3F3717BF55C}" scale="70">
      <pane xSplit="1" ySplit="10" topLeftCell="B146" activePane="bottomRight" state="frozen"/>
      <selection pane="bottomRight" activeCell="A3" sqref="A3:Q3"/>
      <pageMargins left="0.7" right="0.7" top="0.75" bottom="0.75" header="0.3" footer="0.3"/>
    </customSheetView>
    <customSheetView guid="{09C3E205-981E-4A4E-BE89-8B7044192060}" scale="70">
      <pane xSplit="1" ySplit="10" topLeftCell="B146" activePane="bottomRight" state="frozen"/>
      <selection pane="bottomRight" activeCell="A3" sqref="A3:Q3"/>
      <pageMargins left="0.7" right="0.7" top="0.75" bottom="0.75" header="0.3" footer="0.3"/>
    </customSheetView>
    <customSheetView guid="{D01FA037-9AEC-4167-ADB8-2F327C01ECE6}" scale="70">
      <pane xSplit="1" ySplit="10" topLeftCell="B146" activePane="bottomRight" state="frozen"/>
      <selection pane="bottomRight" activeCell="A3" sqref="A3:Q3"/>
      <pageMargins left="0.7" right="0.7" top="0.75" bottom="0.75" header="0.3" footer="0.3"/>
    </customSheetView>
    <customSheetView guid="{69DABE6F-6182-4403-A4A2-969F10F1C13A}" scale="70">
      <pane xSplit="1" ySplit="10" topLeftCell="B146" activePane="bottomRight" state="frozen"/>
      <selection pane="bottomRight" activeCell="A3" sqref="A3:Q3"/>
      <pageMargins left="0.7" right="0.7" top="0.75" bottom="0.75" header="0.3" footer="0.3"/>
    </customSheetView>
    <customSheetView guid="{874882D1-E741-4CCA-BF0D-E72FA60B771D}" scale="70">
      <pane xSplit="1" ySplit="10" topLeftCell="B146" activePane="bottomRight" state="frozen"/>
      <selection pane="bottomRight" activeCell="A3" sqref="A3:Q3"/>
      <pageMargins left="0.7" right="0.7" top="0.75" bottom="0.75" header="0.3" footer="0.3"/>
    </customSheetView>
  </customSheetViews>
  <mergeCells count="42">
    <mergeCell ref="A2:Q2"/>
    <mergeCell ref="A3:Q3"/>
    <mergeCell ref="A4:A6"/>
    <mergeCell ref="B4:B5"/>
    <mergeCell ref="C4:C5"/>
    <mergeCell ref="D4:D5"/>
    <mergeCell ref="E4:E5"/>
    <mergeCell ref="F4:G5"/>
    <mergeCell ref="H4:I5"/>
    <mergeCell ref="J4:K5"/>
    <mergeCell ref="P4:Q5"/>
    <mergeCell ref="L4:M5"/>
    <mergeCell ref="N4:O5"/>
    <mergeCell ref="AF4:AF6"/>
    <mergeCell ref="A53:AE53"/>
    <mergeCell ref="A10:AE10"/>
    <mergeCell ref="A13:AE13"/>
    <mergeCell ref="A16:AE16"/>
    <mergeCell ref="A19:AE19"/>
    <mergeCell ref="A22:AE22"/>
    <mergeCell ref="A25:AE25"/>
    <mergeCell ref="A31:AE31"/>
    <mergeCell ref="A33:AE33"/>
    <mergeCell ref="A38:AE38"/>
    <mergeCell ref="A43:AE43"/>
    <mergeCell ref="A48:AE48"/>
    <mergeCell ref="A8:AE8"/>
    <mergeCell ref="Z4:AA5"/>
    <mergeCell ref="AB4:AC5"/>
    <mergeCell ref="A124:AE124"/>
    <mergeCell ref="A127:AE127"/>
    <mergeCell ref="A58:AE58"/>
    <mergeCell ref="A63:AE63"/>
    <mergeCell ref="A68:AE68"/>
    <mergeCell ref="A73:AE73"/>
    <mergeCell ref="A78:AE78"/>
    <mergeCell ref="A83:AE83"/>
    <mergeCell ref="V4:W5"/>
    <mergeCell ref="X4:Y5"/>
    <mergeCell ref="AD4:AE5"/>
    <mergeCell ref="R4:S5"/>
    <mergeCell ref="T4:U5"/>
  </mergeCells>
  <hyperlinks>
    <hyperlink ref="A3:Q3" location="Оглавление!A1" display=" &quot;Социально - экономическое развитие и инвестиции муниципального образования город Когалым&quot; "/>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zoomScale="80" zoomScaleNormal="80" workbookViewId="0">
      <selection activeCell="AF46" sqref="AF47:AF52"/>
    </sheetView>
  </sheetViews>
  <sheetFormatPr defaultColWidth="9.140625" defaultRowHeight="15" x14ac:dyDescent="0.25"/>
  <cols>
    <col min="1" max="1" width="43.140625" style="229" customWidth="1"/>
    <col min="2" max="7" width="12.42578125" style="229" customWidth="1"/>
    <col min="8" max="20" width="11.5703125" style="229" customWidth="1"/>
    <col min="21" max="31" width="11.85546875" style="229" customWidth="1"/>
    <col min="32" max="32" width="53.85546875" style="229" customWidth="1"/>
    <col min="33" max="16384" width="9.140625" style="229"/>
  </cols>
  <sheetData>
    <row r="1" spans="1:32" ht="25.5" x14ac:dyDescent="0.25">
      <c r="A1" s="734" t="s">
        <v>0</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238"/>
      <c r="AF1" s="238"/>
    </row>
    <row r="2" spans="1:32" ht="18.75" x14ac:dyDescent="0.25">
      <c r="A2" s="736" t="s">
        <v>391</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238"/>
      <c r="AF2" s="238" t="s">
        <v>392</v>
      </c>
    </row>
    <row r="3" spans="1:32" ht="22.5" x14ac:dyDescent="0.25">
      <c r="A3" s="239"/>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38"/>
      <c r="AF3" s="238"/>
    </row>
    <row r="4" spans="1:32" ht="37.5" x14ac:dyDescent="0.25">
      <c r="A4" s="738" t="s">
        <v>393</v>
      </c>
      <c r="B4" s="738" t="s">
        <v>394</v>
      </c>
      <c r="C4" s="740" t="s">
        <v>395</v>
      </c>
      <c r="D4" s="740" t="s">
        <v>396</v>
      </c>
      <c r="E4" s="740" t="s">
        <v>397</v>
      </c>
      <c r="F4" s="730" t="s">
        <v>398</v>
      </c>
      <c r="G4" s="730"/>
      <c r="H4" s="730" t="s">
        <v>7</v>
      </c>
      <c r="I4" s="730"/>
      <c r="J4" s="730" t="s">
        <v>8</v>
      </c>
      <c r="K4" s="730"/>
      <c r="L4" s="730" t="s">
        <v>9</v>
      </c>
      <c r="M4" s="730"/>
      <c r="N4" s="730" t="s">
        <v>10</v>
      </c>
      <c r="O4" s="730"/>
      <c r="P4" s="730" t="s">
        <v>11</v>
      </c>
      <c r="Q4" s="730"/>
      <c r="R4" s="730" t="s">
        <v>12</v>
      </c>
      <c r="S4" s="730"/>
      <c r="T4" s="730" t="s">
        <v>13</v>
      </c>
      <c r="U4" s="730"/>
      <c r="V4" s="730" t="s">
        <v>14</v>
      </c>
      <c r="W4" s="730"/>
      <c r="X4" s="730" t="s">
        <v>15</v>
      </c>
      <c r="Y4" s="730"/>
      <c r="Z4" s="730" t="s">
        <v>16</v>
      </c>
      <c r="AA4" s="730"/>
      <c r="AB4" s="730" t="s">
        <v>17</v>
      </c>
      <c r="AC4" s="730"/>
      <c r="AD4" s="730" t="s">
        <v>18</v>
      </c>
      <c r="AE4" s="730"/>
      <c r="AF4" s="241" t="s">
        <v>19</v>
      </c>
    </row>
    <row r="5" spans="1:32" ht="56.25" x14ac:dyDescent="0.25">
      <c r="A5" s="739"/>
      <c r="B5" s="739"/>
      <c r="C5" s="741"/>
      <c r="D5" s="741"/>
      <c r="E5" s="741"/>
      <c r="F5" s="242" t="s">
        <v>20</v>
      </c>
      <c r="G5" s="242" t="s">
        <v>21</v>
      </c>
      <c r="H5" s="242" t="s">
        <v>167</v>
      </c>
      <c r="I5" s="242" t="s">
        <v>23</v>
      </c>
      <c r="J5" s="242" t="s">
        <v>167</v>
      </c>
      <c r="K5" s="242" t="s">
        <v>23</v>
      </c>
      <c r="L5" s="242" t="s">
        <v>167</v>
      </c>
      <c r="M5" s="242" t="s">
        <v>23</v>
      </c>
      <c r="N5" s="242" t="s">
        <v>167</v>
      </c>
      <c r="O5" s="242" t="s">
        <v>23</v>
      </c>
      <c r="P5" s="242" t="s">
        <v>167</v>
      </c>
      <c r="Q5" s="242" t="s">
        <v>23</v>
      </c>
      <c r="R5" s="242" t="s">
        <v>167</v>
      </c>
      <c r="S5" s="242" t="s">
        <v>23</v>
      </c>
      <c r="T5" s="242" t="s">
        <v>167</v>
      </c>
      <c r="U5" s="242" t="s">
        <v>23</v>
      </c>
      <c r="V5" s="242" t="s">
        <v>167</v>
      </c>
      <c r="W5" s="242" t="s">
        <v>23</v>
      </c>
      <c r="X5" s="242" t="s">
        <v>167</v>
      </c>
      <c r="Y5" s="242" t="s">
        <v>23</v>
      </c>
      <c r="Z5" s="242" t="s">
        <v>167</v>
      </c>
      <c r="AA5" s="242" t="s">
        <v>23</v>
      </c>
      <c r="AB5" s="242" t="s">
        <v>167</v>
      </c>
      <c r="AC5" s="242" t="s">
        <v>23</v>
      </c>
      <c r="AD5" s="242" t="s">
        <v>167</v>
      </c>
      <c r="AE5" s="242" t="s">
        <v>23</v>
      </c>
      <c r="AF5" s="241"/>
    </row>
    <row r="6" spans="1:32" ht="18.75" x14ac:dyDescent="0.25">
      <c r="A6" s="731" t="s">
        <v>399</v>
      </c>
      <c r="B6" s="732"/>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3"/>
    </row>
    <row r="7" spans="1:32" ht="18.75" x14ac:dyDescent="0.25">
      <c r="A7" s="721" t="s">
        <v>169</v>
      </c>
      <c r="B7" s="722"/>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9"/>
    </row>
    <row r="8" spans="1:32" ht="16.5" x14ac:dyDescent="0.25">
      <c r="A8" s="714" t="s">
        <v>400</v>
      </c>
      <c r="B8" s="715"/>
      <c r="C8" s="715"/>
      <c r="D8" s="715"/>
      <c r="E8" s="715"/>
      <c r="F8" s="715"/>
      <c r="G8" s="715"/>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6"/>
    </row>
    <row r="9" spans="1:32" ht="16.5" x14ac:dyDescent="0.25">
      <c r="A9" s="243" t="s">
        <v>31</v>
      </c>
      <c r="B9" s="244">
        <f t="shared" ref="B9:E9" si="0">B10+B11+B12+B14</f>
        <v>0</v>
      </c>
      <c r="C9" s="244">
        <f>C10+C11+C12+C14</f>
        <v>0</v>
      </c>
      <c r="D9" s="244">
        <f t="shared" si="0"/>
        <v>0</v>
      </c>
      <c r="E9" s="244">
        <f t="shared" si="0"/>
        <v>0</v>
      </c>
      <c r="F9" s="244">
        <f>IFERROR(E9/B9*100,0)</f>
        <v>0</v>
      </c>
      <c r="G9" s="244">
        <f t="shared" ref="G9:G14" si="1">IFERROR(E9/C9*100,0)</f>
        <v>0</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717"/>
    </row>
    <row r="10" spans="1:32" ht="16.5" x14ac:dyDescent="0.25">
      <c r="A10" s="245" t="s">
        <v>171</v>
      </c>
      <c r="B10" s="246">
        <f>H10+J10+L10+N10+P10+R10+T10+V10+X10+Z10+AB10+AD10</f>
        <v>0</v>
      </c>
      <c r="C10" s="247">
        <f>C17</f>
        <v>0</v>
      </c>
      <c r="D10" s="247">
        <f t="shared" ref="C10:E14" si="2">D17</f>
        <v>0</v>
      </c>
      <c r="E10" s="247">
        <f t="shared" si="2"/>
        <v>0</v>
      </c>
      <c r="F10" s="246">
        <f t="shared" ref="F10:F14" si="3">IFERROR(E10/B10*100,0)</f>
        <v>0</v>
      </c>
      <c r="G10" s="246">
        <f t="shared" si="1"/>
        <v>0</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718"/>
    </row>
    <row r="11" spans="1:32" ht="16.5" x14ac:dyDescent="0.25">
      <c r="A11" s="245" t="s">
        <v>32</v>
      </c>
      <c r="B11" s="246">
        <f>H11+J11+L11+N11+P11+R11+T11+V11+X11+Z11+AB11+AD11</f>
        <v>0</v>
      </c>
      <c r="C11" s="247">
        <f t="shared" si="2"/>
        <v>0</v>
      </c>
      <c r="D11" s="247">
        <f t="shared" si="2"/>
        <v>0</v>
      </c>
      <c r="E11" s="247">
        <f>E18</f>
        <v>0</v>
      </c>
      <c r="F11" s="246">
        <f t="shared" si="3"/>
        <v>0</v>
      </c>
      <c r="G11" s="246">
        <f t="shared" si="1"/>
        <v>0</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718"/>
    </row>
    <row r="12" spans="1:32" ht="16.5" x14ac:dyDescent="0.25">
      <c r="A12" s="245" t="s">
        <v>33</v>
      </c>
      <c r="B12" s="246">
        <f>H12+J12+L12+N12+P12+R12+T12+V12+X12+Z12+AB12+AD12</f>
        <v>0</v>
      </c>
      <c r="C12" s="247">
        <f t="shared" si="2"/>
        <v>0</v>
      </c>
      <c r="D12" s="247">
        <f>D19</f>
        <v>0</v>
      </c>
      <c r="E12" s="247">
        <f t="shared" si="2"/>
        <v>0</v>
      </c>
      <c r="F12" s="246">
        <f t="shared" si="3"/>
        <v>0</v>
      </c>
      <c r="G12" s="246">
        <f t="shared" si="1"/>
        <v>0</v>
      </c>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718"/>
    </row>
    <row r="13" spans="1:32" ht="33" x14ac:dyDescent="0.25">
      <c r="A13" s="248" t="s">
        <v>176</v>
      </c>
      <c r="B13" s="249">
        <f>H13+J13+L13+N13+P13+R13+T13+V13+X13+Z13+AB13+AD13</f>
        <v>0</v>
      </c>
      <c r="C13" s="250">
        <f t="shared" si="2"/>
        <v>0</v>
      </c>
      <c r="D13" s="250">
        <f t="shared" si="2"/>
        <v>0</v>
      </c>
      <c r="E13" s="250">
        <f t="shared" si="2"/>
        <v>0</v>
      </c>
      <c r="F13" s="249">
        <f t="shared" si="3"/>
        <v>0</v>
      </c>
      <c r="G13" s="249">
        <f t="shared" si="1"/>
        <v>0</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718"/>
    </row>
    <row r="14" spans="1:32" ht="16.5" x14ac:dyDescent="0.25">
      <c r="A14" s="251" t="s">
        <v>401</v>
      </c>
      <c r="B14" s="246">
        <f>H14+J14+L14+N14+P14+R14+T14+V14+X14+Z14+AB14+AD14</f>
        <v>0</v>
      </c>
      <c r="C14" s="247">
        <f t="shared" si="2"/>
        <v>0</v>
      </c>
      <c r="D14" s="247">
        <f t="shared" si="2"/>
        <v>0</v>
      </c>
      <c r="E14" s="247">
        <f t="shared" si="2"/>
        <v>0</v>
      </c>
      <c r="F14" s="246">
        <f t="shared" si="3"/>
        <v>0</v>
      </c>
      <c r="G14" s="246">
        <f t="shared" si="1"/>
        <v>0</v>
      </c>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719"/>
    </row>
    <row r="15" spans="1:32" ht="16.5" x14ac:dyDescent="0.25">
      <c r="A15" s="714" t="s">
        <v>402</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6"/>
    </row>
    <row r="16" spans="1:32" ht="16.5" x14ac:dyDescent="0.25">
      <c r="A16" s="243" t="s">
        <v>31</v>
      </c>
      <c r="B16" s="244">
        <f>B17+B18+B19+B21</f>
        <v>0</v>
      </c>
      <c r="C16" s="244">
        <f>C17+C18+C19+C21</f>
        <v>0</v>
      </c>
      <c r="D16" s="244">
        <f t="shared" ref="D16:E16" si="4">D17+D18+D19+D21</f>
        <v>0</v>
      </c>
      <c r="E16" s="244">
        <f t="shared" si="4"/>
        <v>0</v>
      </c>
      <c r="F16" s="244">
        <f t="shared" ref="F16:F21" si="5">IFERROR(E16/B16*100,0)</f>
        <v>0</v>
      </c>
      <c r="G16" s="244">
        <f t="shared" ref="G16:G21" si="6">IFERROR(E16/C16*100,0)</f>
        <v>0</v>
      </c>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720"/>
    </row>
    <row r="17" spans="1:32" ht="16.5" x14ac:dyDescent="0.25">
      <c r="A17" s="245" t="s">
        <v>171</v>
      </c>
      <c r="B17" s="246">
        <f t="shared" ref="B17:B59" si="7">H17+J17+L17+N17+P17+R17+T17+V17+X17+Z17+AB17+AD17</f>
        <v>0</v>
      </c>
      <c r="C17" s="246">
        <f>H17</f>
        <v>0</v>
      </c>
      <c r="D17" s="246">
        <f>E17</f>
        <v>0</v>
      </c>
      <c r="E17" s="246">
        <f>I17+K17+M17+O17+Q17+S17+U17+W17+Y17+AA17+AC17+AE17</f>
        <v>0</v>
      </c>
      <c r="F17" s="246">
        <f t="shared" si="5"/>
        <v>0</v>
      </c>
      <c r="G17" s="246">
        <f t="shared" si="6"/>
        <v>0</v>
      </c>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720"/>
    </row>
    <row r="18" spans="1:32" ht="16.5" x14ac:dyDescent="0.25">
      <c r="A18" s="245" t="s">
        <v>32</v>
      </c>
      <c r="B18" s="246">
        <f t="shared" si="7"/>
        <v>0</v>
      </c>
      <c r="C18" s="246">
        <f t="shared" ref="C18:C21" si="8">H18</f>
        <v>0</v>
      </c>
      <c r="D18" s="246">
        <f>E18</f>
        <v>0</v>
      </c>
      <c r="E18" s="246">
        <f t="shared" ref="E18:E21" si="9">I18+K18+M18+O18+Q18+S18+U18+W18+Y18+AA18+AC18+AE18</f>
        <v>0</v>
      </c>
      <c r="F18" s="246">
        <f t="shared" si="5"/>
        <v>0</v>
      </c>
      <c r="G18" s="246">
        <f t="shared" si="6"/>
        <v>0</v>
      </c>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720"/>
    </row>
    <row r="19" spans="1:32" ht="16.5" x14ac:dyDescent="0.25">
      <c r="A19" s="253" t="s">
        <v>33</v>
      </c>
      <c r="B19" s="246">
        <f t="shared" si="7"/>
        <v>0</v>
      </c>
      <c r="C19" s="246">
        <f t="shared" si="8"/>
        <v>0</v>
      </c>
      <c r="D19" s="246">
        <f>E19</f>
        <v>0</v>
      </c>
      <c r="E19" s="246">
        <f t="shared" si="9"/>
        <v>0</v>
      </c>
      <c r="F19" s="246">
        <f t="shared" si="5"/>
        <v>0</v>
      </c>
      <c r="G19" s="246">
        <f t="shared" si="6"/>
        <v>0</v>
      </c>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720"/>
    </row>
    <row r="20" spans="1:32" ht="33" x14ac:dyDescent="0.25">
      <c r="A20" s="248" t="s">
        <v>176</v>
      </c>
      <c r="B20" s="249">
        <f t="shared" si="7"/>
        <v>0</v>
      </c>
      <c r="C20" s="246">
        <f t="shared" si="8"/>
        <v>0</v>
      </c>
      <c r="D20" s="249">
        <f>E20</f>
        <v>0</v>
      </c>
      <c r="E20" s="249">
        <f t="shared" si="9"/>
        <v>0</v>
      </c>
      <c r="F20" s="249">
        <f t="shared" si="5"/>
        <v>0</v>
      </c>
      <c r="G20" s="249">
        <f t="shared" si="6"/>
        <v>0</v>
      </c>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720"/>
    </row>
    <row r="21" spans="1:32" ht="16.5" x14ac:dyDescent="0.25">
      <c r="A21" s="251" t="s">
        <v>401</v>
      </c>
      <c r="B21" s="246">
        <f t="shared" si="7"/>
        <v>0</v>
      </c>
      <c r="C21" s="246">
        <f t="shared" si="8"/>
        <v>0</v>
      </c>
      <c r="D21" s="246">
        <f>E21</f>
        <v>0</v>
      </c>
      <c r="E21" s="246">
        <f t="shared" si="9"/>
        <v>0</v>
      </c>
      <c r="F21" s="246">
        <f t="shared" si="5"/>
        <v>0</v>
      </c>
      <c r="G21" s="246">
        <f t="shared" si="6"/>
        <v>0</v>
      </c>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720"/>
    </row>
    <row r="22" spans="1:32" ht="18.75" x14ac:dyDescent="0.25">
      <c r="A22" s="721" t="s">
        <v>54</v>
      </c>
      <c r="B22" s="722"/>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254"/>
    </row>
    <row r="23" spans="1:32" ht="16.5" x14ac:dyDescent="0.25">
      <c r="A23" s="714" t="s">
        <v>403</v>
      </c>
      <c r="B23" s="715"/>
      <c r="C23" s="715"/>
      <c r="D23" s="715"/>
      <c r="E23" s="715"/>
      <c r="F23" s="715"/>
      <c r="G23" s="715"/>
      <c r="H23" s="715"/>
      <c r="I23" s="715"/>
      <c r="J23" s="715"/>
      <c r="K23" s="715"/>
      <c r="L23" s="715"/>
      <c r="M23" s="715"/>
      <c r="N23" s="715"/>
      <c r="O23" s="715"/>
      <c r="P23" s="715"/>
      <c r="Q23" s="715"/>
      <c r="R23" s="715"/>
      <c r="S23" s="715"/>
      <c r="T23" s="715"/>
      <c r="U23" s="715"/>
      <c r="V23" s="715"/>
      <c r="W23" s="715"/>
      <c r="X23" s="715"/>
      <c r="Y23" s="715"/>
      <c r="Z23" s="715"/>
      <c r="AA23" s="715"/>
      <c r="AB23" s="715"/>
      <c r="AC23" s="715"/>
      <c r="AD23" s="715"/>
      <c r="AE23" s="715"/>
      <c r="AF23" s="716"/>
    </row>
    <row r="24" spans="1:32" ht="16.5" x14ac:dyDescent="0.25">
      <c r="A24" s="255" t="s">
        <v>31</v>
      </c>
      <c r="B24" s="256">
        <f t="shared" ref="B24:AE24" si="10">B25+B26+B27+B29</f>
        <v>10.800000000000002</v>
      </c>
      <c r="C24" s="256">
        <f t="shared" si="10"/>
        <v>0</v>
      </c>
      <c r="D24" s="256">
        <f t="shared" si="10"/>
        <v>0</v>
      </c>
      <c r="E24" s="256">
        <f t="shared" si="10"/>
        <v>0</v>
      </c>
      <c r="F24" s="244">
        <f>IFERROR(E24/B24*100,0)</f>
        <v>0</v>
      </c>
      <c r="G24" s="244">
        <f>IFERROR(E24/C24*100,0)</f>
        <v>0</v>
      </c>
      <c r="H24" s="256">
        <f t="shared" si="10"/>
        <v>0</v>
      </c>
      <c r="I24" s="256">
        <f t="shared" si="10"/>
        <v>0</v>
      </c>
      <c r="J24" s="256">
        <f t="shared" si="10"/>
        <v>0.9</v>
      </c>
      <c r="K24" s="256">
        <f t="shared" si="10"/>
        <v>0</v>
      </c>
      <c r="L24" s="256">
        <f t="shared" si="10"/>
        <v>0.9</v>
      </c>
      <c r="M24" s="256">
        <f t="shared" si="10"/>
        <v>0</v>
      </c>
      <c r="N24" s="256">
        <f t="shared" si="10"/>
        <v>0.9</v>
      </c>
      <c r="O24" s="256">
        <f t="shared" si="10"/>
        <v>0</v>
      </c>
      <c r="P24" s="256">
        <f t="shared" si="10"/>
        <v>0.9</v>
      </c>
      <c r="Q24" s="256">
        <f t="shared" si="10"/>
        <v>0</v>
      </c>
      <c r="R24" s="256">
        <f t="shared" si="10"/>
        <v>0.9</v>
      </c>
      <c r="S24" s="256">
        <f t="shared" si="10"/>
        <v>0</v>
      </c>
      <c r="T24" s="256">
        <f t="shared" si="10"/>
        <v>0.9</v>
      </c>
      <c r="U24" s="256">
        <f t="shared" si="10"/>
        <v>0</v>
      </c>
      <c r="V24" s="256">
        <f t="shared" si="10"/>
        <v>0.9</v>
      </c>
      <c r="W24" s="256">
        <f t="shared" si="10"/>
        <v>0</v>
      </c>
      <c r="X24" s="256">
        <f t="shared" si="10"/>
        <v>0.9</v>
      </c>
      <c r="Y24" s="256">
        <f t="shared" si="10"/>
        <v>0</v>
      </c>
      <c r="Z24" s="256">
        <f t="shared" si="10"/>
        <v>0.9</v>
      </c>
      <c r="AA24" s="256">
        <f t="shared" si="10"/>
        <v>0</v>
      </c>
      <c r="AB24" s="256">
        <f t="shared" si="10"/>
        <v>0.9</v>
      </c>
      <c r="AC24" s="256">
        <f t="shared" si="10"/>
        <v>0</v>
      </c>
      <c r="AD24" s="256">
        <f t="shared" si="10"/>
        <v>1.8</v>
      </c>
      <c r="AE24" s="256">
        <f t="shared" si="10"/>
        <v>0</v>
      </c>
      <c r="AF24" s="723" t="s">
        <v>515</v>
      </c>
    </row>
    <row r="25" spans="1:32" ht="16.5" x14ac:dyDescent="0.25">
      <c r="A25" s="253" t="s">
        <v>171</v>
      </c>
      <c r="B25" s="246">
        <f t="shared" si="7"/>
        <v>0</v>
      </c>
      <c r="C25" s="246">
        <f>H25</f>
        <v>0</v>
      </c>
      <c r="D25" s="246">
        <f t="shared" ref="D25:D29" si="11">E25</f>
        <v>0</v>
      </c>
      <c r="E25" s="246">
        <f>I25+K25+M25+O25+Q25+S25+U25+W25+Y25+AA25+AC25+AE25</f>
        <v>0</v>
      </c>
      <c r="F25" s="246">
        <f t="shared" ref="F25:F43" si="12">IFERROR(E25/B25*100,0)</f>
        <v>0</v>
      </c>
      <c r="G25" s="246">
        <f t="shared" ref="G25:G43" si="13">IFERROR(E25/C25*100,0)</f>
        <v>0</v>
      </c>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724"/>
    </row>
    <row r="26" spans="1:32" ht="16.5" x14ac:dyDescent="0.25">
      <c r="A26" s="253" t="s">
        <v>32</v>
      </c>
      <c r="B26" s="246">
        <f t="shared" si="7"/>
        <v>0</v>
      </c>
      <c r="C26" s="246">
        <f t="shared" ref="C26:C29" si="14">H26</f>
        <v>0</v>
      </c>
      <c r="D26" s="246">
        <f t="shared" si="11"/>
        <v>0</v>
      </c>
      <c r="E26" s="246">
        <f t="shared" ref="E26:E29" si="15">I26+K26+M26+O26+Q26+S26+U26+W26+Y26+AA26+AC26+AE26</f>
        <v>0</v>
      </c>
      <c r="F26" s="246">
        <f t="shared" si="12"/>
        <v>0</v>
      </c>
      <c r="G26" s="246">
        <f t="shared" si="13"/>
        <v>0</v>
      </c>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724"/>
    </row>
    <row r="27" spans="1:32" ht="16.5" x14ac:dyDescent="0.25">
      <c r="A27" s="253" t="s">
        <v>33</v>
      </c>
      <c r="B27" s="246">
        <v>10.800000000000002</v>
      </c>
      <c r="C27" s="246">
        <v>0</v>
      </c>
      <c r="D27" s="246">
        <v>0</v>
      </c>
      <c r="E27" s="246">
        <v>0</v>
      </c>
      <c r="F27" s="246">
        <v>0</v>
      </c>
      <c r="G27" s="246">
        <v>0</v>
      </c>
      <c r="H27" s="246">
        <v>0</v>
      </c>
      <c r="I27" s="246">
        <v>0</v>
      </c>
      <c r="J27" s="246">
        <v>0.9</v>
      </c>
      <c r="K27" s="246">
        <v>0</v>
      </c>
      <c r="L27" s="246">
        <v>0.9</v>
      </c>
      <c r="M27" s="246">
        <v>0</v>
      </c>
      <c r="N27" s="246">
        <v>0.9</v>
      </c>
      <c r="O27" s="246">
        <v>0</v>
      </c>
      <c r="P27" s="246">
        <v>0.9</v>
      </c>
      <c r="Q27" s="246">
        <v>0</v>
      </c>
      <c r="R27" s="246">
        <v>0.9</v>
      </c>
      <c r="S27" s="246">
        <v>0</v>
      </c>
      <c r="T27" s="246">
        <v>0.9</v>
      </c>
      <c r="U27" s="246">
        <v>0</v>
      </c>
      <c r="V27" s="246">
        <v>0.9</v>
      </c>
      <c r="W27" s="246">
        <v>0</v>
      </c>
      <c r="X27" s="246">
        <v>0.9</v>
      </c>
      <c r="Y27" s="246">
        <v>0</v>
      </c>
      <c r="Z27" s="246">
        <v>0.9</v>
      </c>
      <c r="AA27" s="246">
        <v>0</v>
      </c>
      <c r="AB27" s="246">
        <v>0.9</v>
      </c>
      <c r="AC27" s="246">
        <v>0</v>
      </c>
      <c r="AD27" s="246">
        <v>1.8</v>
      </c>
      <c r="AE27" s="246">
        <v>0</v>
      </c>
      <c r="AF27" s="724"/>
    </row>
    <row r="28" spans="1:32" ht="33" x14ac:dyDescent="0.25">
      <c r="A28" s="248" t="s">
        <v>176</v>
      </c>
      <c r="B28" s="249">
        <f t="shared" si="7"/>
        <v>0</v>
      </c>
      <c r="C28" s="246">
        <f t="shared" si="14"/>
        <v>0</v>
      </c>
      <c r="D28" s="249">
        <f t="shared" si="11"/>
        <v>0</v>
      </c>
      <c r="E28" s="249">
        <f t="shared" si="15"/>
        <v>0</v>
      </c>
      <c r="F28" s="246">
        <f t="shared" si="12"/>
        <v>0</v>
      </c>
      <c r="G28" s="246">
        <f t="shared" si="13"/>
        <v>0</v>
      </c>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724"/>
    </row>
    <row r="29" spans="1:32" ht="16.5" x14ac:dyDescent="0.25">
      <c r="A29" s="251" t="s">
        <v>401</v>
      </c>
      <c r="B29" s="246">
        <f t="shared" si="7"/>
        <v>0</v>
      </c>
      <c r="C29" s="246">
        <f t="shared" si="14"/>
        <v>0</v>
      </c>
      <c r="D29" s="246">
        <f t="shared" si="11"/>
        <v>0</v>
      </c>
      <c r="E29" s="246">
        <f t="shared" si="15"/>
        <v>0</v>
      </c>
      <c r="F29" s="246">
        <f t="shared" si="12"/>
        <v>0</v>
      </c>
      <c r="G29" s="246">
        <f t="shared" si="13"/>
        <v>0</v>
      </c>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725"/>
    </row>
    <row r="30" spans="1:32" ht="16.5" x14ac:dyDescent="0.25">
      <c r="A30" s="714" t="s">
        <v>404</v>
      </c>
      <c r="B30" s="715"/>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6"/>
    </row>
    <row r="31" spans="1:32" ht="16.5" x14ac:dyDescent="0.25">
      <c r="A31" s="258" t="s">
        <v>31</v>
      </c>
      <c r="B31" s="256">
        <f>B32+B33+B34+B36</f>
        <v>0</v>
      </c>
      <c r="C31" s="256">
        <f t="shared" ref="C31:E31" si="16">C32+C33+C34+C36</f>
        <v>0</v>
      </c>
      <c r="D31" s="256">
        <f t="shared" si="16"/>
        <v>0</v>
      </c>
      <c r="E31" s="256">
        <f t="shared" si="16"/>
        <v>0</v>
      </c>
      <c r="F31" s="244">
        <f>IFERROR(E31/B31*100,0)</f>
        <v>0</v>
      </c>
      <c r="G31" s="244">
        <f>IFERROR(E31/C31*100,0)</f>
        <v>0</v>
      </c>
      <c r="H31" s="256">
        <f>H32+H33+H34+H36</f>
        <v>0</v>
      </c>
      <c r="I31" s="256">
        <f t="shared" ref="I31:AE31" si="17">I32+I33+I34+I36</f>
        <v>0</v>
      </c>
      <c r="J31" s="256">
        <f t="shared" si="17"/>
        <v>0</v>
      </c>
      <c r="K31" s="256">
        <f t="shared" si="17"/>
        <v>0</v>
      </c>
      <c r="L31" s="256">
        <f t="shared" si="17"/>
        <v>0</v>
      </c>
      <c r="M31" s="256">
        <f t="shared" si="17"/>
        <v>0</v>
      </c>
      <c r="N31" s="256">
        <f t="shared" si="17"/>
        <v>0</v>
      </c>
      <c r="O31" s="256">
        <f t="shared" si="17"/>
        <v>0</v>
      </c>
      <c r="P31" s="256">
        <f t="shared" si="17"/>
        <v>0</v>
      </c>
      <c r="Q31" s="256">
        <f t="shared" si="17"/>
        <v>0</v>
      </c>
      <c r="R31" s="256">
        <f t="shared" si="17"/>
        <v>0</v>
      </c>
      <c r="S31" s="256">
        <f t="shared" si="17"/>
        <v>0</v>
      </c>
      <c r="T31" s="256">
        <f t="shared" si="17"/>
        <v>0</v>
      </c>
      <c r="U31" s="256">
        <f t="shared" si="17"/>
        <v>0</v>
      </c>
      <c r="V31" s="256">
        <f t="shared" si="17"/>
        <v>0</v>
      </c>
      <c r="W31" s="256">
        <f t="shared" si="17"/>
        <v>0</v>
      </c>
      <c r="X31" s="256">
        <f t="shared" si="17"/>
        <v>0</v>
      </c>
      <c r="Y31" s="256">
        <f t="shared" si="17"/>
        <v>0</v>
      </c>
      <c r="Z31" s="256">
        <f t="shared" si="17"/>
        <v>0</v>
      </c>
      <c r="AA31" s="256">
        <f t="shared" si="17"/>
        <v>0</v>
      </c>
      <c r="AB31" s="256">
        <f t="shared" si="17"/>
        <v>0</v>
      </c>
      <c r="AC31" s="256">
        <f t="shared" si="17"/>
        <v>0</v>
      </c>
      <c r="AD31" s="256">
        <f t="shared" si="17"/>
        <v>0</v>
      </c>
      <c r="AE31" s="256">
        <f t="shared" si="17"/>
        <v>0</v>
      </c>
      <c r="AF31" s="257"/>
    </row>
    <row r="32" spans="1:32" ht="16.5" x14ac:dyDescent="0.25">
      <c r="A32" s="253" t="s">
        <v>171</v>
      </c>
      <c r="B32" s="246">
        <f>H32+J32+L32+N32+P32+R32+T32+V32+X32+Z32+AB32+AD32</f>
        <v>0</v>
      </c>
      <c r="C32" s="246">
        <f>H32</f>
        <v>0</v>
      </c>
      <c r="D32" s="246">
        <f>E32</f>
        <v>0</v>
      </c>
      <c r="E32" s="246">
        <f>I32+K32+M32+O32+Q32+S32+U32+W32+Y32+AA32+AC32+AE32</f>
        <v>0</v>
      </c>
      <c r="F32" s="246">
        <f t="shared" ref="F32:F36" si="18">IFERROR(E32/B32*100,0)</f>
        <v>0</v>
      </c>
      <c r="G32" s="246">
        <f t="shared" ref="G32:G36" si="19">IFERROR(E32/C32*100,0)</f>
        <v>0</v>
      </c>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57"/>
    </row>
    <row r="33" spans="1:32" ht="16.5" x14ac:dyDescent="0.25">
      <c r="A33" s="253" t="s">
        <v>32</v>
      </c>
      <c r="B33" s="246">
        <f t="shared" ref="B33:B36" si="20">H33+J33+L33+N33+P33+R33+T33+V33+X33+Z33+AB33+AD33</f>
        <v>0</v>
      </c>
      <c r="C33" s="246">
        <f t="shared" ref="C33:C36" si="21">H33</f>
        <v>0</v>
      </c>
      <c r="D33" s="246">
        <f t="shared" ref="D33" si="22">E33</f>
        <v>0</v>
      </c>
      <c r="E33" s="246">
        <f t="shared" ref="E33:E36" si="23">I33+K33+M33+O33+Q33+S33+U33+W33+Y33+AA33+AC33+AE33</f>
        <v>0</v>
      </c>
      <c r="F33" s="246">
        <f t="shared" si="18"/>
        <v>0</v>
      </c>
      <c r="G33" s="246">
        <f t="shared" si="19"/>
        <v>0</v>
      </c>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57"/>
    </row>
    <row r="34" spans="1:32" ht="16.5" x14ac:dyDescent="0.25">
      <c r="A34" s="253" t="s">
        <v>33</v>
      </c>
      <c r="B34" s="246">
        <f t="shared" si="20"/>
        <v>0</v>
      </c>
      <c r="C34" s="246">
        <f t="shared" si="21"/>
        <v>0</v>
      </c>
      <c r="D34" s="246">
        <f>E34</f>
        <v>0</v>
      </c>
      <c r="E34" s="246">
        <f t="shared" si="23"/>
        <v>0</v>
      </c>
      <c r="F34" s="246">
        <f t="shared" si="18"/>
        <v>0</v>
      </c>
      <c r="G34" s="246">
        <f t="shared" si="19"/>
        <v>0</v>
      </c>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57"/>
    </row>
    <row r="35" spans="1:32" ht="33" x14ac:dyDescent="0.25">
      <c r="A35" s="248" t="s">
        <v>176</v>
      </c>
      <c r="B35" s="249">
        <f t="shared" si="20"/>
        <v>0</v>
      </c>
      <c r="C35" s="246">
        <f t="shared" si="21"/>
        <v>0</v>
      </c>
      <c r="D35" s="249">
        <f t="shared" ref="D35:D36" si="24">E35</f>
        <v>0</v>
      </c>
      <c r="E35" s="249">
        <f t="shared" si="23"/>
        <v>0</v>
      </c>
      <c r="F35" s="246">
        <f t="shared" si="18"/>
        <v>0</v>
      </c>
      <c r="G35" s="246">
        <f t="shared" si="19"/>
        <v>0</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7"/>
    </row>
    <row r="36" spans="1:32" ht="16.5" x14ac:dyDescent="0.25">
      <c r="A36" s="251" t="s">
        <v>401</v>
      </c>
      <c r="B36" s="246">
        <f t="shared" si="20"/>
        <v>0</v>
      </c>
      <c r="C36" s="246">
        <f t="shared" si="21"/>
        <v>0</v>
      </c>
      <c r="D36" s="246">
        <f t="shared" si="24"/>
        <v>0</v>
      </c>
      <c r="E36" s="246">
        <f t="shared" si="23"/>
        <v>0</v>
      </c>
      <c r="F36" s="246">
        <f t="shared" si="18"/>
        <v>0</v>
      </c>
      <c r="G36" s="246">
        <f t="shared" si="19"/>
        <v>0</v>
      </c>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57"/>
    </row>
    <row r="37" spans="1:32" ht="16.5" x14ac:dyDescent="0.25">
      <c r="A37" s="259" t="s">
        <v>53</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57"/>
    </row>
    <row r="38" spans="1:32" ht="16.5" x14ac:dyDescent="0.25">
      <c r="A38" s="260" t="s">
        <v>31</v>
      </c>
      <c r="B38" s="256">
        <f>B39+B40+B41+B43</f>
        <v>10.800000000000002</v>
      </c>
      <c r="C38" s="256">
        <f>C39+C40+C41+C43</f>
        <v>0</v>
      </c>
      <c r="D38" s="256">
        <f>D39+D40+D41+D43</f>
        <v>0</v>
      </c>
      <c r="E38" s="256">
        <f>E39+E40+E41+E43</f>
        <v>0</v>
      </c>
      <c r="F38" s="244">
        <f t="shared" si="12"/>
        <v>0</v>
      </c>
      <c r="G38" s="244">
        <f t="shared" si="13"/>
        <v>0</v>
      </c>
      <c r="H38" s="256">
        <f t="shared" ref="H38:AE38" si="25">H39+H40+H41+H43</f>
        <v>0</v>
      </c>
      <c r="I38" s="256">
        <f t="shared" si="25"/>
        <v>0</v>
      </c>
      <c r="J38" s="256">
        <f t="shared" si="25"/>
        <v>0.9</v>
      </c>
      <c r="K38" s="256">
        <f t="shared" si="25"/>
        <v>0</v>
      </c>
      <c r="L38" s="256">
        <f t="shared" si="25"/>
        <v>0.9</v>
      </c>
      <c r="M38" s="256">
        <f t="shared" si="25"/>
        <v>0</v>
      </c>
      <c r="N38" s="256">
        <f t="shared" si="25"/>
        <v>0.9</v>
      </c>
      <c r="O38" s="256">
        <f t="shared" si="25"/>
        <v>0</v>
      </c>
      <c r="P38" s="256">
        <f t="shared" si="25"/>
        <v>0.9</v>
      </c>
      <c r="Q38" s="256">
        <f t="shared" si="25"/>
        <v>0</v>
      </c>
      <c r="R38" s="256">
        <f t="shared" si="25"/>
        <v>0.9</v>
      </c>
      <c r="S38" s="256">
        <f t="shared" si="25"/>
        <v>0</v>
      </c>
      <c r="T38" s="256">
        <f t="shared" si="25"/>
        <v>0.9</v>
      </c>
      <c r="U38" s="256">
        <f t="shared" si="25"/>
        <v>0</v>
      </c>
      <c r="V38" s="256">
        <f t="shared" si="25"/>
        <v>0.9</v>
      </c>
      <c r="W38" s="256">
        <f t="shared" si="25"/>
        <v>0</v>
      </c>
      <c r="X38" s="256">
        <f t="shared" si="25"/>
        <v>0.9</v>
      </c>
      <c r="Y38" s="256">
        <f t="shared" si="25"/>
        <v>0</v>
      </c>
      <c r="Z38" s="256">
        <f t="shared" si="25"/>
        <v>0.9</v>
      </c>
      <c r="AA38" s="256">
        <f t="shared" si="25"/>
        <v>0</v>
      </c>
      <c r="AB38" s="256">
        <f t="shared" si="25"/>
        <v>0.9</v>
      </c>
      <c r="AC38" s="256">
        <f t="shared" si="25"/>
        <v>0</v>
      </c>
      <c r="AD38" s="256">
        <f t="shared" si="25"/>
        <v>1.8</v>
      </c>
      <c r="AE38" s="256">
        <f t="shared" si="25"/>
        <v>0</v>
      </c>
      <c r="AF38" s="711"/>
    </row>
    <row r="39" spans="1:32" ht="16.5" x14ac:dyDescent="0.25">
      <c r="A39" s="262" t="s">
        <v>171</v>
      </c>
      <c r="B39" s="246">
        <f t="shared" si="7"/>
        <v>0</v>
      </c>
      <c r="C39" s="246">
        <f t="shared" ref="C39:E43" si="26">C25+C10+C32</f>
        <v>0</v>
      </c>
      <c r="D39" s="246">
        <f t="shared" si="26"/>
        <v>0</v>
      </c>
      <c r="E39" s="246">
        <f t="shared" si="26"/>
        <v>0</v>
      </c>
      <c r="F39" s="246">
        <f t="shared" si="12"/>
        <v>0</v>
      </c>
      <c r="G39" s="246">
        <f t="shared" si="13"/>
        <v>0</v>
      </c>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711"/>
    </row>
    <row r="40" spans="1:32" ht="16.5" x14ac:dyDescent="0.25">
      <c r="A40" s="262" t="s">
        <v>32</v>
      </c>
      <c r="B40" s="246">
        <f t="shared" si="7"/>
        <v>0</v>
      </c>
      <c r="C40" s="246">
        <f t="shared" si="26"/>
        <v>0</v>
      </c>
      <c r="D40" s="246">
        <f t="shared" si="26"/>
        <v>0</v>
      </c>
      <c r="E40" s="246">
        <f t="shared" si="26"/>
        <v>0</v>
      </c>
      <c r="F40" s="246">
        <f t="shared" si="12"/>
        <v>0</v>
      </c>
      <c r="G40" s="246">
        <f t="shared" si="13"/>
        <v>0</v>
      </c>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711"/>
    </row>
    <row r="41" spans="1:32" ht="16.5" x14ac:dyDescent="0.25">
      <c r="A41" s="262" t="s">
        <v>33</v>
      </c>
      <c r="B41" s="246">
        <f t="shared" si="7"/>
        <v>10.800000000000002</v>
      </c>
      <c r="C41" s="246">
        <f t="shared" si="26"/>
        <v>0</v>
      </c>
      <c r="D41" s="246">
        <f t="shared" si="26"/>
        <v>0</v>
      </c>
      <c r="E41" s="246">
        <f t="shared" si="26"/>
        <v>0</v>
      </c>
      <c r="F41" s="246">
        <f t="shared" si="12"/>
        <v>0</v>
      </c>
      <c r="G41" s="246">
        <f t="shared" si="13"/>
        <v>0</v>
      </c>
      <c r="H41" s="246">
        <f t="shared" ref="H41:AE41" si="27">H27+H12+H34</f>
        <v>0</v>
      </c>
      <c r="I41" s="246">
        <f t="shared" si="27"/>
        <v>0</v>
      </c>
      <c r="J41" s="246">
        <f t="shared" si="27"/>
        <v>0.9</v>
      </c>
      <c r="K41" s="246">
        <f t="shared" si="27"/>
        <v>0</v>
      </c>
      <c r="L41" s="246">
        <f t="shared" si="27"/>
        <v>0.9</v>
      </c>
      <c r="M41" s="246">
        <f t="shared" si="27"/>
        <v>0</v>
      </c>
      <c r="N41" s="246">
        <f t="shared" si="27"/>
        <v>0.9</v>
      </c>
      <c r="O41" s="246">
        <f t="shared" si="27"/>
        <v>0</v>
      </c>
      <c r="P41" s="246">
        <f t="shared" si="27"/>
        <v>0.9</v>
      </c>
      <c r="Q41" s="246">
        <f t="shared" si="27"/>
        <v>0</v>
      </c>
      <c r="R41" s="246">
        <f t="shared" si="27"/>
        <v>0.9</v>
      </c>
      <c r="S41" s="246">
        <f t="shared" si="27"/>
        <v>0</v>
      </c>
      <c r="T41" s="246">
        <f t="shared" si="27"/>
        <v>0.9</v>
      </c>
      <c r="U41" s="246">
        <f t="shared" si="27"/>
        <v>0</v>
      </c>
      <c r="V41" s="246">
        <f t="shared" si="27"/>
        <v>0.9</v>
      </c>
      <c r="W41" s="246">
        <f t="shared" si="27"/>
        <v>0</v>
      </c>
      <c r="X41" s="246">
        <f t="shared" si="27"/>
        <v>0.9</v>
      </c>
      <c r="Y41" s="246">
        <f t="shared" si="27"/>
        <v>0</v>
      </c>
      <c r="Z41" s="246">
        <f t="shared" si="27"/>
        <v>0.9</v>
      </c>
      <c r="AA41" s="246">
        <f t="shared" si="27"/>
        <v>0</v>
      </c>
      <c r="AB41" s="246">
        <f t="shared" si="27"/>
        <v>0.9</v>
      </c>
      <c r="AC41" s="246">
        <f t="shared" si="27"/>
        <v>0</v>
      </c>
      <c r="AD41" s="246">
        <f t="shared" si="27"/>
        <v>1.8</v>
      </c>
      <c r="AE41" s="246">
        <f t="shared" si="27"/>
        <v>0</v>
      </c>
      <c r="AF41" s="711"/>
    </row>
    <row r="42" spans="1:32" ht="33" x14ac:dyDescent="0.25">
      <c r="A42" s="263" t="s">
        <v>176</v>
      </c>
      <c r="B42" s="246">
        <f t="shared" si="7"/>
        <v>0</v>
      </c>
      <c r="C42" s="246">
        <f t="shared" si="26"/>
        <v>0</v>
      </c>
      <c r="D42" s="246">
        <f t="shared" si="26"/>
        <v>0</v>
      </c>
      <c r="E42" s="246">
        <f t="shared" si="26"/>
        <v>0</v>
      </c>
      <c r="F42" s="246">
        <f t="shared" si="12"/>
        <v>0</v>
      </c>
      <c r="G42" s="246">
        <f t="shared" si="13"/>
        <v>0</v>
      </c>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711"/>
    </row>
    <row r="43" spans="1:32" ht="16.5" x14ac:dyDescent="0.25">
      <c r="A43" s="264" t="s">
        <v>401</v>
      </c>
      <c r="B43" s="246">
        <f t="shared" si="7"/>
        <v>0</v>
      </c>
      <c r="C43" s="246">
        <f t="shared" si="26"/>
        <v>0</v>
      </c>
      <c r="D43" s="246">
        <f t="shared" si="26"/>
        <v>0</v>
      </c>
      <c r="E43" s="246">
        <f t="shared" si="26"/>
        <v>0</v>
      </c>
      <c r="F43" s="246">
        <f t="shared" si="12"/>
        <v>0</v>
      </c>
      <c r="G43" s="246">
        <f t="shared" si="13"/>
        <v>0</v>
      </c>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711"/>
    </row>
    <row r="44" spans="1:32" ht="18.75" x14ac:dyDescent="0.25">
      <c r="A44" s="726" t="s">
        <v>405</v>
      </c>
      <c r="B44" s="727"/>
      <c r="C44" s="727"/>
      <c r="D44" s="727"/>
      <c r="E44" s="727"/>
      <c r="F44" s="727"/>
      <c r="G44" s="727"/>
      <c r="H44" s="727"/>
      <c r="I44" s="727"/>
      <c r="J44" s="727"/>
      <c r="K44" s="727"/>
      <c r="L44" s="727"/>
      <c r="M44" s="727"/>
      <c r="N44" s="727"/>
      <c r="O44" s="727"/>
      <c r="P44" s="727"/>
      <c r="Q44" s="727"/>
      <c r="R44" s="727"/>
      <c r="S44" s="727"/>
      <c r="T44" s="727"/>
      <c r="U44" s="727"/>
      <c r="V44" s="727"/>
      <c r="W44" s="727"/>
      <c r="X44" s="727"/>
      <c r="Y44" s="727"/>
      <c r="Z44" s="727"/>
      <c r="AA44" s="727"/>
      <c r="AB44" s="727"/>
      <c r="AC44" s="727"/>
      <c r="AD44" s="727"/>
      <c r="AE44" s="727"/>
      <c r="AF44" s="728"/>
    </row>
    <row r="45" spans="1:32" ht="18.75" x14ac:dyDescent="0.25">
      <c r="A45" s="712" t="s">
        <v>54</v>
      </c>
      <c r="B45" s="713"/>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265"/>
    </row>
    <row r="46" spans="1:32" ht="16.5" x14ac:dyDescent="0.25">
      <c r="A46" s="714" t="s">
        <v>406</v>
      </c>
      <c r="B46" s="715"/>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6"/>
    </row>
    <row r="47" spans="1:32" ht="16.5" x14ac:dyDescent="0.25">
      <c r="A47" s="266" t="s">
        <v>31</v>
      </c>
      <c r="B47" s="256">
        <f>B48+B49+B50+B52</f>
        <v>159.89999999999998</v>
      </c>
      <c r="C47" s="256">
        <f>C48+C49+C50+C52</f>
        <v>0</v>
      </c>
      <c r="D47" s="256">
        <f t="shared" ref="D47:E47" si="28">D48+D49+D50+D52</f>
        <v>12.6</v>
      </c>
      <c r="E47" s="256">
        <f t="shared" si="28"/>
        <v>12.6</v>
      </c>
      <c r="F47" s="244">
        <f>IFERROR(E47/B47*100,0)</f>
        <v>7.8799249530956867</v>
      </c>
      <c r="G47" s="244">
        <f>IFERROR(E47/C47*100,0)</f>
        <v>0</v>
      </c>
      <c r="H47" s="256">
        <f t="shared" ref="H47:AE47" si="29">H48+H49+H50+H52</f>
        <v>0</v>
      </c>
      <c r="I47" s="256">
        <f t="shared" si="29"/>
        <v>0</v>
      </c>
      <c r="J47" s="256">
        <f t="shared" si="29"/>
        <v>12.6</v>
      </c>
      <c r="K47" s="256">
        <f t="shared" si="29"/>
        <v>12.6</v>
      </c>
      <c r="L47" s="256">
        <f t="shared" si="29"/>
        <v>12.59</v>
      </c>
      <c r="M47" s="256">
        <f t="shared" si="29"/>
        <v>0</v>
      </c>
      <c r="N47" s="256">
        <f t="shared" si="29"/>
        <v>12.6</v>
      </c>
      <c r="O47" s="256">
        <f t="shared" si="29"/>
        <v>0</v>
      </c>
      <c r="P47" s="256">
        <f t="shared" si="29"/>
        <v>12.6</v>
      </c>
      <c r="Q47" s="256">
        <f t="shared" si="29"/>
        <v>0</v>
      </c>
      <c r="R47" s="256">
        <f t="shared" si="29"/>
        <v>12.59</v>
      </c>
      <c r="S47" s="256">
        <f t="shared" si="29"/>
        <v>0</v>
      </c>
      <c r="T47" s="256">
        <f t="shared" si="29"/>
        <v>12.6</v>
      </c>
      <c r="U47" s="256">
        <f t="shared" si="29"/>
        <v>0</v>
      </c>
      <c r="V47" s="256">
        <f t="shared" si="29"/>
        <v>12.6</v>
      </c>
      <c r="W47" s="256">
        <f t="shared" si="29"/>
        <v>0</v>
      </c>
      <c r="X47" s="256">
        <f t="shared" si="29"/>
        <v>12.59</v>
      </c>
      <c r="Y47" s="256">
        <f t="shared" si="29"/>
        <v>0</v>
      </c>
      <c r="Z47" s="256">
        <f t="shared" si="29"/>
        <v>12.6</v>
      </c>
      <c r="AA47" s="256">
        <f t="shared" si="29"/>
        <v>0</v>
      </c>
      <c r="AB47" s="256">
        <f t="shared" si="29"/>
        <v>12.6</v>
      </c>
      <c r="AC47" s="256">
        <f t="shared" si="29"/>
        <v>0</v>
      </c>
      <c r="AD47" s="256">
        <f t="shared" si="29"/>
        <v>33.93</v>
      </c>
      <c r="AE47" s="256">
        <f t="shared" si="29"/>
        <v>0</v>
      </c>
      <c r="AF47" s="708"/>
    </row>
    <row r="48" spans="1:32" ht="16.5" x14ac:dyDescent="0.25">
      <c r="A48" s="253" t="s">
        <v>171</v>
      </c>
      <c r="B48" s="246">
        <f t="shared" si="7"/>
        <v>0</v>
      </c>
      <c r="C48" s="246">
        <f>H48+J48+L48+N48+P48+R48+T48+V48+X48+Z48</f>
        <v>0</v>
      </c>
      <c r="D48" s="246">
        <f>E48</f>
        <v>0</v>
      </c>
      <c r="E48" s="246">
        <f>I48+K48+M48+O48+Q48+S48+U48+W48+Y48+AA48+AC48+AE48</f>
        <v>0</v>
      </c>
      <c r="F48" s="246">
        <f>IFERROR(E48/B48*100,0)</f>
        <v>0</v>
      </c>
      <c r="G48" s="246">
        <f>IFERROR(E48/C48*100,0)</f>
        <v>0</v>
      </c>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709"/>
    </row>
    <row r="49" spans="1:32" ht="16.5" x14ac:dyDescent="0.25">
      <c r="A49" s="253" t="s">
        <v>32</v>
      </c>
      <c r="B49" s="246">
        <f>H49+J49+L49+N49+P49+R49+T49+V49+X49+Z49+AB49+AD49</f>
        <v>159.89999999999998</v>
      </c>
      <c r="C49" s="246">
        <f>H49</f>
        <v>0</v>
      </c>
      <c r="D49" s="246">
        <f>E49</f>
        <v>12.6</v>
      </c>
      <c r="E49" s="246">
        <f>I49+K49+M49+O49+Q49+S49+U49+W49+Y49+AA49+AC49+AE49</f>
        <v>12.6</v>
      </c>
      <c r="F49" s="246">
        <f t="shared" ref="F49:F65" si="30">IFERROR(E49/B49*100,0)</f>
        <v>7.8799249530956867</v>
      </c>
      <c r="G49" s="246">
        <f t="shared" ref="G49:G65" si="31">IFERROR(E49/C49*100,0)</f>
        <v>0</v>
      </c>
      <c r="H49" s="247">
        <v>0</v>
      </c>
      <c r="I49" s="247">
        <v>0</v>
      </c>
      <c r="J49" s="267">
        <v>12.6</v>
      </c>
      <c r="K49" s="267">
        <v>12.6</v>
      </c>
      <c r="L49" s="267">
        <v>12.59</v>
      </c>
      <c r="M49" s="267">
        <v>0</v>
      </c>
      <c r="N49" s="267">
        <v>12.6</v>
      </c>
      <c r="O49" s="267">
        <v>0</v>
      </c>
      <c r="P49" s="267">
        <v>12.6</v>
      </c>
      <c r="Q49" s="267">
        <v>0</v>
      </c>
      <c r="R49" s="267">
        <v>12.59</v>
      </c>
      <c r="S49" s="267">
        <v>0</v>
      </c>
      <c r="T49" s="267">
        <v>12.6</v>
      </c>
      <c r="U49" s="267">
        <v>0</v>
      </c>
      <c r="V49" s="267">
        <v>12.6</v>
      </c>
      <c r="W49" s="267">
        <v>0</v>
      </c>
      <c r="X49" s="267">
        <v>12.59</v>
      </c>
      <c r="Y49" s="268">
        <v>0</v>
      </c>
      <c r="Z49" s="267">
        <v>12.6</v>
      </c>
      <c r="AA49" s="267">
        <v>0</v>
      </c>
      <c r="AB49" s="267">
        <v>12.6</v>
      </c>
      <c r="AC49" s="267">
        <v>0</v>
      </c>
      <c r="AD49" s="267">
        <v>33.93</v>
      </c>
      <c r="AE49" s="267">
        <v>0</v>
      </c>
      <c r="AF49" s="709"/>
    </row>
    <row r="50" spans="1:32" ht="16.5" x14ac:dyDescent="0.25">
      <c r="A50" s="253" t="s">
        <v>33</v>
      </c>
      <c r="B50" s="246">
        <f t="shared" si="7"/>
        <v>0</v>
      </c>
      <c r="C50" s="246">
        <f t="shared" ref="C50:C52" si="32">H50+J50+L50+N50+P50+R50+T50+V50+X50+Z50</f>
        <v>0</v>
      </c>
      <c r="D50" s="246">
        <f t="shared" ref="D50:D52" si="33">E50</f>
        <v>0</v>
      </c>
      <c r="E50" s="246">
        <f t="shared" ref="E50:E52" si="34">I50+K50+M50+O50+Q50+S50+U50+W50+Y50+AA50+AC50+AE50</f>
        <v>0</v>
      </c>
      <c r="F50" s="246">
        <f t="shared" si="30"/>
        <v>0</v>
      </c>
      <c r="G50" s="246">
        <f t="shared" si="31"/>
        <v>0</v>
      </c>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v>0</v>
      </c>
      <c r="AF50" s="709"/>
    </row>
    <row r="51" spans="1:32" ht="33" x14ac:dyDescent="0.25">
      <c r="A51" s="248" t="s">
        <v>176</v>
      </c>
      <c r="B51" s="249">
        <f t="shared" si="7"/>
        <v>0</v>
      </c>
      <c r="C51" s="269">
        <f t="shared" si="32"/>
        <v>0</v>
      </c>
      <c r="D51" s="249">
        <f t="shared" si="33"/>
        <v>0</v>
      </c>
      <c r="E51" s="249">
        <f t="shared" si="34"/>
        <v>0</v>
      </c>
      <c r="F51" s="246">
        <f t="shared" si="30"/>
        <v>0</v>
      </c>
      <c r="G51" s="246">
        <f t="shared" si="31"/>
        <v>0</v>
      </c>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v>0</v>
      </c>
      <c r="AF51" s="709"/>
    </row>
    <row r="52" spans="1:32" ht="16.5" x14ac:dyDescent="0.25">
      <c r="A52" s="251" t="s">
        <v>401</v>
      </c>
      <c r="B52" s="246">
        <f t="shared" si="7"/>
        <v>0</v>
      </c>
      <c r="C52" s="246">
        <f t="shared" si="32"/>
        <v>0</v>
      </c>
      <c r="D52" s="246">
        <f t="shared" si="33"/>
        <v>0</v>
      </c>
      <c r="E52" s="246">
        <f t="shared" si="34"/>
        <v>0</v>
      </c>
      <c r="F52" s="246">
        <f t="shared" si="30"/>
        <v>0</v>
      </c>
      <c r="G52" s="246">
        <f t="shared" si="31"/>
        <v>0</v>
      </c>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v>0</v>
      </c>
      <c r="AF52" s="710"/>
    </row>
    <row r="53" spans="1:32" ht="16.5" x14ac:dyDescent="0.25">
      <c r="A53" s="259" t="s">
        <v>35</v>
      </c>
      <c r="B53" s="246"/>
      <c r="C53" s="246"/>
      <c r="D53" s="246"/>
      <c r="E53" s="246"/>
      <c r="F53" s="246"/>
      <c r="G53" s="246"/>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70"/>
    </row>
    <row r="54" spans="1:32" ht="16.5" x14ac:dyDescent="0.25">
      <c r="A54" s="260" t="s">
        <v>31</v>
      </c>
      <c r="B54" s="256">
        <f>B55+B56+B57+B59</f>
        <v>159.89999999999998</v>
      </c>
      <c r="C54" s="256">
        <f>C55+C56+C57+C59</f>
        <v>0</v>
      </c>
      <c r="D54" s="256">
        <f t="shared" ref="D54:E54" si="35">D55+D56+D57+D59</f>
        <v>12.6</v>
      </c>
      <c r="E54" s="256">
        <f t="shared" si="35"/>
        <v>12.6</v>
      </c>
      <c r="F54" s="244">
        <f t="shared" si="30"/>
        <v>7.8799249530956867</v>
      </c>
      <c r="G54" s="244">
        <f t="shared" si="31"/>
        <v>0</v>
      </c>
      <c r="H54" s="256">
        <f t="shared" ref="H54:AE54" si="36">H56+H57</f>
        <v>0</v>
      </c>
      <c r="I54" s="256">
        <f t="shared" si="36"/>
        <v>0</v>
      </c>
      <c r="J54" s="256">
        <f t="shared" si="36"/>
        <v>12.6</v>
      </c>
      <c r="K54" s="256">
        <f t="shared" si="36"/>
        <v>12.6</v>
      </c>
      <c r="L54" s="256">
        <f t="shared" si="36"/>
        <v>12.59</v>
      </c>
      <c r="M54" s="256">
        <f t="shared" si="36"/>
        <v>0</v>
      </c>
      <c r="N54" s="256">
        <f t="shared" si="36"/>
        <v>12.6</v>
      </c>
      <c r="O54" s="256">
        <f t="shared" si="36"/>
        <v>0</v>
      </c>
      <c r="P54" s="256">
        <f t="shared" si="36"/>
        <v>12.6</v>
      </c>
      <c r="Q54" s="256">
        <f t="shared" si="36"/>
        <v>0</v>
      </c>
      <c r="R54" s="256">
        <f t="shared" si="36"/>
        <v>12.59</v>
      </c>
      <c r="S54" s="256">
        <f t="shared" si="36"/>
        <v>0</v>
      </c>
      <c r="T54" s="256">
        <f t="shared" si="36"/>
        <v>12.6</v>
      </c>
      <c r="U54" s="256">
        <f t="shared" si="36"/>
        <v>0</v>
      </c>
      <c r="V54" s="256">
        <f t="shared" si="36"/>
        <v>12.6</v>
      </c>
      <c r="W54" s="256">
        <f t="shared" si="36"/>
        <v>0</v>
      </c>
      <c r="X54" s="256">
        <f t="shared" si="36"/>
        <v>12.59</v>
      </c>
      <c r="Y54" s="256">
        <f t="shared" si="36"/>
        <v>0</v>
      </c>
      <c r="Z54" s="256">
        <f t="shared" si="36"/>
        <v>12.6</v>
      </c>
      <c r="AA54" s="256">
        <f t="shared" si="36"/>
        <v>0</v>
      </c>
      <c r="AB54" s="256">
        <f t="shared" si="36"/>
        <v>12.6</v>
      </c>
      <c r="AC54" s="256">
        <f t="shared" si="36"/>
        <v>0</v>
      </c>
      <c r="AD54" s="256">
        <f t="shared" si="36"/>
        <v>33.93</v>
      </c>
      <c r="AE54" s="256">
        <f t="shared" si="36"/>
        <v>0</v>
      </c>
      <c r="AF54" s="711"/>
    </row>
    <row r="55" spans="1:32" ht="16.5" x14ac:dyDescent="0.25">
      <c r="A55" s="262" t="s">
        <v>171</v>
      </c>
      <c r="B55" s="246">
        <f>H55+J55+L55+N55+P55+R55+T55+V55+X55+Z55+AB55+AD55</f>
        <v>0</v>
      </c>
      <c r="C55" s="247">
        <f t="shared" ref="C55:E59" si="37">C48</f>
        <v>0</v>
      </c>
      <c r="D55" s="247">
        <f t="shared" si="37"/>
        <v>0</v>
      </c>
      <c r="E55" s="247">
        <f t="shared" si="37"/>
        <v>0</v>
      </c>
      <c r="F55" s="246">
        <f t="shared" si="30"/>
        <v>0</v>
      </c>
      <c r="G55" s="246">
        <f t="shared" si="31"/>
        <v>0</v>
      </c>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711"/>
    </row>
    <row r="56" spans="1:32" ht="16.5" x14ac:dyDescent="0.25">
      <c r="A56" s="262" t="s">
        <v>32</v>
      </c>
      <c r="B56" s="246">
        <f>B49</f>
        <v>159.89999999999998</v>
      </c>
      <c r="C56" s="246">
        <f t="shared" si="37"/>
        <v>0</v>
      </c>
      <c r="D56" s="246">
        <f t="shared" si="37"/>
        <v>12.6</v>
      </c>
      <c r="E56" s="246">
        <f t="shared" si="37"/>
        <v>12.6</v>
      </c>
      <c r="F56" s="246">
        <f t="shared" si="30"/>
        <v>7.8799249530956867</v>
      </c>
      <c r="G56" s="246">
        <f t="shared" si="31"/>
        <v>0</v>
      </c>
      <c r="H56" s="247">
        <f t="shared" ref="H56:AE56" si="38">H49</f>
        <v>0</v>
      </c>
      <c r="I56" s="247">
        <f t="shared" si="38"/>
        <v>0</v>
      </c>
      <c r="J56" s="247">
        <f t="shared" si="38"/>
        <v>12.6</v>
      </c>
      <c r="K56" s="247">
        <f t="shared" si="38"/>
        <v>12.6</v>
      </c>
      <c r="L56" s="247">
        <f t="shared" si="38"/>
        <v>12.59</v>
      </c>
      <c r="M56" s="247">
        <f t="shared" si="38"/>
        <v>0</v>
      </c>
      <c r="N56" s="247">
        <f t="shared" si="38"/>
        <v>12.6</v>
      </c>
      <c r="O56" s="247">
        <f t="shared" si="38"/>
        <v>0</v>
      </c>
      <c r="P56" s="247">
        <f t="shared" si="38"/>
        <v>12.6</v>
      </c>
      <c r="Q56" s="247">
        <f t="shared" si="38"/>
        <v>0</v>
      </c>
      <c r="R56" s="247">
        <f t="shared" si="38"/>
        <v>12.59</v>
      </c>
      <c r="S56" s="247">
        <f t="shared" si="38"/>
        <v>0</v>
      </c>
      <c r="T56" s="247">
        <f t="shared" si="38"/>
        <v>12.6</v>
      </c>
      <c r="U56" s="247">
        <f t="shared" si="38"/>
        <v>0</v>
      </c>
      <c r="V56" s="247">
        <f t="shared" si="38"/>
        <v>12.6</v>
      </c>
      <c r="W56" s="247">
        <f t="shared" si="38"/>
        <v>0</v>
      </c>
      <c r="X56" s="247">
        <f t="shared" si="38"/>
        <v>12.59</v>
      </c>
      <c r="Y56" s="247">
        <f t="shared" si="38"/>
        <v>0</v>
      </c>
      <c r="Z56" s="247">
        <f t="shared" si="38"/>
        <v>12.6</v>
      </c>
      <c r="AA56" s="247">
        <f t="shared" si="38"/>
        <v>0</v>
      </c>
      <c r="AB56" s="247">
        <f t="shared" si="38"/>
        <v>12.6</v>
      </c>
      <c r="AC56" s="247">
        <v>0</v>
      </c>
      <c r="AD56" s="247">
        <f t="shared" si="38"/>
        <v>33.93</v>
      </c>
      <c r="AE56" s="247">
        <f t="shared" si="38"/>
        <v>0</v>
      </c>
      <c r="AF56" s="711"/>
    </row>
    <row r="57" spans="1:32" ht="16.5" x14ac:dyDescent="0.25">
      <c r="A57" s="262" t="s">
        <v>33</v>
      </c>
      <c r="B57" s="246">
        <f t="shared" si="7"/>
        <v>0</v>
      </c>
      <c r="C57" s="247">
        <f t="shared" si="37"/>
        <v>0</v>
      </c>
      <c r="D57" s="247">
        <f t="shared" si="37"/>
        <v>0</v>
      </c>
      <c r="E57" s="247">
        <f t="shared" si="37"/>
        <v>0</v>
      </c>
      <c r="F57" s="246">
        <f t="shared" si="30"/>
        <v>0</v>
      </c>
      <c r="G57" s="246">
        <f t="shared" si="31"/>
        <v>0</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711"/>
    </row>
    <row r="58" spans="1:32" ht="33" x14ac:dyDescent="0.25">
      <c r="A58" s="263" t="s">
        <v>176</v>
      </c>
      <c r="B58" s="249">
        <f t="shared" si="7"/>
        <v>0</v>
      </c>
      <c r="C58" s="250">
        <f t="shared" si="37"/>
        <v>0</v>
      </c>
      <c r="D58" s="250">
        <f t="shared" si="37"/>
        <v>0</v>
      </c>
      <c r="E58" s="250">
        <f t="shared" si="37"/>
        <v>0</v>
      </c>
      <c r="F58" s="246">
        <f t="shared" si="30"/>
        <v>0</v>
      </c>
      <c r="G58" s="246">
        <f t="shared" si="31"/>
        <v>0</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711"/>
    </row>
    <row r="59" spans="1:32" ht="16.5" x14ac:dyDescent="0.25">
      <c r="A59" s="264" t="s">
        <v>401</v>
      </c>
      <c r="B59" s="246">
        <f t="shared" si="7"/>
        <v>0</v>
      </c>
      <c r="C59" s="247">
        <f t="shared" si="37"/>
        <v>0</v>
      </c>
      <c r="D59" s="247">
        <f t="shared" si="37"/>
        <v>0</v>
      </c>
      <c r="E59" s="247">
        <f t="shared" si="37"/>
        <v>0</v>
      </c>
      <c r="F59" s="246">
        <f t="shared" si="30"/>
        <v>0</v>
      </c>
      <c r="G59" s="246">
        <f t="shared" si="31"/>
        <v>0</v>
      </c>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711"/>
    </row>
    <row r="60" spans="1:32" ht="33" x14ac:dyDescent="0.25">
      <c r="A60" s="271" t="s">
        <v>66</v>
      </c>
      <c r="B60" s="256">
        <f>B61+B62+B63+B65</f>
        <v>170.7</v>
      </c>
      <c r="C60" s="256">
        <f t="shared" ref="C60:AE60" si="39">C61+C62+C63+C65</f>
        <v>0</v>
      </c>
      <c r="D60" s="256">
        <f t="shared" si="39"/>
        <v>12.6</v>
      </c>
      <c r="E60" s="256">
        <f t="shared" si="39"/>
        <v>12.6</v>
      </c>
      <c r="F60" s="244">
        <f t="shared" si="30"/>
        <v>7.3813708260105457</v>
      </c>
      <c r="G60" s="244">
        <f t="shared" si="31"/>
        <v>0</v>
      </c>
      <c r="H60" s="256">
        <f t="shared" si="39"/>
        <v>0</v>
      </c>
      <c r="I60" s="256">
        <f t="shared" si="39"/>
        <v>0</v>
      </c>
      <c r="J60" s="256">
        <f t="shared" si="39"/>
        <v>13.5</v>
      </c>
      <c r="K60" s="256">
        <f t="shared" si="39"/>
        <v>12.6</v>
      </c>
      <c r="L60" s="256">
        <f t="shared" si="39"/>
        <v>13.49</v>
      </c>
      <c r="M60" s="256">
        <f t="shared" si="39"/>
        <v>0</v>
      </c>
      <c r="N60" s="256">
        <f t="shared" si="39"/>
        <v>13.5</v>
      </c>
      <c r="O60" s="256">
        <f t="shared" si="39"/>
        <v>0</v>
      </c>
      <c r="P60" s="256">
        <f t="shared" si="39"/>
        <v>13.5</v>
      </c>
      <c r="Q60" s="256">
        <f t="shared" si="39"/>
        <v>0</v>
      </c>
      <c r="R60" s="256">
        <f t="shared" si="39"/>
        <v>13.49</v>
      </c>
      <c r="S60" s="256">
        <f t="shared" si="39"/>
        <v>0</v>
      </c>
      <c r="T60" s="256">
        <f t="shared" si="39"/>
        <v>13.5</v>
      </c>
      <c r="U60" s="256">
        <f t="shared" si="39"/>
        <v>0</v>
      </c>
      <c r="V60" s="256">
        <f t="shared" si="39"/>
        <v>13.5</v>
      </c>
      <c r="W60" s="256">
        <f t="shared" si="39"/>
        <v>0</v>
      </c>
      <c r="X60" s="256">
        <f t="shared" si="39"/>
        <v>13.49</v>
      </c>
      <c r="Y60" s="256">
        <f t="shared" si="39"/>
        <v>0</v>
      </c>
      <c r="Z60" s="256">
        <f t="shared" si="39"/>
        <v>13.5</v>
      </c>
      <c r="AA60" s="256">
        <f t="shared" si="39"/>
        <v>0</v>
      </c>
      <c r="AB60" s="256">
        <f t="shared" si="39"/>
        <v>13.5</v>
      </c>
      <c r="AC60" s="256">
        <f t="shared" si="39"/>
        <v>0</v>
      </c>
      <c r="AD60" s="256">
        <f t="shared" si="39"/>
        <v>35.729999999999997</v>
      </c>
      <c r="AE60" s="256">
        <f t="shared" si="39"/>
        <v>0</v>
      </c>
      <c r="AF60" s="711"/>
    </row>
    <row r="61" spans="1:32" ht="16.5" x14ac:dyDescent="0.25">
      <c r="A61" s="253" t="s">
        <v>171</v>
      </c>
      <c r="B61" s="246">
        <f t="shared" ref="B61:B65" si="40">H61+J61+L61+N61+P61+R61+T61+V61+X61+Z61+AB61+AD61</f>
        <v>0</v>
      </c>
      <c r="C61" s="247">
        <f t="shared" ref="C61:E65" si="41">C55+C39</f>
        <v>0</v>
      </c>
      <c r="D61" s="247">
        <f t="shared" si="41"/>
        <v>0</v>
      </c>
      <c r="E61" s="247">
        <f t="shared" si="41"/>
        <v>0</v>
      </c>
      <c r="F61" s="246">
        <f t="shared" si="30"/>
        <v>0</v>
      </c>
      <c r="G61" s="246">
        <f t="shared" si="31"/>
        <v>0</v>
      </c>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711"/>
    </row>
    <row r="62" spans="1:32" ht="16.5" x14ac:dyDescent="0.25">
      <c r="A62" s="253" t="s">
        <v>32</v>
      </c>
      <c r="B62" s="246">
        <f>B56+B40</f>
        <v>159.89999999999998</v>
      </c>
      <c r="C62" s="246">
        <f t="shared" si="41"/>
        <v>0</v>
      </c>
      <c r="D62" s="246">
        <f t="shared" si="41"/>
        <v>12.6</v>
      </c>
      <c r="E62" s="246">
        <f t="shared" si="41"/>
        <v>12.6</v>
      </c>
      <c r="F62" s="246">
        <f t="shared" si="30"/>
        <v>7.8799249530956867</v>
      </c>
      <c r="G62" s="246">
        <f t="shared" si="31"/>
        <v>0</v>
      </c>
      <c r="H62" s="247">
        <f t="shared" ref="H62:AE63" si="42">H56+H40</f>
        <v>0</v>
      </c>
      <c r="I62" s="247">
        <f t="shared" si="42"/>
        <v>0</v>
      </c>
      <c r="J62" s="247">
        <f t="shared" si="42"/>
        <v>12.6</v>
      </c>
      <c r="K62" s="247">
        <f t="shared" si="42"/>
        <v>12.6</v>
      </c>
      <c r="L62" s="247">
        <f t="shared" si="42"/>
        <v>12.59</v>
      </c>
      <c r="M62" s="247">
        <f t="shared" si="42"/>
        <v>0</v>
      </c>
      <c r="N62" s="247">
        <f t="shared" si="42"/>
        <v>12.6</v>
      </c>
      <c r="O62" s="247">
        <f t="shared" si="42"/>
        <v>0</v>
      </c>
      <c r="P62" s="247">
        <f t="shared" si="42"/>
        <v>12.6</v>
      </c>
      <c r="Q62" s="247">
        <f t="shared" si="42"/>
        <v>0</v>
      </c>
      <c r="R62" s="247">
        <f t="shared" si="42"/>
        <v>12.59</v>
      </c>
      <c r="S62" s="247">
        <f t="shared" si="42"/>
        <v>0</v>
      </c>
      <c r="T62" s="247">
        <f t="shared" si="42"/>
        <v>12.6</v>
      </c>
      <c r="U62" s="247">
        <f t="shared" si="42"/>
        <v>0</v>
      </c>
      <c r="V62" s="247">
        <f t="shared" si="42"/>
        <v>12.6</v>
      </c>
      <c r="W62" s="247">
        <f t="shared" si="42"/>
        <v>0</v>
      </c>
      <c r="X62" s="247">
        <f t="shared" si="42"/>
        <v>12.59</v>
      </c>
      <c r="Y62" s="247">
        <f t="shared" si="42"/>
        <v>0</v>
      </c>
      <c r="Z62" s="247">
        <f t="shared" si="42"/>
        <v>12.6</v>
      </c>
      <c r="AA62" s="247">
        <f t="shared" si="42"/>
        <v>0</v>
      </c>
      <c r="AB62" s="247">
        <f t="shared" si="42"/>
        <v>12.6</v>
      </c>
      <c r="AC62" s="247">
        <f t="shared" si="42"/>
        <v>0</v>
      </c>
      <c r="AD62" s="247">
        <f t="shared" si="42"/>
        <v>33.93</v>
      </c>
      <c r="AE62" s="247">
        <f t="shared" si="42"/>
        <v>0</v>
      </c>
      <c r="AF62" s="711"/>
    </row>
    <row r="63" spans="1:32" ht="16.5" x14ac:dyDescent="0.25">
      <c r="A63" s="253" t="s">
        <v>33</v>
      </c>
      <c r="B63" s="246">
        <f>B57+B41</f>
        <v>10.800000000000002</v>
      </c>
      <c r="C63" s="246">
        <f t="shared" si="41"/>
        <v>0</v>
      </c>
      <c r="D63" s="246">
        <f t="shared" si="41"/>
        <v>0</v>
      </c>
      <c r="E63" s="246">
        <f t="shared" si="41"/>
        <v>0</v>
      </c>
      <c r="F63" s="246">
        <f t="shared" si="30"/>
        <v>0</v>
      </c>
      <c r="G63" s="246">
        <f t="shared" si="31"/>
        <v>0</v>
      </c>
      <c r="H63" s="247">
        <f t="shared" si="42"/>
        <v>0</v>
      </c>
      <c r="I63" s="247">
        <f t="shared" si="42"/>
        <v>0</v>
      </c>
      <c r="J63" s="247">
        <f t="shared" si="42"/>
        <v>0.9</v>
      </c>
      <c r="K63" s="247">
        <f t="shared" si="42"/>
        <v>0</v>
      </c>
      <c r="L63" s="247">
        <f t="shared" si="42"/>
        <v>0.9</v>
      </c>
      <c r="M63" s="247">
        <f t="shared" si="42"/>
        <v>0</v>
      </c>
      <c r="N63" s="247">
        <f t="shared" si="42"/>
        <v>0.9</v>
      </c>
      <c r="O63" s="247">
        <f t="shared" si="42"/>
        <v>0</v>
      </c>
      <c r="P63" s="247">
        <f t="shared" si="42"/>
        <v>0.9</v>
      </c>
      <c r="Q63" s="247">
        <f t="shared" si="42"/>
        <v>0</v>
      </c>
      <c r="R63" s="247">
        <f t="shared" si="42"/>
        <v>0.9</v>
      </c>
      <c r="S63" s="247">
        <f t="shared" si="42"/>
        <v>0</v>
      </c>
      <c r="T63" s="247">
        <f t="shared" si="42"/>
        <v>0.9</v>
      </c>
      <c r="U63" s="247">
        <f t="shared" si="42"/>
        <v>0</v>
      </c>
      <c r="V63" s="247">
        <f t="shared" si="42"/>
        <v>0.9</v>
      </c>
      <c r="W63" s="247">
        <f t="shared" si="42"/>
        <v>0</v>
      </c>
      <c r="X63" s="247">
        <f t="shared" si="42"/>
        <v>0.9</v>
      </c>
      <c r="Y63" s="247">
        <f t="shared" si="42"/>
        <v>0</v>
      </c>
      <c r="Z63" s="247">
        <f t="shared" si="42"/>
        <v>0.9</v>
      </c>
      <c r="AA63" s="247">
        <f t="shared" si="42"/>
        <v>0</v>
      </c>
      <c r="AB63" s="247">
        <f t="shared" si="42"/>
        <v>0.9</v>
      </c>
      <c r="AC63" s="247">
        <f t="shared" si="42"/>
        <v>0</v>
      </c>
      <c r="AD63" s="247">
        <f t="shared" si="42"/>
        <v>1.8</v>
      </c>
      <c r="AE63" s="247">
        <f t="shared" si="42"/>
        <v>0</v>
      </c>
      <c r="AF63" s="711"/>
    </row>
    <row r="64" spans="1:32" ht="33" x14ac:dyDescent="0.25">
      <c r="A64" s="248" t="s">
        <v>176</v>
      </c>
      <c r="B64" s="246">
        <f t="shared" si="40"/>
        <v>0</v>
      </c>
      <c r="C64" s="247">
        <f t="shared" si="41"/>
        <v>0</v>
      </c>
      <c r="D64" s="247">
        <f t="shared" si="41"/>
        <v>0</v>
      </c>
      <c r="E64" s="247">
        <f t="shared" si="41"/>
        <v>0</v>
      </c>
      <c r="F64" s="246">
        <f t="shared" si="30"/>
        <v>0</v>
      </c>
      <c r="G64" s="246">
        <f t="shared" si="31"/>
        <v>0</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711"/>
    </row>
    <row r="65" spans="1:32" ht="16.5" x14ac:dyDescent="0.25">
      <c r="A65" s="251" t="s">
        <v>401</v>
      </c>
      <c r="B65" s="246">
        <f t="shared" si="40"/>
        <v>0</v>
      </c>
      <c r="C65" s="247">
        <f t="shared" si="41"/>
        <v>0</v>
      </c>
      <c r="D65" s="247">
        <f t="shared" si="41"/>
        <v>0</v>
      </c>
      <c r="E65" s="247">
        <f t="shared" si="41"/>
        <v>0</v>
      </c>
      <c r="F65" s="246">
        <f t="shared" si="30"/>
        <v>0</v>
      </c>
      <c r="G65" s="246">
        <f t="shared" si="31"/>
        <v>0</v>
      </c>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711"/>
    </row>
    <row r="66" spans="1:32" ht="18.75" x14ac:dyDescent="0.25">
      <c r="A66" s="712" t="s">
        <v>407</v>
      </c>
      <c r="B66" s="713"/>
      <c r="C66" s="713"/>
      <c r="D66" s="713"/>
      <c r="E66" s="713"/>
      <c r="F66" s="713"/>
      <c r="G66" s="713"/>
      <c r="H66" s="713"/>
      <c r="I66" s="713"/>
      <c r="J66" s="713"/>
      <c r="K66" s="713"/>
      <c r="L66" s="713"/>
      <c r="M66" s="713"/>
      <c r="N66" s="713"/>
      <c r="O66" s="713"/>
      <c r="P66" s="713"/>
      <c r="Q66" s="713"/>
      <c r="R66" s="713"/>
      <c r="S66" s="713"/>
      <c r="T66" s="713"/>
      <c r="U66" s="713"/>
      <c r="V66" s="713"/>
      <c r="W66" s="713"/>
      <c r="X66" s="713"/>
      <c r="Y66" s="713"/>
      <c r="Z66" s="713"/>
      <c r="AA66" s="713"/>
      <c r="AB66" s="713"/>
      <c r="AC66" s="713"/>
      <c r="AD66" s="713"/>
      <c r="AE66" s="713"/>
      <c r="AF66" s="261"/>
    </row>
    <row r="67" spans="1:32" ht="16.5" x14ac:dyDescent="0.25">
      <c r="A67" s="266" t="s">
        <v>31</v>
      </c>
      <c r="B67" s="244">
        <f>B68+B69+B70+B72</f>
        <v>0</v>
      </c>
      <c r="C67" s="244">
        <f t="shared" ref="C67:AE67" si="43">C68+C69+C70+C72</f>
        <v>0</v>
      </c>
      <c r="D67" s="244">
        <f t="shared" si="43"/>
        <v>0</v>
      </c>
      <c r="E67" s="244">
        <f t="shared" si="43"/>
        <v>0</v>
      </c>
      <c r="F67" s="244">
        <f>IFERROR(E67/B67*100,0)</f>
        <v>0</v>
      </c>
      <c r="G67" s="244">
        <f>IFERROR(E67/C67*100,0)</f>
        <v>0</v>
      </c>
      <c r="H67" s="244">
        <f t="shared" si="43"/>
        <v>0</v>
      </c>
      <c r="I67" s="244">
        <f t="shared" si="43"/>
        <v>0</v>
      </c>
      <c r="J67" s="244">
        <f t="shared" si="43"/>
        <v>0</v>
      </c>
      <c r="K67" s="244">
        <f t="shared" si="43"/>
        <v>0</v>
      </c>
      <c r="L67" s="244">
        <f t="shared" si="43"/>
        <v>0</v>
      </c>
      <c r="M67" s="244">
        <f t="shared" si="43"/>
        <v>0</v>
      </c>
      <c r="N67" s="244">
        <f t="shared" si="43"/>
        <v>0</v>
      </c>
      <c r="O67" s="244">
        <f t="shared" si="43"/>
        <v>0</v>
      </c>
      <c r="P67" s="244">
        <f t="shared" si="43"/>
        <v>0</v>
      </c>
      <c r="Q67" s="244">
        <f t="shared" si="43"/>
        <v>0</v>
      </c>
      <c r="R67" s="244">
        <f t="shared" si="43"/>
        <v>0</v>
      </c>
      <c r="S67" s="244">
        <f t="shared" si="43"/>
        <v>0</v>
      </c>
      <c r="T67" s="244">
        <f t="shared" si="43"/>
        <v>0</v>
      </c>
      <c r="U67" s="244">
        <f t="shared" si="43"/>
        <v>0</v>
      </c>
      <c r="V67" s="244">
        <f t="shared" si="43"/>
        <v>0</v>
      </c>
      <c r="W67" s="244">
        <f t="shared" si="43"/>
        <v>0</v>
      </c>
      <c r="X67" s="244">
        <f t="shared" si="43"/>
        <v>0</v>
      </c>
      <c r="Y67" s="244">
        <f t="shared" si="43"/>
        <v>0</v>
      </c>
      <c r="Z67" s="244">
        <f t="shared" si="43"/>
        <v>0</v>
      </c>
      <c r="AA67" s="244">
        <f t="shared" si="43"/>
        <v>0</v>
      </c>
      <c r="AB67" s="244">
        <f t="shared" si="43"/>
        <v>0</v>
      </c>
      <c r="AC67" s="244">
        <f t="shared" si="43"/>
        <v>0</v>
      </c>
      <c r="AD67" s="244">
        <f t="shared" si="43"/>
        <v>0</v>
      </c>
      <c r="AE67" s="244">
        <f t="shared" si="43"/>
        <v>0</v>
      </c>
      <c r="AF67" s="261"/>
    </row>
    <row r="68" spans="1:32" ht="16.5" x14ac:dyDescent="0.25">
      <c r="A68" s="253" t="s">
        <v>171</v>
      </c>
      <c r="B68" s="246">
        <f>B10+B17</f>
        <v>0</v>
      </c>
      <c r="C68" s="246">
        <f t="shared" ref="C68:E68" si="44">C10+C17</f>
        <v>0</v>
      </c>
      <c r="D68" s="246">
        <f t="shared" si="44"/>
        <v>0</v>
      </c>
      <c r="E68" s="246">
        <f t="shared" si="44"/>
        <v>0</v>
      </c>
      <c r="F68" s="246">
        <f t="shared" ref="F68:F72" si="45">IFERROR(E68/B68*100,0)</f>
        <v>0</v>
      </c>
      <c r="G68" s="246">
        <f t="shared" ref="G68:G72" si="46">IFERROR(E68/C68*100,0)</f>
        <v>0</v>
      </c>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52"/>
    </row>
    <row r="69" spans="1:32" ht="16.5" x14ac:dyDescent="0.25">
      <c r="A69" s="253" t="s">
        <v>32</v>
      </c>
      <c r="B69" s="246">
        <f t="shared" ref="B69:E72" si="47">B11+B18</f>
        <v>0</v>
      </c>
      <c r="C69" s="246">
        <f t="shared" si="47"/>
        <v>0</v>
      </c>
      <c r="D69" s="246">
        <f t="shared" si="47"/>
        <v>0</v>
      </c>
      <c r="E69" s="246">
        <f t="shared" si="47"/>
        <v>0</v>
      </c>
      <c r="F69" s="246">
        <f t="shared" si="45"/>
        <v>0</v>
      </c>
      <c r="G69" s="246">
        <f t="shared" si="46"/>
        <v>0</v>
      </c>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52"/>
    </row>
    <row r="70" spans="1:32" ht="16.5" x14ac:dyDescent="0.25">
      <c r="A70" s="253" t="s">
        <v>33</v>
      </c>
      <c r="B70" s="246">
        <f t="shared" si="47"/>
        <v>0</v>
      </c>
      <c r="C70" s="246">
        <f t="shared" si="47"/>
        <v>0</v>
      </c>
      <c r="D70" s="246">
        <f t="shared" si="47"/>
        <v>0</v>
      </c>
      <c r="E70" s="246">
        <f t="shared" si="47"/>
        <v>0</v>
      </c>
      <c r="F70" s="246">
        <f t="shared" si="45"/>
        <v>0</v>
      </c>
      <c r="G70" s="246">
        <f t="shared" si="46"/>
        <v>0</v>
      </c>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52"/>
    </row>
    <row r="71" spans="1:32" ht="33" x14ac:dyDescent="0.25">
      <c r="A71" s="248" t="s">
        <v>176</v>
      </c>
      <c r="B71" s="246">
        <f t="shared" si="47"/>
        <v>0</v>
      </c>
      <c r="C71" s="246">
        <f t="shared" si="47"/>
        <v>0</v>
      </c>
      <c r="D71" s="246">
        <f t="shared" si="47"/>
        <v>0</v>
      </c>
      <c r="E71" s="246">
        <f t="shared" si="47"/>
        <v>0</v>
      </c>
      <c r="F71" s="246">
        <f t="shared" si="45"/>
        <v>0</v>
      </c>
      <c r="G71" s="246">
        <f t="shared" si="46"/>
        <v>0</v>
      </c>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52"/>
    </row>
    <row r="72" spans="1:32" ht="16.5" x14ac:dyDescent="0.25">
      <c r="A72" s="251" t="s">
        <v>401</v>
      </c>
      <c r="B72" s="246">
        <f t="shared" si="47"/>
        <v>0</v>
      </c>
      <c r="C72" s="246">
        <f t="shared" si="47"/>
        <v>0</v>
      </c>
      <c r="D72" s="246">
        <f t="shared" si="47"/>
        <v>0</v>
      </c>
      <c r="E72" s="246">
        <f t="shared" si="47"/>
        <v>0</v>
      </c>
      <c r="F72" s="246">
        <f t="shared" si="45"/>
        <v>0</v>
      </c>
      <c r="G72" s="246">
        <f t="shared" si="46"/>
        <v>0</v>
      </c>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52"/>
    </row>
    <row r="73" spans="1:32" ht="18.75" x14ac:dyDescent="0.25">
      <c r="A73" s="712" t="s">
        <v>408</v>
      </c>
      <c r="B73" s="713"/>
      <c r="C73" s="713"/>
      <c r="D73" s="713"/>
      <c r="E73" s="713"/>
      <c r="F73" s="713"/>
      <c r="G73" s="713"/>
      <c r="H73" s="713"/>
      <c r="I73" s="713"/>
      <c r="J73" s="713"/>
      <c r="K73" s="713"/>
      <c r="L73" s="713"/>
      <c r="M73" s="713"/>
      <c r="N73" s="713"/>
      <c r="O73" s="713"/>
      <c r="P73" s="713"/>
      <c r="Q73" s="713"/>
      <c r="R73" s="713"/>
      <c r="S73" s="713"/>
      <c r="T73" s="713"/>
      <c r="U73" s="713"/>
      <c r="V73" s="713"/>
      <c r="W73" s="713"/>
      <c r="X73" s="713"/>
      <c r="Y73" s="713"/>
      <c r="Z73" s="713"/>
      <c r="AA73" s="713"/>
      <c r="AB73" s="713"/>
      <c r="AC73" s="713"/>
      <c r="AD73" s="713"/>
      <c r="AE73" s="713"/>
      <c r="AF73" s="272"/>
    </row>
    <row r="74" spans="1:32" ht="18.75" x14ac:dyDescent="0.25">
      <c r="A74" s="266" t="s">
        <v>31</v>
      </c>
      <c r="B74" s="230">
        <f>B75+B76+B77+B79</f>
        <v>170.7</v>
      </c>
      <c r="C74" s="273">
        <f t="shared" ref="C74:E74" si="48">C75+C76+C77+C79</f>
        <v>0</v>
      </c>
      <c r="D74" s="273">
        <f t="shared" si="48"/>
        <v>12.6</v>
      </c>
      <c r="E74" s="273">
        <f t="shared" si="48"/>
        <v>12.6</v>
      </c>
      <c r="F74" s="273">
        <f>IFERROR(E74/B74*100,0)</f>
        <v>7.3813708260105457</v>
      </c>
      <c r="G74" s="273">
        <f>IFERROR(E74/C74*100,0)</f>
        <v>0</v>
      </c>
      <c r="H74" s="230">
        <f t="shared" ref="H74:AE74" si="49">H75+H76+H77+H79</f>
        <v>0</v>
      </c>
      <c r="I74" s="230">
        <f t="shared" si="49"/>
        <v>0</v>
      </c>
      <c r="J74" s="230">
        <f t="shared" si="49"/>
        <v>13.5</v>
      </c>
      <c r="K74" s="230">
        <f t="shared" si="49"/>
        <v>12.6</v>
      </c>
      <c r="L74" s="230">
        <f t="shared" si="49"/>
        <v>13.49</v>
      </c>
      <c r="M74" s="230">
        <f t="shared" si="49"/>
        <v>0</v>
      </c>
      <c r="N74" s="230">
        <f t="shared" si="49"/>
        <v>13.5</v>
      </c>
      <c r="O74" s="230">
        <f t="shared" si="49"/>
        <v>0</v>
      </c>
      <c r="P74" s="230">
        <f t="shared" si="49"/>
        <v>13.5</v>
      </c>
      <c r="Q74" s="230">
        <f t="shared" si="49"/>
        <v>0</v>
      </c>
      <c r="R74" s="230">
        <f t="shared" si="49"/>
        <v>13.49</v>
      </c>
      <c r="S74" s="230">
        <f t="shared" si="49"/>
        <v>0</v>
      </c>
      <c r="T74" s="230">
        <f t="shared" si="49"/>
        <v>13.5</v>
      </c>
      <c r="U74" s="230">
        <f t="shared" si="49"/>
        <v>0</v>
      </c>
      <c r="V74" s="230">
        <f t="shared" si="49"/>
        <v>13.5</v>
      </c>
      <c r="W74" s="230">
        <f t="shared" si="49"/>
        <v>0</v>
      </c>
      <c r="X74" s="230">
        <f t="shared" si="49"/>
        <v>13.49</v>
      </c>
      <c r="Y74" s="230">
        <f t="shared" si="49"/>
        <v>0</v>
      </c>
      <c r="Z74" s="230">
        <f t="shared" si="49"/>
        <v>13.5</v>
      </c>
      <c r="AA74" s="230">
        <f t="shared" si="49"/>
        <v>0</v>
      </c>
      <c r="AB74" s="230">
        <f t="shared" si="49"/>
        <v>13.5</v>
      </c>
      <c r="AC74" s="230">
        <f t="shared" si="49"/>
        <v>0</v>
      </c>
      <c r="AD74" s="230">
        <f t="shared" si="49"/>
        <v>35.729999999999997</v>
      </c>
      <c r="AE74" s="274">
        <f t="shared" si="49"/>
        <v>0</v>
      </c>
      <c r="AF74" s="272"/>
    </row>
    <row r="75" spans="1:32" ht="18.75" x14ac:dyDescent="0.25">
      <c r="A75" s="253" t="s">
        <v>171</v>
      </c>
      <c r="B75" s="275">
        <f t="shared" ref="B75:E79" si="50">B61</f>
        <v>0</v>
      </c>
      <c r="C75" s="275">
        <f t="shared" si="50"/>
        <v>0</v>
      </c>
      <c r="D75" s="275">
        <f t="shared" si="50"/>
        <v>0</v>
      </c>
      <c r="E75" s="275">
        <f t="shared" si="50"/>
        <v>0</v>
      </c>
      <c r="F75" s="275">
        <f t="shared" ref="F75:F79" si="51">IFERROR(E75/B75*100,0)</f>
        <v>0</v>
      </c>
      <c r="G75" s="275">
        <f t="shared" ref="G75:G79" si="52">IFERROR(E75/C75*100,0)</f>
        <v>0</v>
      </c>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6"/>
      <c r="AF75" s="272"/>
    </row>
    <row r="76" spans="1:32" ht="18.75" x14ac:dyDescent="0.25">
      <c r="A76" s="253" t="s">
        <v>32</v>
      </c>
      <c r="B76" s="275">
        <f t="shared" si="50"/>
        <v>159.89999999999998</v>
      </c>
      <c r="C76" s="275">
        <f t="shared" si="50"/>
        <v>0</v>
      </c>
      <c r="D76" s="275">
        <f t="shared" si="50"/>
        <v>12.6</v>
      </c>
      <c r="E76" s="275">
        <f t="shared" si="50"/>
        <v>12.6</v>
      </c>
      <c r="F76" s="275">
        <f t="shared" si="51"/>
        <v>7.8799249530956867</v>
      </c>
      <c r="G76" s="275">
        <f t="shared" si="52"/>
        <v>0</v>
      </c>
      <c r="H76" s="275">
        <f t="shared" ref="H76:AE77" si="53">H62</f>
        <v>0</v>
      </c>
      <c r="I76" s="275">
        <f t="shared" si="53"/>
        <v>0</v>
      </c>
      <c r="J76" s="275">
        <f t="shared" si="53"/>
        <v>12.6</v>
      </c>
      <c r="K76" s="275">
        <f t="shared" si="53"/>
        <v>12.6</v>
      </c>
      <c r="L76" s="275">
        <f t="shared" si="53"/>
        <v>12.59</v>
      </c>
      <c r="M76" s="275">
        <f t="shared" si="53"/>
        <v>0</v>
      </c>
      <c r="N76" s="275">
        <f t="shared" si="53"/>
        <v>12.6</v>
      </c>
      <c r="O76" s="275">
        <f t="shared" si="53"/>
        <v>0</v>
      </c>
      <c r="P76" s="275">
        <f t="shared" si="53"/>
        <v>12.6</v>
      </c>
      <c r="Q76" s="275">
        <f t="shared" si="53"/>
        <v>0</v>
      </c>
      <c r="R76" s="275">
        <f t="shared" si="53"/>
        <v>12.59</v>
      </c>
      <c r="S76" s="275">
        <f t="shared" si="53"/>
        <v>0</v>
      </c>
      <c r="T76" s="275">
        <f t="shared" si="53"/>
        <v>12.6</v>
      </c>
      <c r="U76" s="275">
        <f t="shared" si="53"/>
        <v>0</v>
      </c>
      <c r="V76" s="275">
        <f t="shared" si="53"/>
        <v>12.6</v>
      </c>
      <c r="W76" s="275">
        <f t="shared" si="53"/>
        <v>0</v>
      </c>
      <c r="X76" s="275">
        <f t="shared" si="53"/>
        <v>12.59</v>
      </c>
      <c r="Y76" s="275">
        <f t="shared" si="53"/>
        <v>0</v>
      </c>
      <c r="Z76" s="275">
        <f t="shared" si="53"/>
        <v>12.6</v>
      </c>
      <c r="AA76" s="275">
        <f t="shared" si="53"/>
        <v>0</v>
      </c>
      <c r="AB76" s="275">
        <f t="shared" si="53"/>
        <v>12.6</v>
      </c>
      <c r="AC76" s="275">
        <f t="shared" si="53"/>
        <v>0</v>
      </c>
      <c r="AD76" s="275">
        <f t="shared" si="53"/>
        <v>33.93</v>
      </c>
      <c r="AE76" s="276">
        <f t="shared" si="53"/>
        <v>0</v>
      </c>
      <c r="AF76" s="272"/>
    </row>
    <row r="77" spans="1:32" ht="18.75" x14ac:dyDescent="0.25">
      <c r="A77" s="253" t="s">
        <v>33</v>
      </c>
      <c r="B77" s="275">
        <f t="shared" si="50"/>
        <v>10.800000000000002</v>
      </c>
      <c r="C77" s="275">
        <f t="shared" si="50"/>
        <v>0</v>
      </c>
      <c r="D77" s="275">
        <f t="shared" si="50"/>
        <v>0</v>
      </c>
      <c r="E77" s="275">
        <f t="shared" si="50"/>
        <v>0</v>
      </c>
      <c r="F77" s="275">
        <f t="shared" si="51"/>
        <v>0</v>
      </c>
      <c r="G77" s="275">
        <f t="shared" si="52"/>
        <v>0</v>
      </c>
      <c r="H77" s="275">
        <f t="shared" si="53"/>
        <v>0</v>
      </c>
      <c r="I77" s="275">
        <f t="shared" si="53"/>
        <v>0</v>
      </c>
      <c r="J77" s="275">
        <f t="shared" si="53"/>
        <v>0.9</v>
      </c>
      <c r="K77" s="275">
        <f t="shared" si="53"/>
        <v>0</v>
      </c>
      <c r="L77" s="275">
        <f t="shared" si="53"/>
        <v>0.9</v>
      </c>
      <c r="M77" s="275">
        <f t="shared" si="53"/>
        <v>0</v>
      </c>
      <c r="N77" s="275">
        <f t="shared" si="53"/>
        <v>0.9</v>
      </c>
      <c r="O77" s="275">
        <f t="shared" si="53"/>
        <v>0</v>
      </c>
      <c r="P77" s="275">
        <f t="shared" si="53"/>
        <v>0.9</v>
      </c>
      <c r="Q77" s="275">
        <f t="shared" si="53"/>
        <v>0</v>
      </c>
      <c r="R77" s="275">
        <f t="shared" si="53"/>
        <v>0.9</v>
      </c>
      <c r="S77" s="275">
        <f t="shared" si="53"/>
        <v>0</v>
      </c>
      <c r="T77" s="275">
        <f t="shared" si="53"/>
        <v>0.9</v>
      </c>
      <c r="U77" s="275">
        <f t="shared" si="53"/>
        <v>0</v>
      </c>
      <c r="V77" s="275">
        <f t="shared" si="53"/>
        <v>0.9</v>
      </c>
      <c r="W77" s="275">
        <f t="shared" si="53"/>
        <v>0</v>
      </c>
      <c r="X77" s="275">
        <f t="shared" si="53"/>
        <v>0.9</v>
      </c>
      <c r="Y77" s="275">
        <f t="shared" si="53"/>
        <v>0</v>
      </c>
      <c r="Z77" s="275">
        <f t="shared" si="53"/>
        <v>0.9</v>
      </c>
      <c r="AA77" s="275">
        <f t="shared" si="53"/>
        <v>0</v>
      </c>
      <c r="AB77" s="275">
        <f t="shared" si="53"/>
        <v>0.9</v>
      </c>
      <c r="AC77" s="275">
        <f t="shared" si="53"/>
        <v>0</v>
      </c>
      <c r="AD77" s="275">
        <f t="shared" si="53"/>
        <v>1.8</v>
      </c>
      <c r="AE77" s="276">
        <f t="shared" si="53"/>
        <v>0</v>
      </c>
      <c r="AF77" s="272"/>
    </row>
    <row r="78" spans="1:32" ht="33" x14ac:dyDescent="0.25">
      <c r="A78" s="248" t="s">
        <v>176</v>
      </c>
      <c r="B78" s="275">
        <f t="shared" si="50"/>
        <v>0</v>
      </c>
      <c r="C78" s="275">
        <f t="shared" si="50"/>
        <v>0</v>
      </c>
      <c r="D78" s="275">
        <f t="shared" si="50"/>
        <v>0</v>
      </c>
      <c r="E78" s="275">
        <f t="shared" si="50"/>
        <v>0</v>
      </c>
      <c r="F78" s="275">
        <f t="shared" si="51"/>
        <v>0</v>
      </c>
      <c r="G78" s="275">
        <f t="shared" si="52"/>
        <v>0</v>
      </c>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6"/>
      <c r="AF78" s="272"/>
    </row>
    <row r="79" spans="1:32" ht="18.75" x14ac:dyDescent="0.25">
      <c r="A79" s="251" t="s">
        <v>401</v>
      </c>
      <c r="B79" s="275">
        <f t="shared" si="50"/>
        <v>0</v>
      </c>
      <c r="C79" s="275">
        <f t="shared" si="50"/>
        <v>0</v>
      </c>
      <c r="D79" s="275">
        <f t="shared" si="50"/>
        <v>0</v>
      </c>
      <c r="E79" s="275">
        <f t="shared" si="50"/>
        <v>0</v>
      </c>
      <c r="F79" s="275">
        <f t="shared" si="51"/>
        <v>0</v>
      </c>
      <c r="G79" s="275">
        <f t="shared" si="52"/>
        <v>0</v>
      </c>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6"/>
      <c r="AF79" s="272"/>
    </row>
  </sheetData>
  <customSheetViews>
    <customSheetView guid="{87218168-6C8E-4D5B-A5E5-DCCC26803AA3}" scale="80" state="hidden">
      <selection activeCell="AF46" sqref="AF47:AF52"/>
      <pageMargins left="0.7" right="0.7" top="0.75" bottom="0.75" header="0.3" footer="0.3"/>
    </customSheetView>
    <customSheetView guid="{74870EE6-26B9-40F7-9DC9-260EF16D8959}" scale="80">
      <selection activeCell="AF47" sqref="AF47:AF52"/>
      <pageMargins left="0.7" right="0.7" top="0.75" bottom="0.75" header="0.3" footer="0.3"/>
    </customSheetView>
    <customSheetView guid="{B1BF08D1-D416-4B47-ADD0-4F59132DC9E8}" scale="80" topLeftCell="A76">
      <selection activeCell="AF47" sqref="AF47:AF52"/>
      <pageMargins left="0.7" right="0.7" top="0.75" bottom="0.75" header="0.3" footer="0.3"/>
    </customSheetView>
    <customSheetView guid="{7C130984-112A-4861-AA43-E2940708E3DC}" scale="80" topLeftCell="H22">
      <selection activeCell="AF47" sqref="AF47:AF52"/>
      <pageMargins left="0.7" right="0.7" top="0.75" bottom="0.75" header="0.3" footer="0.3"/>
    </customSheetView>
    <customSheetView guid="{4D0DFB57-2CBA-42F2-9A97-C453A6851FBA}" scale="70">
      <selection activeCell="A2" sqref="A2:AD2"/>
      <pageMargins left="0.7" right="0.7" top="0.75" bottom="0.75" header="0.3" footer="0.3"/>
    </customSheetView>
    <customSheetView guid="{BCD82A82-B724-4763-8580-D765356E09BA}" scale="70">
      <selection activeCell="A2" sqref="A2:AD2"/>
      <pageMargins left="0.7" right="0.7" top="0.75" bottom="0.75" header="0.3" footer="0.3"/>
    </customSheetView>
    <customSheetView guid="{E508E171-4ED9-4B07-84DF-DA28C60E1969}" scale="70">
      <selection activeCell="A2" sqref="A2:AD2"/>
      <pageMargins left="0.7" right="0.7" top="0.75" bottom="0.75" header="0.3" footer="0.3"/>
    </customSheetView>
    <customSheetView guid="{4F41B9CC-959D-442C-80B0-1F0DB2C76D27}" scale="70">
      <selection activeCell="A2" sqref="A2:AD2"/>
      <pageMargins left="0.7" right="0.7" top="0.75" bottom="0.75" header="0.3" footer="0.3"/>
    </customSheetView>
    <customSheetView guid="{602C8EDB-B9EF-4C85-B0D5-0558C3A0ABAB}" scale="80" topLeftCell="H22">
      <selection activeCell="AF47" sqref="AF47:AF52"/>
      <pageMargins left="0.7" right="0.7" top="0.75" bottom="0.75" header="0.3" footer="0.3"/>
    </customSheetView>
    <customSheetView guid="{0C2B9C2A-7B94-41EF-A2E6-F8AC9A67DE25}" scale="80" topLeftCell="A76">
      <selection activeCell="AF47" sqref="AF47:AF52"/>
      <pageMargins left="0.7" right="0.7" top="0.75" bottom="0.75" header="0.3" footer="0.3"/>
    </customSheetView>
    <customSheetView guid="{B82BA08A-1A30-4F4D-A478-74A6BD09EA97}" scale="80" topLeftCell="A76">
      <selection activeCell="AF47" sqref="AF47:AF52"/>
      <pageMargins left="0.7" right="0.7" top="0.75" bottom="0.75" header="0.3" footer="0.3"/>
    </customSheetView>
    <customSheetView guid="{84867370-1F3E-4368-AF79-FBCE46FFFE92}" scale="80" topLeftCell="A76">
      <selection activeCell="AF47" sqref="AF47:AF52"/>
      <pageMargins left="0.7" right="0.7" top="0.75" bottom="0.75" header="0.3" footer="0.3"/>
    </customSheetView>
    <customSheetView guid="{C236B307-BD63-48C4-A75F-B3F3717BF55C}" scale="80">
      <selection activeCell="AF47" sqref="AF47:AF52"/>
      <pageMargins left="0.7" right="0.7" top="0.75" bottom="0.75" header="0.3" footer="0.3"/>
    </customSheetView>
    <customSheetView guid="{09C3E205-981E-4A4E-BE89-8B7044192060}" scale="80">
      <selection activeCell="AF47" sqref="AF47:AF52"/>
      <pageMargins left="0.7" right="0.7" top="0.75" bottom="0.75" header="0.3" footer="0.3"/>
    </customSheetView>
    <customSheetView guid="{D01FA037-9AEC-4167-ADB8-2F327C01ECE6}" scale="80">
      <selection activeCell="AF47" sqref="AF47:AF52"/>
      <pageMargins left="0.7" right="0.7" top="0.75" bottom="0.75" header="0.3" footer="0.3"/>
    </customSheetView>
    <customSheetView guid="{69DABE6F-6182-4403-A4A2-969F10F1C13A}" scale="80">
      <selection activeCell="AF47" sqref="AF47:AF52"/>
      <pageMargins left="0.7" right="0.7" top="0.75" bottom="0.75" header="0.3" footer="0.3"/>
    </customSheetView>
    <customSheetView guid="{874882D1-E741-4CCA-BF0D-E72FA60B771D}" scale="80" showPageBreaks="1" topLeftCell="A52">
      <selection activeCell="M87" sqref="M87"/>
      <pageMargins left="0.7" right="0.7" top="0.75" bottom="0.75" header="0.3" footer="0.3"/>
      <pageSetup paperSize="9" orientation="landscape" horizontalDpi="0" verticalDpi="0" r:id="rId1"/>
    </customSheetView>
  </customSheetViews>
  <mergeCells count="39">
    <mergeCell ref="A1:AD1"/>
    <mergeCell ref="A2:AD2"/>
    <mergeCell ref="A4:A5"/>
    <mergeCell ref="B4:B5"/>
    <mergeCell ref="C4:C5"/>
    <mergeCell ref="D4:D5"/>
    <mergeCell ref="E4:E5"/>
    <mergeCell ref="F4:G4"/>
    <mergeCell ref="H4:I4"/>
    <mergeCell ref="J4:K4"/>
    <mergeCell ref="A7:AF7"/>
    <mergeCell ref="L4:M4"/>
    <mergeCell ref="N4:O4"/>
    <mergeCell ref="P4:Q4"/>
    <mergeCell ref="R4:S4"/>
    <mergeCell ref="T4:U4"/>
    <mergeCell ref="V4:W4"/>
    <mergeCell ref="X4:Y4"/>
    <mergeCell ref="Z4:AA4"/>
    <mergeCell ref="AB4:AC4"/>
    <mergeCell ref="AD4:AE4"/>
    <mergeCell ref="A6:AF6"/>
    <mergeCell ref="A46:AF46"/>
    <mergeCell ref="A8:AF8"/>
    <mergeCell ref="AF9:AF14"/>
    <mergeCell ref="A15:AF15"/>
    <mergeCell ref="AF16:AF21"/>
    <mergeCell ref="A22:AE22"/>
    <mergeCell ref="A23:AF23"/>
    <mergeCell ref="AF24:AF29"/>
    <mergeCell ref="A30:AF30"/>
    <mergeCell ref="AF38:AF43"/>
    <mergeCell ref="A44:AF44"/>
    <mergeCell ref="A45:AE45"/>
    <mergeCell ref="AF47:AF52"/>
    <mergeCell ref="AF54:AF59"/>
    <mergeCell ref="AF60:AF65"/>
    <mergeCell ref="A66:AE66"/>
    <mergeCell ref="A73:AE73"/>
  </mergeCells>
  <hyperlinks>
    <hyperlink ref="A2:AD2" location="Оглавление!A1" display="«Экологическая безопасность города Когалыма» "/>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5" zoomScale="80" zoomScaleNormal="80" workbookViewId="0">
      <selection activeCell="AF46" sqref="AF47:AF52"/>
    </sheetView>
  </sheetViews>
  <sheetFormatPr defaultColWidth="9.140625" defaultRowHeight="15" x14ac:dyDescent="0.25"/>
  <cols>
    <col min="1" max="1" width="34.42578125" style="229" customWidth="1"/>
    <col min="2" max="5" width="14.85546875" style="229" customWidth="1"/>
    <col min="6" max="6" width="11.140625" style="229" customWidth="1"/>
    <col min="7" max="7" width="11.85546875" style="229" customWidth="1"/>
    <col min="8" max="11" width="10.5703125" style="229" customWidth="1"/>
    <col min="12" max="12" width="12.5703125" style="229" customWidth="1"/>
    <col min="13" max="22" width="10.5703125" style="229" customWidth="1"/>
    <col min="23" max="27" width="9.140625" style="229"/>
    <col min="28" max="28" width="12" style="229" customWidth="1"/>
    <col min="29" max="29" width="9.140625" style="229"/>
    <col min="30" max="30" width="13.42578125" style="229" customWidth="1"/>
    <col min="31" max="31" width="9.140625" style="229"/>
    <col min="32" max="32" width="44.140625" style="229" customWidth="1"/>
    <col min="33" max="16384" width="9.140625" style="229"/>
  </cols>
  <sheetData>
    <row r="1" spans="1:32" ht="36.75" customHeight="1" x14ac:dyDescent="0.3">
      <c r="A1" s="753" t="s">
        <v>409</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277"/>
      <c r="AF1" s="277"/>
    </row>
    <row r="2" spans="1:32" ht="15.75" x14ac:dyDescent="0.25">
      <c r="A2" s="754" t="s">
        <v>410</v>
      </c>
      <c r="B2" s="754" t="s">
        <v>411</v>
      </c>
      <c r="C2" s="754" t="s">
        <v>412</v>
      </c>
      <c r="D2" s="754" t="s">
        <v>413</v>
      </c>
      <c r="E2" s="754" t="s">
        <v>414</v>
      </c>
      <c r="F2" s="756" t="s">
        <v>415</v>
      </c>
      <c r="G2" s="757"/>
      <c r="H2" s="746" t="s">
        <v>7</v>
      </c>
      <c r="I2" s="747"/>
      <c r="J2" s="746" t="s">
        <v>8</v>
      </c>
      <c r="K2" s="747"/>
      <c r="L2" s="746" t="s">
        <v>9</v>
      </c>
      <c r="M2" s="747"/>
      <c r="N2" s="746" t="s">
        <v>10</v>
      </c>
      <c r="O2" s="747"/>
      <c r="P2" s="746" t="s">
        <v>11</v>
      </c>
      <c r="Q2" s="747"/>
      <c r="R2" s="746" t="s">
        <v>12</v>
      </c>
      <c r="S2" s="747"/>
      <c r="T2" s="746" t="s">
        <v>13</v>
      </c>
      <c r="U2" s="747"/>
      <c r="V2" s="746" t="s">
        <v>14</v>
      </c>
      <c r="W2" s="747"/>
      <c r="X2" s="746" t="s">
        <v>15</v>
      </c>
      <c r="Y2" s="747"/>
      <c r="Z2" s="746" t="s">
        <v>16</v>
      </c>
      <c r="AA2" s="747"/>
      <c r="AB2" s="746" t="s">
        <v>17</v>
      </c>
      <c r="AC2" s="747"/>
      <c r="AD2" s="746" t="s">
        <v>18</v>
      </c>
      <c r="AE2" s="747"/>
      <c r="AF2" s="758" t="s">
        <v>19</v>
      </c>
    </row>
    <row r="3" spans="1:32" ht="47.25" x14ac:dyDescent="0.25">
      <c r="A3" s="755"/>
      <c r="B3" s="755"/>
      <c r="C3" s="755"/>
      <c r="D3" s="755"/>
      <c r="E3" s="755"/>
      <c r="F3" s="278" t="s">
        <v>416</v>
      </c>
      <c r="G3" s="278" t="s">
        <v>21</v>
      </c>
      <c r="H3" s="279" t="s">
        <v>167</v>
      </c>
      <c r="I3" s="279" t="s">
        <v>23</v>
      </c>
      <c r="J3" s="279" t="s">
        <v>167</v>
      </c>
      <c r="K3" s="279" t="s">
        <v>23</v>
      </c>
      <c r="L3" s="279" t="s">
        <v>167</v>
      </c>
      <c r="M3" s="279" t="s">
        <v>23</v>
      </c>
      <c r="N3" s="279" t="s">
        <v>167</v>
      </c>
      <c r="O3" s="279" t="s">
        <v>23</v>
      </c>
      <c r="P3" s="279" t="s">
        <v>167</v>
      </c>
      <c r="Q3" s="279" t="s">
        <v>23</v>
      </c>
      <c r="R3" s="279" t="s">
        <v>167</v>
      </c>
      <c r="S3" s="279" t="s">
        <v>23</v>
      </c>
      <c r="T3" s="279" t="s">
        <v>167</v>
      </c>
      <c r="U3" s="279" t="s">
        <v>23</v>
      </c>
      <c r="V3" s="279" t="s">
        <v>167</v>
      </c>
      <c r="W3" s="279" t="s">
        <v>23</v>
      </c>
      <c r="X3" s="279" t="s">
        <v>167</v>
      </c>
      <c r="Y3" s="279" t="s">
        <v>23</v>
      </c>
      <c r="Z3" s="279" t="s">
        <v>167</v>
      </c>
      <c r="AA3" s="279" t="s">
        <v>23</v>
      </c>
      <c r="AB3" s="279" t="s">
        <v>167</v>
      </c>
      <c r="AC3" s="279" t="s">
        <v>23</v>
      </c>
      <c r="AD3" s="279" t="s">
        <v>167</v>
      </c>
      <c r="AE3" s="279" t="s">
        <v>23</v>
      </c>
      <c r="AF3" s="758"/>
    </row>
    <row r="4" spans="1:32" ht="15.75" x14ac:dyDescent="0.25">
      <c r="A4" s="280">
        <v>1</v>
      </c>
      <c r="B4" s="280">
        <v>2</v>
      </c>
      <c r="C4" s="280">
        <v>3</v>
      </c>
      <c r="D4" s="280">
        <v>4</v>
      </c>
      <c r="E4" s="280">
        <v>5</v>
      </c>
      <c r="F4" s="280">
        <v>6</v>
      </c>
      <c r="G4" s="280">
        <v>7</v>
      </c>
      <c r="H4" s="279">
        <v>8</v>
      </c>
      <c r="I4" s="279">
        <v>9</v>
      </c>
      <c r="J4" s="279">
        <v>10</v>
      </c>
      <c r="K4" s="279">
        <v>11</v>
      </c>
      <c r="L4" s="279">
        <v>12</v>
      </c>
      <c r="M4" s="279">
        <v>13</v>
      </c>
      <c r="N4" s="279">
        <v>14</v>
      </c>
      <c r="O4" s="279">
        <v>15</v>
      </c>
      <c r="P4" s="279">
        <v>16</v>
      </c>
      <c r="Q4" s="279">
        <v>17</v>
      </c>
      <c r="R4" s="279">
        <v>18</v>
      </c>
      <c r="S4" s="279">
        <v>19</v>
      </c>
      <c r="T4" s="279">
        <v>20</v>
      </c>
      <c r="U4" s="279">
        <v>21</v>
      </c>
      <c r="V4" s="279">
        <v>22</v>
      </c>
      <c r="W4" s="279">
        <v>23</v>
      </c>
      <c r="X4" s="279">
        <v>24</v>
      </c>
      <c r="Y4" s="279">
        <v>25</v>
      </c>
      <c r="Z4" s="279">
        <v>26</v>
      </c>
      <c r="AA4" s="279">
        <v>27</v>
      </c>
      <c r="AB4" s="279">
        <v>28</v>
      </c>
      <c r="AC4" s="279">
        <v>29</v>
      </c>
      <c r="AD4" s="279">
        <v>30</v>
      </c>
      <c r="AE4" s="279">
        <v>31</v>
      </c>
      <c r="AF4" s="279">
        <v>32</v>
      </c>
    </row>
    <row r="5" spans="1:32" ht="15.75" x14ac:dyDescent="0.25">
      <c r="A5" s="748" t="s">
        <v>417</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9"/>
      <c r="AE5" s="281"/>
      <c r="AF5" s="281"/>
    </row>
    <row r="6" spans="1:32" ht="15.75" x14ac:dyDescent="0.25">
      <c r="A6" s="742" t="s">
        <v>54</v>
      </c>
      <c r="B6" s="742"/>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3"/>
      <c r="AF6" s="281"/>
    </row>
    <row r="7" spans="1:32" ht="15.75" x14ac:dyDescent="0.25">
      <c r="A7" s="282" t="s">
        <v>418</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3"/>
      <c r="AE7" s="281"/>
      <c r="AF7" s="281"/>
    </row>
    <row r="8" spans="1:32" ht="15.75" x14ac:dyDescent="0.25">
      <c r="A8" s="284" t="s">
        <v>31</v>
      </c>
      <c r="B8" s="285">
        <f>B9</f>
        <v>3453.3</v>
      </c>
      <c r="C8" s="285">
        <f t="shared" ref="C8:E8" si="0">C9</f>
        <v>0</v>
      </c>
      <c r="D8" s="285">
        <f t="shared" si="0"/>
        <v>0</v>
      </c>
      <c r="E8" s="285">
        <f t="shared" si="0"/>
        <v>0</v>
      </c>
      <c r="F8" s="285">
        <f t="shared" ref="F8:F18" si="1">IFERROR(E8/B8*100,0)</f>
        <v>0</v>
      </c>
      <c r="G8" s="285">
        <f t="shared" ref="G8:G18" si="2">IFERROR(E8/C8*100,0)</f>
        <v>0</v>
      </c>
      <c r="H8" s="285">
        <f>H9</f>
        <v>0</v>
      </c>
      <c r="I8" s="285">
        <f t="shared" ref="I8:AE8" si="3">I9</f>
        <v>0</v>
      </c>
      <c r="J8" s="285">
        <f t="shared" si="3"/>
        <v>0</v>
      </c>
      <c r="K8" s="285">
        <f t="shared" si="3"/>
        <v>0</v>
      </c>
      <c r="L8" s="285">
        <f t="shared" si="3"/>
        <v>0</v>
      </c>
      <c r="M8" s="285">
        <f t="shared" si="3"/>
        <v>0</v>
      </c>
      <c r="N8" s="285">
        <f t="shared" si="3"/>
        <v>0</v>
      </c>
      <c r="O8" s="285">
        <f t="shared" si="3"/>
        <v>0</v>
      </c>
      <c r="P8" s="285">
        <f t="shared" si="3"/>
        <v>0</v>
      </c>
      <c r="Q8" s="285">
        <f t="shared" si="3"/>
        <v>0</v>
      </c>
      <c r="R8" s="285">
        <f t="shared" si="3"/>
        <v>0</v>
      </c>
      <c r="S8" s="285">
        <f t="shared" si="3"/>
        <v>0</v>
      </c>
      <c r="T8" s="285">
        <f t="shared" si="3"/>
        <v>0</v>
      </c>
      <c r="U8" s="285">
        <f t="shared" si="3"/>
        <v>0</v>
      </c>
      <c r="V8" s="285">
        <f t="shared" si="3"/>
        <v>0</v>
      </c>
      <c r="W8" s="285">
        <f t="shared" si="3"/>
        <v>0</v>
      </c>
      <c r="X8" s="285">
        <f t="shared" si="3"/>
        <v>0</v>
      </c>
      <c r="Y8" s="285">
        <f t="shared" si="3"/>
        <v>0</v>
      </c>
      <c r="Z8" s="285">
        <f t="shared" si="3"/>
        <v>0</v>
      </c>
      <c r="AA8" s="285">
        <f t="shared" si="3"/>
        <v>0</v>
      </c>
      <c r="AB8" s="285">
        <f t="shared" si="3"/>
        <v>2992.4</v>
      </c>
      <c r="AC8" s="285">
        <f t="shared" si="3"/>
        <v>0</v>
      </c>
      <c r="AD8" s="285">
        <f t="shared" si="3"/>
        <v>460.9</v>
      </c>
      <c r="AE8" s="285">
        <f t="shared" si="3"/>
        <v>0</v>
      </c>
      <c r="AF8" s="286"/>
    </row>
    <row r="9" spans="1:32" ht="15.75" x14ac:dyDescent="0.25">
      <c r="A9" s="287" t="s">
        <v>33</v>
      </c>
      <c r="B9" s="288">
        <f t="shared" ref="B9" si="4">H9+J9+L9+N9+P9+R9+T9+V9+X9+Z9+AB9+AD9</f>
        <v>3453.3</v>
      </c>
      <c r="C9" s="288">
        <f>C12</f>
        <v>0</v>
      </c>
      <c r="D9" s="288">
        <f>D12</f>
        <v>0</v>
      </c>
      <c r="E9" s="288">
        <f>E12</f>
        <v>0</v>
      </c>
      <c r="F9" s="288">
        <f t="shared" si="1"/>
        <v>0</v>
      </c>
      <c r="G9" s="288">
        <f t="shared" si="2"/>
        <v>0</v>
      </c>
      <c r="H9" s="288">
        <f>H12+H15</f>
        <v>0</v>
      </c>
      <c r="I9" s="288">
        <f t="shared" ref="I9:AE9" si="5">I12+I15</f>
        <v>0</v>
      </c>
      <c r="J9" s="288">
        <f t="shared" si="5"/>
        <v>0</v>
      </c>
      <c r="K9" s="288">
        <f t="shared" si="5"/>
        <v>0</v>
      </c>
      <c r="L9" s="288">
        <f t="shared" si="5"/>
        <v>0</v>
      </c>
      <c r="M9" s="288">
        <f t="shared" si="5"/>
        <v>0</v>
      </c>
      <c r="N9" s="288">
        <f t="shared" si="5"/>
        <v>0</v>
      </c>
      <c r="O9" s="288">
        <f t="shared" si="5"/>
        <v>0</v>
      </c>
      <c r="P9" s="288">
        <f t="shared" si="5"/>
        <v>0</v>
      </c>
      <c r="Q9" s="288">
        <f t="shared" si="5"/>
        <v>0</v>
      </c>
      <c r="R9" s="288">
        <f t="shared" si="5"/>
        <v>0</v>
      </c>
      <c r="S9" s="288">
        <f t="shared" si="5"/>
        <v>0</v>
      </c>
      <c r="T9" s="288">
        <f t="shared" si="5"/>
        <v>0</v>
      </c>
      <c r="U9" s="288">
        <f t="shared" si="5"/>
        <v>0</v>
      </c>
      <c r="V9" s="288">
        <f t="shared" si="5"/>
        <v>0</v>
      </c>
      <c r="W9" s="288">
        <f t="shared" si="5"/>
        <v>0</v>
      </c>
      <c r="X9" s="288">
        <f t="shared" si="5"/>
        <v>0</v>
      </c>
      <c r="Y9" s="288">
        <f t="shared" si="5"/>
        <v>0</v>
      </c>
      <c r="Z9" s="288">
        <f t="shared" si="5"/>
        <v>0</v>
      </c>
      <c r="AA9" s="288">
        <f t="shared" si="5"/>
        <v>0</v>
      </c>
      <c r="AB9" s="288">
        <f t="shared" si="5"/>
        <v>2992.4</v>
      </c>
      <c r="AC9" s="288">
        <f t="shared" si="5"/>
        <v>0</v>
      </c>
      <c r="AD9" s="288">
        <f t="shared" si="5"/>
        <v>460.9</v>
      </c>
      <c r="AE9" s="288">
        <f t="shared" si="5"/>
        <v>0</v>
      </c>
      <c r="AF9" s="289"/>
    </row>
    <row r="10" spans="1:32" ht="15.75" x14ac:dyDescent="0.25">
      <c r="A10" s="282" t="s">
        <v>419</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9"/>
    </row>
    <row r="11" spans="1:32" ht="15.75" x14ac:dyDescent="0.25">
      <c r="A11" s="284" t="s">
        <v>31</v>
      </c>
      <c r="B11" s="285">
        <f>B12</f>
        <v>460.9</v>
      </c>
      <c r="C11" s="285">
        <f t="shared" ref="C11:E11" si="6">C12</f>
        <v>0</v>
      </c>
      <c r="D11" s="285">
        <f t="shared" si="6"/>
        <v>0</v>
      </c>
      <c r="E11" s="285">
        <f t="shared" si="6"/>
        <v>0</v>
      </c>
      <c r="F11" s="285">
        <f t="shared" si="1"/>
        <v>0</v>
      </c>
      <c r="G11" s="285">
        <f t="shared" si="2"/>
        <v>0</v>
      </c>
      <c r="H11" s="285">
        <f>H12</f>
        <v>0</v>
      </c>
      <c r="I11" s="285">
        <f t="shared" ref="I11:AE11" si="7">I12</f>
        <v>0</v>
      </c>
      <c r="J11" s="285">
        <f t="shared" si="7"/>
        <v>0</v>
      </c>
      <c r="K11" s="285">
        <f t="shared" si="7"/>
        <v>0</v>
      </c>
      <c r="L11" s="285">
        <f t="shared" si="7"/>
        <v>0</v>
      </c>
      <c r="M11" s="285">
        <f t="shared" si="7"/>
        <v>0</v>
      </c>
      <c r="N11" s="285">
        <f t="shared" si="7"/>
        <v>0</v>
      </c>
      <c r="O11" s="285">
        <f t="shared" si="7"/>
        <v>0</v>
      </c>
      <c r="P11" s="285">
        <f t="shared" si="7"/>
        <v>0</v>
      </c>
      <c r="Q11" s="285">
        <f t="shared" si="7"/>
        <v>0</v>
      </c>
      <c r="R11" s="285">
        <f t="shared" si="7"/>
        <v>0</v>
      </c>
      <c r="S11" s="285">
        <f t="shared" si="7"/>
        <v>0</v>
      </c>
      <c r="T11" s="285">
        <f t="shared" si="7"/>
        <v>0</v>
      </c>
      <c r="U11" s="285">
        <f t="shared" si="7"/>
        <v>0</v>
      </c>
      <c r="V11" s="285">
        <f t="shared" si="7"/>
        <v>0</v>
      </c>
      <c r="W11" s="285">
        <f t="shared" si="7"/>
        <v>0</v>
      </c>
      <c r="X11" s="285">
        <f t="shared" si="7"/>
        <v>0</v>
      </c>
      <c r="Y11" s="285">
        <f t="shared" si="7"/>
        <v>0</v>
      </c>
      <c r="Z11" s="285">
        <f t="shared" si="7"/>
        <v>0</v>
      </c>
      <c r="AA11" s="285">
        <f t="shared" si="7"/>
        <v>0</v>
      </c>
      <c r="AB11" s="285">
        <f t="shared" si="7"/>
        <v>0</v>
      </c>
      <c r="AC11" s="285">
        <f t="shared" si="7"/>
        <v>0</v>
      </c>
      <c r="AD11" s="285">
        <f t="shared" si="7"/>
        <v>460.9</v>
      </c>
      <c r="AE11" s="285">
        <f t="shared" si="7"/>
        <v>0</v>
      </c>
      <c r="AF11" s="290"/>
    </row>
    <row r="12" spans="1:32" ht="15.75" x14ac:dyDescent="0.25">
      <c r="A12" s="287" t="s">
        <v>33</v>
      </c>
      <c r="B12" s="288">
        <f>H12+J12+L12+N12+P12+R12+T12+V12+X12+Z12+AB12+AD12</f>
        <v>460.9</v>
      </c>
      <c r="C12" s="288">
        <f t="shared" ref="C12" si="8">H12</f>
        <v>0</v>
      </c>
      <c r="D12" s="288">
        <v>0</v>
      </c>
      <c r="E12" s="288">
        <f>I12+K12+M12+O12+Q12+S12+U12+W12+Y12+AA12+AC12+AE12</f>
        <v>0</v>
      </c>
      <c r="F12" s="288">
        <f t="shared" si="1"/>
        <v>0</v>
      </c>
      <c r="G12" s="288">
        <f t="shared" si="2"/>
        <v>0</v>
      </c>
      <c r="H12" s="291">
        <v>0</v>
      </c>
      <c r="I12" s="291">
        <v>0</v>
      </c>
      <c r="J12" s="291">
        <v>0</v>
      </c>
      <c r="K12" s="291">
        <v>0</v>
      </c>
      <c r="L12" s="291">
        <v>0</v>
      </c>
      <c r="M12" s="291">
        <v>0</v>
      </c>
      <c r="N12" s="291">
        <v>0</v>
      </c>
      <c r="O12" s="291">
        <v>0</v>
      </c>
      <c r="P12" s="291">
        <v>0</v>
      </c>
      <c r="Q12" s="291">
        <v>0</v>
      </c>
      <c r="R12" s="291">
        <v>0</v>
      </c>
      <c r="S12" s="291">
        <v>0</v>
      </c>
      <c r="T12" s="291">
        <v>0</v>
      </c>
      <c r="U12" s="291">
        <v>0</v>
      </c>
      <c r="V12" s="291">
        <v>0</v>
      </c>
      <c r="W12" s="291">
        <v>0</v>
      </c>
      <c r="X12" s="291">
        <v>0</v>
      </c>
      <c r="Y12" s="291">
        <v>0</v>
      </c>
      <c r="Z12" s="291">
        <v>0</v>
      </c>
      <c r="AA12" s="291">
        <v>0</v>
      </c>
      <c r="AB12" s="291">
        <v>0</v>
      </c>
      <c r="AC12" s="291">
        <v>0</v>
      </c>
      <c r="AD12" s="291">
        <v>460.9</v>
      </c>
      <c r="AE12" s="291">
        <v>0</v>
      </c>
      <c r="AF12" s="289"/>
    </row>
    <row r="13" spans="1:32" ht="15.75" x14ac:dyDescent="0.25">
      <c r="A13" s="282" t="s">
        <v>420</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9"/>
    </row>
    <row r="14" spans="1:32" ht="15.75" x14ac:dyDescent="0.25">
      <c r="A14" s="284" t="s">
        <v>31</v>
      </c>
      <c r="B14" s="285">
        <f>B15</f>
        <v>2992.4</v>
      </c>
      <c r="C14" s="285">
        <f t="shared" ref="C14:E14" si="9">C15</f>
        <v>0</v>
      </c>
      <c r="D14" s="285">
        <f t="shared" si="9"/>
        <v>0</v>
      </c>
      <c r="E14" s="285">
        <f t="shared" si="9"/>
        <v>0</v>
      </c>
      <c r="F14" s="285">
        <f t="shared" ref="F14:F15" si="10">IFERROR(E14/B14*100,0)</f>
        <v>0</v>
      </c>
      <c r="G14" s="285">
        <f t="shared" ref="G14:G15" si="11">IFERROR(E14/C14*100,0)</f>
        <v>0</v>
      </c>
      <c r="H14" s="285">
        <f>H15</f>
        <v>0</v>
      </c>
      <c r="I14" s="285">
        <f t="shared" ref="I14:AE14" si="12">I15</f>
        <v>0</v>
      </c>
      <c r="J14" s="285">
        <f t="shared" si="12"/>
        <v>0</v>
      </c>
      <c r="K14" s="285">
        <f t="shared" si="12"/>
        <v>0</v>
      </c>
      <c r="L14" s="285">
        <f t="shared" si="12"/>
        <v>0</v>
      </c>
      <c r="M14" s="285">
        <f t="shared" si="12"/>
        <v>0</v>
      </c>
      <c r="N14" s="285">
        <f t="shared" si="12"/>
        <v>0</v>
      </c>
      <c r="O14" s="285">
        <f t="shared" si="12"/>
        <v>0</v>
      </c>
      <c r="P14" s="285">
        <f t="shared" si="12"/>
        <v>0</v>
      </c>
      <c r="Q14" s="285">
        <f t="shared" si="12"/>
        <v>0</v>
      </c>
      <c r="R14" s="285">
        <f t="shared" si="12"/>
        <v>0</v>
      </c>
      <c r="S14" s="285">
        <f t="shared" si="12"/>
        <v>0</v>
      </c>
      <c r="T14" s="285">
        <f t="shared" si="12"/>
        <v>0</v>
      </c>
      <c r="U14" s="285">
        <f t="shared" si="12"/>
        <v>0</v>
      </c>
      <c r="V14" s="285">
        <f t="shared" si="12"/>
        <v>0</v>
      </c>
      <c r="W14" s="285">
        <f t="shared" si="12"/>
        <v>0</v>
      </c>
      <c r="X14" s="285">
        <f t="shared" si="12"/>
        <v>0</v>
      </c>
      <c r="Y14" s="285">
        <f t="shared" si="12"/>
        <v>0</v>
      </c>
      <c r="Z14" s="285">
        <f t="shared" si="12"/>
        <v>0</v>
      </c>
      <c r="AA14" s="285">
        <f t="shared" si="12"/>
        <v>0</v>
      </c>
      <c r="AB14" s="285">
        <f t="shared" si="12"/>
        <v>2992.4</v>
      </c>
      <c r="AC14" s="285">
        <f t="shared" si="12"/>
        <v>0</v>
      </c>
      <c r="AD14" s="285">
        <f t="shared" si="12"/>
        <v>0</v>
      </c>
      <c r="AE14" s="285">
        <f t="shared" si="12"/>
        <v>0</v>
      </c>
      <c r="AF14" s="290"/>
    </row>
    <row r="15" spans="1:32" ht="15.75" x14ac:dyDescent="0.25">
      <c r="A15" s="287" t="s">
        <v>33</v>
      </c>
      <c r="B15" s="288">
        <f>H15+J15+L15+N15+P15+R15+T15+V15+X15+Z15+AB15+AD15</f>
        <v>2992.4</v>
      </c>
      <c r="C15" s="288">
        <f t="shared" ref="C15" si="13">H15</f>
        <v>0</v>
      </c>
      <c r="D15" s="288">
        <v>0</v>
      </c>
      <c r="E15" s="288">
        <f>I15+K15+M15+O15+Q15+S15+U15+W15+Y15+AA15+AC15+AE15</f>
        <v>0</v>
      </c>
      <c r="F15" s="288">
        <f t="shared" si="10"/>
        <v>0</v>
      </c>
      <c r="G15" s="288">
        <f t="shared" si="11"/>
        <v>0</v>
      </c>
      <c r="H15" s="291">
        <v>0</v>
      </c>
      <c r="I15" s="291">
        <v>0</v>
      </c>
      <c r="J15" s="291">
        <v>0</v>
      </c>
      <c r="K15" s="291">
        <v>0</v>
      </c>
      <c r="L15" s="291">
        <v>0</v>
      </c>
      <c r="M15" s="291">
        <v>0</v>
      </c>
      <c r="N15" s="291">
        <v>0</v>
      </c>
      <c r="O15" s="291">
        <v>0</v>
      </c>
      <c r="P15" s="291">
        <v>0</v>
      </c>
      <c r="Q15" s="291">
        <v>0</v>
      </c>
      <c r="R15" s="291">
        <v>0</v>
      </c>
      <c r="S15" s="291">
        <v>0</v>
      </c>
      <c r="T15" s="291">
        <v>0</v>
      </c>
      <c r="U15" s="291">
        <v>0</v>
      </c>
      <c r="V15" s="291">
        <v>0</v>
      </c>
      <c r="W15" s="291">
        <v>0</v>
      </c>
      <c r="X15" s="291">
        <v>0</v>
      </c>
      <c r="Y15" s="291">
        <v>0</v>
      </c>
      <c r="Z15" s="291">
        <v>0</v>
      </c>
      <c r="AA15" s="291">
        <v>0</v>
      </c>
      <c r="AB15" s="291">
        <v>2992.4</v>
      </c>
      <c r="AC15" s="291">
        <v>0</v>
      </c>
      <c r="AD15" s="291">
        <v>0</v>
      </c>
      <c r="AE15" s="291">
        <v>0</v>
      </c>
      <c r="AF15" s="289"/>
    </row>
    <row r="16" spans="1:32" ht="15.75" x14ac:dyDescent="0.25">
      <c r="A16" s="292" t="s">
        <v>53</v>
      </c>
      <c r="B16" s="288"/>
      <c r="C16" s="288"/>
      <c r="D16" s="288"/>
      <c r="E16" s="288"/>
      <c r="F16" s="288"/>
      <c r="G16" s="288"/>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89"/>
    </row>
    <row r="17" spans="1:32" ht="15.75" x14ac:dyDescent="0.25">
      <c r="A17" s="293" t="s">
        <v>31</v>
      </c>
      <c r="B17" s="285">
        <f>B18</f>
        <v>3453.3</v>
      </c>
      <c r="C17" s="285">
        <f t="shared" ref="C17:E17" si="14">C18</f>
        <v>0</v>
      </c>
      <c r="D17" s="285">
        <f t="shared" si="14"/>
        <v>0</v>
      </c>
      <c r="E17" s="285">
        <f t="shared" si="14"/>
        <v>0</v>
      </c>
      <c r="F17" s="285">
        <f t="shared" si="1"/>
        <v>0</v>
      </c>
      <c r="G17" s="285">
        <f t="shared" si="2"/>
        <v>0</v>
      </c>
      <c r="H17" s="285">
        <f>H18</f>
        <v>0</v>
      </c>
      <c r="I17" s="285">
        <f t="shared" ref="I17:AE17" si="15">I18</f>
        <v>0</v>
      </c>
      <c r="J17" s="285">
        <f t="shared" si="15"/>
        <v>0</v>
      </c>
      <c r="K17" s="285">
        <f t="shared" si="15"/>
        <v>0</v>
      </c>
      <c r="L17" s="285">
        <f t="shared" si="15"/>
        <v>0</v>
      </c>
      <c r="M17" s="285">
        <f t="shared" si="15"/>
        <v>0</v>
      </c>
      <c r="N17" s="285">
        <f t="shared" si="15"/>
        <v>0</v>
      </c>
      <c r="O17" s="285">
        <f t="shared" si="15"/>
        <v>0</v>
      </c>
      <c r="P17" s="285">
        <f t="shared" si="15"/>
        <v>0</v>
      </c>
      <c r="Q17" s="285">
        <f t="shared" si="15"/>
        <v>0</v>
      </c>
      <c r="R17" s="285">
        <f t="shared" si="15"/>
        <v>0</v>
      </c>
      <c r="S17" s="285">
        <f t="shared" si="15"/>
        <v>0</v>
      </c>
      <c r="T17" s="285">
        <f t="shared" si="15"/>
        <v>0</v>
      </c>
      <c r="U17" s="285">
        <f t="shared" si="15"/>
        <v>0</v>
      </c>
      <c r="V17" s="285">
        <f t="shared" si="15"/>
        <v>0</v>
      </c>
      <c r="W17" s="285">
        <f t="shared" si="15"/>
        <v>0</v>
      </c>
      <c r="X17" s="285">
        <f t="shared" si="15"/>
        <v>0</v>
      </c>
      <c r="Y17" s="285">
        <f t="shared" si="15"/>
        <v>0</v>
      </c>
      <c r="Z17" s="285">
        <f t="shared" si="15"/>
        <v>0</v>
      </c>
      <c r="AA17" s="285">
        <f t="shared" si="15"/>
        <v>0</v>
      </c>
      <c r="AB17" s="285">
        <f t="shared" si="15"/>
        <v>2992.4</v>
      </c>
      <c r="AC17" s="285">
        <f t="shared" si="15"/>
        <v>0</v>
      </c>
      <c r="AD17" s="285">
        <f t="shared" si="15"/>
        <v>460.9</v>
      </c>
      <c r="AE17" s="285">
        <f t="shared" si="15"/>
        <v>0</v>
      </c>
      <c r="AF17" s="286"/>
    </row>
    <row r="18" spans="1:32" ht="15.75" x14ac:dyDescent="0.25">
      <c r="A18" s="294" t="s">
        <v>33</v>
      </c>
      <c r="B18" s="288">
        <f>H18+J18+L18+N18+P18+R18+T18+V18+X18+Z18+AB18+AD18</f>
        <v>3453.3</v>
      </c>
      <c r="C18" s="288">
        <f t="shared" ref="C18" si="16">H18</f>
        <v>0</v>
      </c>
      <c r="D18" s="288">
        <f>D9</f>
        <v>0</v>
      </c>
      <c r="E18" s="288">
        <f t="shared" ref="E18" si="17">I18+K18+M18+O18+Q18+S18+U18+W18+Y18+AA18+AC18+AE18</f>
        <v>0</v>
      </c>
      <c r="F18" s="288">
        <f t="shared" si="1"/>
        <v>0</v>
      </c>
      <c r="G18" s="288">
        <f t="shared" si="2"/>
        <v>0</v>
      </c>
      <c r="H18" s="291">
        <f t="shared" ref="H18:AE18" si="18">H9</f>
        <v>0</v>
      </c>
      <c r="I18" s="291">
        <f t="shared" si="18"/>
        <v>0</v>
      </c>
      <c r="J18" s="291">
        <f t="shared" si="18"/>
        <v>0</v>
      </c>
      <c r="K18" s="291">
        <f t="shared" si="18"/>
        <v>0</v>
      </c>
      <c r="L18" s="291">
        <f t="shared" si="18"/>
        <v>0</v>
      </c>
      <c r="M18" s="291">
        <f t="shared" si="18"/>
        <v>0</v>
      </c>
      <c r="N18" s="291">
        <f t="shared" si="18"/>
        <v>0</v>
      </c>
      <c r="O18" s="291">
        <f t="shared" si="18"/>
        <v>0</v>
      </c>
      <c r="P18" s="291">
        <f t="shared" si="18"/>
        <v>0</v>
      </c>
      <c r="Q18" s="291">
        <f t="shared" si="18"/>
        <v>0</v>
      </c>
      <c r="R18" s="291">
        <f t="shared" si="18"/>
        <v>0</v>
      </c>
      <c r="S18" s="291">
        <f t="shared" si="18"/>
        <v>0</v>
      </c>
      <c r="T18" s="291">
        <f t="shared" si="18"/>
        <v>0</v>
      </c>
      <c r="U18" s="291">
        <f t="shared" si="18"/>
        <v>0</v>
      </c>
      <c r="V18" s="291">
        <f t="shared" si="18"/>
        <v>0</v>
      </c>
      <c r="W18" s="291">
        <f t="shared" si="18"/>
        <v>0</v>
      </c>
      <c r="X18" s="291">
        <f t="shared" si="18"/>
        <v>0</v>
      </c>
      <c r="Y18" s="291">
        <f t="shared" si="18"/>
        <v>0</v>
      </c>
      <c r="Z18" s="291">
        <f t="shared" si="18"/>
        <v>0</v>
      </c>
      <c r="AA18" s="291">
        <f t="shared" si="18"/>
        <v>0</v>
      </c>
      <c r="AB18" s="291">
        <f t="shared" si="18"/>
        <v>2992.4</v>
      </c>
      <c r="AC18" s="291">
        <f t="shared" si="18"/>
        <v>0</v>
      </c>
      <c r="AD18" s="291">
        <f t="shared" si="18"/>
        <v>460.9</v>
      </c>
      <c r="AE18" s="291">
        <f t="shared" si="18"/>
        <v>0</v>
      </c>
      <c r="AF18" s="289"/>
    </row>
    <row r="19" spans="1:32" ht="15.75" x14ac:dyDescent="0.25">
      <c r="A19" s="748" t="s">
        <v>421</v>
      </c>
      <c r="B19" s="748"/>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9"/>
      <c r="AE19" s="295"/>
      <c r="AF19" s="295"/>
    </row>
    <row r="20" spans="1:32" ht="15.75" x14ac:dyDescent="0.25">
      <c r="A20" s="742" t="s">
        <v>54</v>
      </c>
      <c r="B20" s="742"/>
      <c r="C20" s="742"/>
      <c r="D20" s="742"/>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3"/>
      <c r="AF20" s="295"/>
    </row>
    <row r="21" spans="1:32" ht="15.75" x14ac:dyDescent="0.25">
      <c r="A21" s="282" t="s">
        <v>422</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7"/>
      <c r="AF21" s="286"/>
    </row>
    <row r="22" spans="1:32" ht="15.75" x14ac:dyDescent="0.25">
      <c r="A22" s="298" t="s">
        <v>31</v>
      </c>
      <c r="B22" s="285">
        <f>B23+B24+B26</f>
        <v>57990.5</v>
      </c>
      <c r="C22" s="285">
        <f t="shared" ref="C22:E22" si="19">C23+C24+C26</f>
        <v>0</v>
      </c>
      <c r="D22" s="285">
        <f t="shared" si="19"/>
        <v>0</v>
      </c>
      <c r="E22" s="285">
        <f t="shared" si="19"/>
        <v>0</v>
      </c>
      <c r="F22" s="285">
        <f>IFERROR(E22/B22*100,0)</f>
        <v>0</v>
      </c>
      <c r="G22" s="285">
        <f>IFERROR(E22/C22*100,0)</f>
        <v>0</v>
      </c>
      <c r="H22" s="285">
        <f>H23+H24+H26</f>
        <v>0</v>
      </c>
      <c r="I22" s="285">
        <f t="shared" ref="I22:AE22" si="20">I23+I24+I26</f>
        <v>0</v>
      </c>
      <c r="J22" s="285">
        <f t="shared" si="20"/>
        <v>0</v>
      </c>
      <c r="K22" s="285">
        <f t="shared" si="20"/>
        <v>0</v>
      </c>
      <c r="L22" s="285">
        <f t="shared" si="20"/>
        <v>0</v>
      </c>
      <c r="M22" s="285">
        <f t="shared" si="20"/>
        <v>0</v>
      </c>
      <c r="N22" s="285">
        <f t="shared" si="20"/>
        <v>0</v>
      </c>
      <c r="O22" s="285">
        <f t="shared" si="20"/>
        <v>0</v>
      </c>
      <c r="P22" s="285">
        <f t="shared" si="20"/>
        <v>0</v>
      </c>
      <c r="Q22" s="285">
        <f t="shared" si="20"/>
        <v>0</v>
      </c>
      <c r="R22" s="285">
        <f t="shared" si="20"/>
        <v>0</v>
      </c>
      <c r="S22" s="285">
        <f t="shared" si="20"/>
        <v>0</v>
      </c>
      <c r="T22" s="285">
        <f t="shared" si="20"/>
        <v>0</v>
      </c>
      <c r="U22" s="285">
        <f t="shared" si="20"/>
        <v>0</v>
      </c>
      <c r="V22" s="285">
        <f t="shared" si="20"/>
        <v>0</v>
      </c>
      <c r="W22" s="285">
        <f t="shared" si="20"/>
        <v>0</v>
      </c>
      <c r="X22" s="285">
        <f t="shared" si="20"/>
        <v>0</v>
      </c>
      <c r="Y22" s="285">
        <f t="shared" si="20"/>
        <v>0</v>
      </c>
      <c r="Z22" s="285">
        <f t="shared" si="20"/>
        <v>0</v>
      </c>
      <c r="AA22" s="285">
        <f t="shared" si="20"/>
        <v>0</v>
      </c>
      <c r="AB22" s="285">
        <f t="shared" si="20"/>
        <v>0</v>
      </c>
      <c r="AC22" s="285">
        <f t="shared" si="20"/>
        <v>0</v>
      </c>
      <c r="AD22" s="285">
        <f t="shared" si="20"/>
        <v>57990.5</v>
      </c>
      <c r="AE22" s="285">
        <f t="shared" si="20"/>
        <v>0</v>
      </c>
      <c r="AF22" s="286"/>
    </row>
    <row r="23" spans="1:32" ht="15.75" x14ac:dyDescent="0.25">
      <c r="A23" s="287" t="s">
        <v>32</v>
      </c>
      <c r="B23" s="291">
        <f>B29</f>
        <v>46392.4</v>
      </c>
      <c r="C23" s="291">
        <f t="shared" ref="C23:E24" si="21">C29</f>
        <v>0</v>
      </c>
      <c r="D23" s="291">
        <f t="shared" si="21"/>
        <v>0</v>
      </c>
      <c r="E23" s="291">
        <f t="shared" si="21"/>
        <v>0</v>
      </c>
      <c r="F23" s="288">
        <f t="shared" ref="F23:F38" si="22">IFERROR(E23/B23*100,0)</f>
        <v>0</v>
      </c>
      <c r="G23" s="288">
        <f t="shared" ref="G23:G38" si="23">IFERROR(E23/C23*100,0)</f>
        <v>0</v>
      </c>
      <c r="H23" s="291">
        <f>H29</f>
        <v>0</v>
      </c>
      <c r="I23" s="291">
        <f t="shared" ref="I23:AE26" si="24">I29</f>
        <v>0</v>
      </c>
      <c r="J23" s="291">
        <f t="shared" si="24"/>
        <v>0</v>
      </c>
      <c r="K23" s="291">
        <f t="shared" si="24"/>
        <v>0</v>
      </c>
      <c r="L23" s="291">
        <f t="shared" si="24"/>
        <v>0</v>
      </c>
      <c r="M23" s="291">
        <f t="shared" si="24"/>
        <v>0</v>
      </c>
      <c r="N23" s="291">
        <f t="shared" si="24"/>
        <v>0</v>
      </c>
      <c r="O23" s="291">
        <f t="shared" si="24"/>
        <v>0</v>
      </c>
      <c r="P23" s="291">
        <f t="shared" si="24"/>
        <v>0</v>
      </c>
      <c r="Q23" s="291">
        <f t="shared" si="24"/>
        <v>0</v>
      </c>
      <c r="R23" s="291">
        <f t="shared" si="24"/>
        <v>0</v>
      </c>
      <c r="S23" s="291">
        <f t="shared" si="24"/>
        <v>0</v>
      </c>
      <c r="T23" s="291">
        <f t="shared" si="24"/>
        <v>0</v>
      </c>
      <c r="U23" s="291">
        <f t="shared" si="24"/>
        <v>0</v>
      </c>
      <c r="V23" s="291">
        <f t="shared" si="24"/>
        <v>0</v>
      </c>
      <c r="W23" s="291">
        <f t="shared" si="24"/>
        <v>0</v>
      </c>
      <c r="X23" s="291">
        <f t="shared" si="24"/>
        <v>0</v>
      </c>
      <c r="Y23" s="291">
        <f t="shared" si="24"/>
        <v>0</v>
      </c>
      <c r="Z23" s="291">
        <f t="shared" si="24"/>
        <v>0</v>
      </c>
      <c r="AA23" s="291">
        <f t="shared" si="24"/>
        <v>0</v>
      </c>
      <c r="AB23" s="291">
        <f t="shared" si="24"/>
        <v>0</v>
      </c>
      <c r="AC23" s="291">
        <f t="shared" si="24"/>
        <v>0</v>
      </c>
      <c r="AD23" s="291">
        <f t="shared" si="24"/>
        <v>46392.4</v>
      </c>
      <c r="AE23" s="291">
        <f t="shared" si="24"/>
        <v>0</v>
      </c>
      <c r="AF23" s="289"/>
    </row>
    <row r="24" spans="1:32" ht="15.75" x14ac:dyDescent="0.25">
      <c r="A24" s="287" t="s">
        <v>33</v>
      </c>
      <c r="B24" s="291">
        <f t="shared" ref="B24:E26" si="25">B30</f>
        <v>11598.1</v>
      </c>
      <c r="C24" s="291">
        <f t="shared" si="21"/>
        <v>0</v>
      </c>
      <c r="D24" s="291">
        <f t="shared" si="21"/>
        <v>0</v>
      </c>
      <c r="E24" s="291">
        <f t="shared" si="21"/>
        <v>0</v>
      </c>
      <c r="F24" s="288">
        <f t="shared" si="22"/>
        <v>0</v>
      </c>
      <c r="G24" s="288">
        <f t="shared" si="23"/>
        <v>0</v>
      </c>
      <c r="H24" s="291">
        <f>H30</f>
        <v>0</v>
      </c>
      <c r="I24" s="291">
        <f t="shared" si="24"/>
        <v>0</v>
      </c>
      <c r="J24" s="291">
        <f t="shared" si="24"/>
        <v>0</v>
      </c>
      <c r="K24" s="291">
        <f t="shared" si="24"/>
        <v>0</v>
      </c>
      <c r="L24" s="291">
        <f t="shared" si="24"/>
        <v>0</v>
      </c>
      <c r="M24" s="291">
        <f t="shared" si="24"/>
        <v>0</v>
      </c>
      <c r="N24" s="291">
        <f t="shared" si="24"/>
        <v>0</v>
      </c>
      <c r="O24" s="291">
        <f t="shared" si="24"/>
        <v>0</v>
      </c>
      <c r="P24" s="291">
        <f t="shared" si="24"/>
        <v>0</v>
      </c>
      <c r="Q24" s="291">
        <f t="shared" si="24"/>
        <v>0</v>
      </c>
      <c r="R24" s="291">
        <f t="shared" si="24"/>
        <v>0</v>
      </c>
      <c r="S24" s="291">
        <f t="shared" si="24"/>
        <v>0</v>
      </c>
      <c r="T24" s="291">
        <f t="shared" si="24"/>
        <v>0</v>
      </c>
      <c r="U24" s="291">
        <f t="shared" si="24"/>
        <v>0</v>
      </c>
      <c r="V24" s="291">
        <f t="shared" si="24"/>
        <v>0</v>
      </c>
      <c r="W24" s="291">
        <f t="shared" si="24"/>
        <v>0</v>
      </c>
      <c r="X24" s="291">
        <f t="shared" si="24"/>
        <v>0</v>
      </c>
      <c r="Y24" s="291">
        <f t="shared" si="24"/>
        <v>0</v>
      </c>
      <c r="Z24" s="291">
        <f t="shared" si="24"/>
        <v>0</v>
      </c>
      <c r="AA24" s="291">
        <f t="shared" si="24"/>
        <v>0</v>
      </c>
      <c r="AB24" s="291">
        <f t="shared" si="24"/>
        <v>0</v>
      </c>
      <c r="AC24" s="291">
        <f t="shared" si="24"/>
        <v>0</v>
      </c>
      <c r="AD24" s="291">
        <f t="shared" si="24"/>
        <v>11598.1</v>
      </c>
      <c r="AE24" s="291">
        <f t="shared" si="24"/>
        <v>0</v>
      </c>
      <c r="AF24" s="289"/>
    </row>
    <row r="25" spans="1:32" ht="31.5" x14ac:dyDescent="0.25">
      <c r="A25" s="299" t="s">
        <v>176</v>
      </c>
      <c r="B25" s="291">
        <f t="shared" si="25"/>
        <v>11598.1</v>
      </c>
      <c r="C25" s="291">
        <f t="shared" si="25"/>
        <v>0</v>
      </c>
      <c r="D25" s="291">
        <f t="shared" si="25"/>
        <v>0</v>
      </c>
      <c r="E25" s="291">
        <f t="shared" si="25"/>
        <v>0</v>
      </c>
      <c r="F25" s="288">
        <f t="shared" si="22"/>
        <v>0</v>
      </c>
      <c r="G25" s="288">
        <f t="shared" si="23"/>
        <v>0</v>
      </c>
      <c r="H25" s="288">
        <f>H31</f>
        <v>0</v>
      </c>
      <c r="I25" s="288">
        <f t="shared" si="24"/>
        <v>0</v>
      </c>
      <c r="J25" s="288">
        <f t="shared" si="24"/>
        <v>0</v>
      </c>
      <c r="K25" s="288">
        <f t="shared" si="24"/>
        <v>0</v>
      </c>
      <c r="L25" s="288">
        <f t="shared" si="24"/>
        <v>0</v>
      </c>
      <c r="M25" s="288">
        <f t="shared" si="24"/>
        <v>0</v>
      </c>
      <c r="N25" s="288">
        <f t="shared" si="24"/>
        <v>0</v>
      </c>
      <c r="O25" s="288">
        <f t="shared" si="24"/>
        <v>0</v>
      </c>
      <c r="P25" s="288">
        <f t="shared" si="24"/>
        <v>0</v>
      </c>
      <c r="Q25" s="288">
        <f t="shared" si="24"/>
        <v>0</v>
      </c>
      <c r="R25" s="288">
        <f t="shared" si="24"/>
        <v>0</v>
      </c>
      <c r="S25" s="288">
        <f t="shared" si="24"/>
        <v>0</v>
      </c>
      <c r="T25" s="288">
        <f t="shared" si="24"/>
        <v>0</v>
      </c>
      <c r="U25" s="288">
        <f t="shared" si="24"/>
        <v>0</v>
      </c>
      <c r="V25" s="288">
        <f t="shared" si="24"/>
        <v>0</v>
      </c>
      <c r="W25" s="288">
        <f t="shared" si="24"/>
        <v>0</v>
      </c>
      <c r="X25" s="288">
        <f t="shared" si="24"/>
        <v>0</v>
      </c>
      <c r="Y25" s="288">
        <f t="shared" si="24"/>
        <v>0</v>
      </c>
      <c r="Z25" s="288">
        <f t="shared" si="24"/>
        <v>0</v>
      </c>
      <c r="AA25" s="288">
        <f t="shared" si="24"/>
        <v>0</v>
      </c>
      <c r="AB25" s="288">
        <f t="shared" si="24"/>
        <v>0</v>
      </c>
      <c r="AC25" s="288">
        <f t="shared" si="24"/>
        <v>0</v>
      </c>
      <c r="AD25" s="288">
        <f t="shared" si="24"/>
        <v>11598.1</v>
      </c>
      <c r="AE25" s="288">
        <f t="shared" si="24"/>
        <v>0</v>
      </c>
      <c r="AF25" s="289"/>
    </row>
    <row r="26" spans="1:32" ht="31.5" x14ac:dyDescent="0.25">
      <c r="A26" s="287" t="s">
        <v>401</v>
      </c>
      <c r="B26" s="291">
        <f t="shared" si="25"/>
        <v>0</v>
      </c>
      <c r="C26" s="291">
        <f t="shared" si="25"/>
        <v>0</v>
      </c>
      <c r="D26" s="291">
        <f t="shared" si="25"/>
        <v>0</v>
      </c>
      <c r="E26" s="291">
        <f t="shared" si="25"/>
        <v>0</v>
      </c>
      <c r="F26" s="288">
        <f t="shared" si="22"/>
        <v>0</v>
      </c>
      <c r="G26" s="288">
        <f t="shared" si="23"/>
        <v>0</v>
      </c>
      <c r="H26" s="288">
        <f>H32</f>
        <v>0</v>
      </c>
      <c r="I26" s="288">
        <f t="shared" si="24"/>
        <v>0</v>
      </c>
      <c r="J26" s="288">
        <f t="shared" si="24"/>
        <v>0</v>
      </c>
      <c r="K26" s="288">
        <f t="shared" si="24"/>
        <v>0</v>
      </c>
      <c r="L26" s="288">
        <f t="shared" si="24"/>
        <v>0</v>
      </c>
      <c r="M26" s="288">
        <f t="shared" si="24"/>
        <v>0</v>
      </c>
      <c r="N26" s="288">
        <f t="shared" si="24"/>
        <v>0</v>
      </c>
      <c r="O26" s="288">
        <f t="shared" si="24"/>
        <v>0</v>
      </c>
      <c r="P26" s="288">
        <f t="shared" si="24"/>
        <v>0</v>
      </c>
      <c r="Q26" s="288">
        <f t="shared" si="24"/>
        <v>0</v>
      </c>
      <c r="R26" s="288">
        <f t="shared" si="24"/>
        <v>0</v>
      </c>
      <c r="S26" s="288">
        <f t="shared" si="24"/>
        <v>0</v>
      </c>
      <c r="T26" s="288">
        <f t="shared" si="24"/>
        <v>0</v>
      </c>
      <c r="U26" s="288">
        <f t="shared" si="24"/>
        <v>0</v>
      </c>
      <c r="V26" s="288">
        <f t="shared" si="24"/>
        <v>0</v>
      </c>
      <c r="W26" s="288">
        <f t="shared" si="24"/>
        <v>0</v>
      </c>
      <c r="X26" s="288">
        <f t="shared" si="24"/>
        <v>0</v>
      </c>
      <c r="Y26" s="288">
        <f t="shared" si="24"/>
        <v>0</v>
      </c>
      <c r="Z26" s="288">
        <f t="shared" si="24"/>
        <v>0</v>
      </c>
      <c r="AA26" s="288">
        <f t="shared" si="24"/>
        <v>0</v>
      </c>
      <c r="AB26" s="288">
        <f t="shared" si="24"/>
        <v>0</v>
      </c>
      <c r="AC26" s="288">
        <f t="shared" si="24"/>
        <v>0</v>
      </c>
      <c r="AD26" s="288">
        <f t="shared" si="24"/>
        <v>0</v>
      </c>
      <c r="AE26" s="288">
        <f t="shared" si="24"/>
        <v>0</v>
      </c>
      <c r="AF26" s="289"/>
    </row>
    <row r="27" spans="1:32" ht="15.75" x14ac:dyDescent="0.25">
      <c r="A27" s="282" t="s">
        <v>423</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300"/>
    </row>
    <row r="28" spans="1:32" ht="15.75" x14ac:dyDescent="0.25">
      <c r="A28" s="298" t="s">
        <v>31</v>
      </c>
      <c r="B28" s="285">
        <f>B29+B30+B32</f>
        <v>57990.5</v>
      </c>
      <c r="C28" s="285">
        <f t="shared" ref="C28:E28" si="26">C29+C30+C32</f>
        <v>0</v>
      </c>
      <c r="D28" s="285">
        <f t="shared" si="26"/>
        <v>0</v>
      </c>
      <c r="E28" s="285">
        <f t="shared" si="26"/>
        <v>0</v>
      </c>
      <c r="F28" s="285">
        <f t="shared" si="22"/>
        <v>0</v>
      </c>
      <c r="G28" s="285">
        <f t="shared" si="23"/>
        <v>0</v>
      </c>
      <c r="H28" s="285">
        <f>H29+H30+H32</f>
        <v>0</v>
      </c>
      <c r="I28" s="285">
        <f t="shared" ref="I28:AE28" si="27">I29+I30+I32</f>
        <v>0</v>
      </c>
      <c r="J28" s="285">
        <f t="shared" si="27"/>
        <v>0</v>
      </c>
      <c r="K28" s="285">
        <f t="shared" si="27"/>
        <v>0</v>
      </c>
      <c r="L28" s="285">
        <f t="shared" si="27"/>
        <v>0</v>
      </c>
      <c r="M28" s="285">
        <f t="shared" si="27"/>
        <v>0</v>
      </c>
      <c r="N28" s="285">
        <f t="shared" si="27"/>
        <v>0</v>
      </c>
      <c r="O28" s="285">
        <f t="shared" si="27"/>
        <v>0</v>
      </c>
      <c r="P28" s="285">
        <f t="shared" si="27"/>
        <v>0</v>
      </c>
      <c r="Q28" s="285">
        <f t="shared" si="27"/>
        <v>0</v>
      </c>
      <c r="R28" s="285">
        <f t="shared" si="27"/>
        <v>0</v>
      </c>
      <c r="S28" s="285">
        <f t="shared" si="27"/>
        <v>0</v>
      </c>
      <c r="T28" s="285">
        <f t="shared" si="27"/>
        <v>0</v>
      </c>
      <c r="U28" s="285">
        <f t="shared" si="27"/>
        <v>0</v>
      </c>
      <c r="V28" s="285">
        <f t="shared" si="27"/>
        <v>0</v>
      </c>
      <c r="W28" s="285">
        <f t="shared" si="27"/>
        <v>0</v>
      </c>
      <c r="X28" s="285">
        <f t="shared" si="27"/>
        <v>0</v>
      </c>
      <c r="Y28" s="285">
        <f t="shared" si="27"/>
        <v>0</v>
      </c>
      <c r="Z28" s="285">
        <f t="shared" si="27"/>
        <v>0</v>
      </c>
      <c r="AA28" s="285">
        <f t="shared" si="27"/>
        <v>0</v>
      </c>
      <c r="AB28" s="285">
        <f t="shared" si="27"/>
        <v>0</v>
      </c>
      <c r="AC28" s="285">
        <f t="shared" si="27"/>
        <v>0</v>
      </c>
      <c r="AD28" s="285">
        <f t="shared" si="27"/>
        <v>57990.5</v>
      </c>
      <c r="AE28" s="285">
        <f t="shared" si="27"/>
        <v>0</v>
      </c>
      <c r="AF28" s="750" t="s">
        <v>424</v>
      </c>
    </row>
    <row r="29" spans="1:32" ht="15.75" x14ac:dyDescent="0.25">
      <c r="A29" s="287" t="s">
        <v>32</v>
      </c>
      <c r="B29" s="288">
        <f>H29+J29+L29+N29+P29+R29+T29+V29+X29+Z29+AB29+AD29</f>
        <v>46392.4</v>
      </c>
      <c r="C29" s="288">
        <f>H29</f>
        <v>0</v>
      </c>
      <c r="D29" s="288">
        <f>C29</f>
        <v>0</v>
      </c>
      <c r="E29" s="288">
        <f t="shared" ref="E29" si="28">I29+K29+M29+O29+Q29+S29+U29+W29+Y29+AA29+AC29+AE29</f>
        <v>0</v>
      </c>
      <c r="F29" s="288">
        <f t="shared" si="22"/>
        <v>0</v>
      </c>
      <c r="G29" s="288">
        <f t="shared" si="23"/>
        <v>0</v>
      </c>
      <c r="H29" s="291">
        <v>0</v>
      </c>
      <c r="I29" s="291">
        <v>0</v>
      </c>
      <c r="J29" s="291">
        <v>0</v>
      </c>
      <c r="K29" s="291">
        <v>0</v>
      </c>
      <c r="L29" s="291">
        <v>0</v>
      </c>
      <c r="M29" s="291">
        <v>0</v>
      </c>
      <c r="N29" s="291">
        <v>0</v>
      </c>
      <c r="O29" s="291">
        <v>0</v>
      </c>
      <c r="P29" s="291">
        <v>0</v>
      </c>
      <c r="Q29" s="291">
        <v>0</v>
      </c>
      <c r="R29" s="291">
        <v>0</v>
      </c>
      <c r="S29" s="291">
        <v>0</v>
      </c>
      <c r="T29" s="291">
        <v>0</v>
      </c>
      <c r="U29" s="291">
        <v>0</v>
      </c>
      <c r="V29" s="291">
        <v>0</v>
      </c>
      <c r="W29" s="291">
        <v>0</v>
      </c>
      <c r="X29" s="291">
        <v>0</v>
      </c>
      <c r="Y29" s="291">
        <v>0</v>
      </c>
      <c r="Z29" s="291">
        <v>0</v>
      </c>
      <c r="AA29" s="291">
        <v>0</v>
      </c>
      <c r="AB29" s="291">
        <v>0</v>
      </c>
      <c r="AC29" s="291">
        <v>0</v>
      </c>
      <c r="AD29" s="291">
        <v>46392.4</v>
      </c>
      <c r="AE29" s="291">
        <v>0</v>
      </c>
      <c r="AF29" s="751"/>
    </row>
    <row r="30" spans="1:32" ht="15.75" x14ac:dyDescent="0.25">
      <c r="A30" s="287" t="s">
        <v>33</v>
      </c>
      <c r="B30" s="288">
        <f>H30+J30+L30+N30+P30+R30+T30+V30+X30+Z30+AB30+AD30</f>
        <v>11598.1</v>
      </c>
      <c r="C30" s="288">
        <f t="shared" ref="C30:C32" si="29">H30</f>
        <v>0</v>
      </c>
      <c r="D30" s="288">
        <f>E30</f>
        <v>0</v>
      </c>
      <c r="E30" s="288">
        <f>I30+K30+M30+O30+Q30+S30+U30+W30+Y30+AA30+AC30+AE30</f>
        <v>0</v>
      </c>
      <c r="F30" s="288">
        <f t="shared" si="22"/>
        <v>0</v>
      </c>
      <c r="G30" s="288">
        <f t="shared" si="23"/>
        <v>0</v>
      </c>
      <c r="H30" s="288">
        <v>0</v>
      </c>
      <c r="I30" s="288">
        <v>0</v>
      </c>
      <c r="J30" s="288">
        <v>0</v>
      </c>
      <c r="K30" s="288">
        <v>0</v>
      </c>
      <c r="L30" s="288">
        <v>0</v>
      </c>
      <c r="M30" s="288">
        <v>0</v>
      </c>
      <c r="N30" s="288">
        <v>0</v>
      </c>
      <c r="O30" s="288">
        <v>0</v>
      </c>
      <c r="P30" s="288">
        <v>0</v>
      </c>
      <c r="Q30" s="288">
        <v>0</v>
      </c>
      <c r="R30" s="288">
        <v>0</v>
      </c>
      <c r="S30" s="288">
        <v>0</v>
      </c>
      <c r="T30" s="288">
        <v>0</v>
      </c>
      <c r="U30" s="288">
        <v>0</v>
      </c>
      <c r="V30" s="288">
        <v>0</v>
      </c>
      <c r="W30" s="288">
        <v>0</v>
      </c>
      <c r="X30" s="288">
        <v>0</v>
      </c>
      <c r="Y30" s="288">
        <v>0</v>
      </c>
      <c r="Z30" s="288">
        <v>0</v>
      </c>
      <c r="AA30" s="288">
        <v>0</v>
      </c>
      <c r="AB30" s="288">
        <v>0</v>
      </c>
      <c r="AC30" s="288">
        <v>0</v>
      </c>
      <c r="AD30" s="288">
        <v>11598.1</v>
      </c>
      <c r="AE30" s="288">
        <v>0</v>
      </c>
      <c r="AF30" s="751"/>
    </row>
    <row r="31" spans="1:32" ht="31.5" x14ac:dyDescent="0.25">
      <c r="A31" s="299" t="s">
        <v>176</v>
      </c>
      <c r="B31" s="288">
        <f>H31+J31+L31+N31+P31+R31+T31+V31+X31+Z31+AB31+AD31</f>
        <v>11598.1</v>
      </c>
      <c r="C31" s="288">
        <f t="shared" si="29"/>
        <v>0</v>
      </c>
      <c r="D31" s="288">
        <f t="shared" ref="D31:D32" si="30">E31</f>
        <v>0</v>
      </c>
      <c r="E31" s="288">
        <f t="shared" ref="E31:E32" si="31">I31+K31+M31+O31+Q31+S31+U31+W31+Y31+AA31+AC31+AE31</f>
        <v>0</v>
      </c>
      <c r="F31" s="288">
        <f t="shared" si="22"/>
        <v>0</v>
      </c>
      <c r="G31" s="288">
        <f t="shared" si="23"/>
        <v>0</v>
      </c>
      <c r="H31" s="288">
        <v>0</v>
      </c>
      <c r="I31" s="288">
        <v>0</v>
      </c>
      <c r="J31" s="288">
        <v>0</v>
      </c>
      <c r="K31" s="288">
        <v>0</v>
      </c>
      <c r="L31" s="288">
        <v>0</v>
      </c>
      <c r="M31" s="288">
        <v>0</v>
      </c>
      <c r="N31" s="288">
        <v>0</v>
      </c>
      <c r="O31" s="288">
        <v>0</v>
      </c>
      <c r="P31" s="288">
        <v>0</v>
      </c>
      <c r="Q31" s="288">
        <v>0</v>
      </c>
      <c r="R31" s="288">
        <v>0</v>
      </c>
      <c r="S31" s="288">
        <v>0</v>
      </c>
      <c r="T31" s="288">
        <v>0</v>
      </c>
      <c r="U31" s="288">
        <v>0</v>
      </c>
      <c r="V31" s="288">
        <v>0</v>
      </c>
      <c r="W31" s="288">
        <v>0</v>
      </c>
      <c r="X31" s="288">
        <v>0</v>
      </c>
      <c r="Y31" s="288">
        <v>0</v>
      </c>
      <c r="Z31" s="288">
        <v>0</v>
      </c>
      <c r="AA31" s="288">
        <v>0</v>
      </c>
      <c r="AB31" s="288">
        <v>0</v>
      </c>
      <c r="AC31" s="288">
        <v>0</v>
      </c>
      <c r="AD31" s="288">
        <v>11598.1</v>
      </c>
      <c r="AE31" s="288">
        <v>0</v>
      </c>
      <c r="AF31" s="751"/>
    </row>
    <row r="32" spans="1:32" ht="31.5" x14ac:dyDescent="0.25">
      <c r="A32" s="287" t="s">
        <v>401</v>
      </c>
      <c r="B32" s="288">
        <f>H32+J32+L32+N32+P32+R32+T32+V32+X32+Z32+AB32+AD32</f>
        <v>0</v>
      </c>
      <c r="C32" s="288">
        <f t="shared" si="29"/>
        <v>0</v>
      </c>
      <c r="D32" s="288">
        <f t="shared" si="30"/>
        <v>0</v>
      </c>
      <c r="E32" s="288">
        <f t="shared" si="31"/>
        <v>0</v>
      </c>
      <c r="F32" s="288">
        <f t="shared" si="22"/>
        <v>0</v>
      </c>
      <c r="G32" s="288">
        <f t="shared" si="23"/>
        <v>0</v>
      </c>
      <c r="H32" s="288">
        <v>0</v>
      </c>
      <c r="I32" s="288">
        <v>0</v>
      </c>
      <c r="J32" s="288">
        <v>0</v>
      </c>
      <c r="K32" s="288">
        <v>0</v>
      </c>
      <c r="L32" s="288">
        <v>0</v>
      </c>
      <c r="M32" s="288">
        <v>0</v>
      </c>
      <c r="N32" s="288">
        <v>0</v>
      </c>
      <c r="O32" s="288">
        <v>0</v>
      </c>
      <c r="P32" s="288">
        <v>0</v>
      </c>
      <c r="Q32" s="288">
        <v>0</v>
      </c>
      <c r="R32" s="288">
        <v>0</v>
      </c>
      <c r="S32" s="288">
        <v>0</v>
      </c>
      <c r="T32" s="288">
        <v>0</v>
      </c>
      <c r="U32" s="288">
        <v>0</v>
      </c>
      <c r="V32" s="288">
        <v>0</v>
      </c>
      <c r="W32" s="288">
        <v>0</v>
      </c>
      <c r="X32" s="288">
        <v>0</v>
      </c>
      <c r="Y32" s="288">
        <v>0</v>
      </c>
      <c r="Z32" s="288">
        <v>0</v>
      </c>
      <c r="AA32" s="288">
        <v>0</v>
      </c>
      <c r="AB32" s="288">
        <v>0</v>
      </c>
      <c r="AC32" s="288">
        <v>0</v>
      </c>
      <c r="AD32" s="288">
        <v>0</v>
      </c>
      <c r="AE32" s="288">
        <v>0</v>
      </c>
      <c r="AF32" s="752"/>
    </row>
    <row r="33" spans="1:32" ht="15.75" x14ac:dyDescent="0.25">
      <c r="A33" s="292" t="s">
        <v>35</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301"/>
    </row>
    <row r="34" spans="1:32" ht="15.75" x14ac:dyDescent="0.25">
      <c r="A34" s="293" t="s">
        <v>31</v>
      </c>
      <c r="B34" s="285">
        <f>B35+B36+B38</f>
        <v>57990.5</v>
      </c>
      <c r="C34" s="285">
        <f t="shared" ref="C34:E34" si="32">C35+C36+C38</f>
        <v>0</v>
      </c>
      <c r="D34" s="285">
        <f t="shared" si="32"/>
        <v>0</v>
      </c>
      <c r="E34" s="285">
        <f t="shared" si="32"/>
        <v>0</v>
      </c>
      <c r="F34" s="285">
        <f t="shared" si="22"/>
        <v>0</v>
      </c>
      <c r="G34" s="285">
        <f t="shared" si="23"/>
        <v>0</v>
      </c>
      <c r="H34" s="285">
        <f>H35+H36+H38</f>
        <v>0</v>
      </c>
      <c r="I34" s="285">
        <f t="shared" ref="I34:AE34" si="33">I35+I36+I38</f>
        <v>0</v>
      </c>
      <c r="J34" s="285">
        <f t="shared" si="33"/>
        <v>0</v>
      </c>
      <c r="K34" s="285">
        <f t="shared" si="33"/>
        <v>0</v>
      </c>
      <c r="L34" s="285">
        <f t="shared" si="33"/>
        <v>0</v>
      </c>
      <c r="M34" s="285">
        <f t="shared" si="33"/>
        <v>0</v>
      </c>
      <c r="N34" s="285">
        <f t="shared" si="33"/>
        <v>0</v>
      </c>
      <c r="O34" s="285">
        <f t="shared" si="33"/>
        <v>0</v>
      </c>
      <c r="P34" s="285">
        <f t="shared" si="33"/>
        <v>0</v>
      </c>
      <c r="Q34" s="285">
        <f t="shared" si="33"/>
        <v>0</v>
      </c>
      <c r="R34" s="285">
        <f t="shared" si="33"/>
        <v>0</v>
      </c>
      <c r="S34" s="285">
        <f t="shared" si="33"/>
        <v>0</v>
      </c>
      <c r="T34" s="285">
        <f t="shared" si="33"/>
        <v>0</v>
      </c>
      <c r="U34" s="285">
        <f t="shared" si="33"/>
        <v>0</v>
      </c>
      <c r="V34" s="285">
        <f t="shared" si="33"/>
        <v>0</v>
      </c>
      <c r="W34" s="285">
        <f t="shared" si="33"/>
        <v>0</v>
      </c>
      <c r="X34" s="285">
        <f t="shared" si="33"/>
        <v>0</v>
      </c>
      <c r="Y34" s="285">
        <f t="shared" si="33"/>
        <v>0</v>
      </c>
      <c r="Z34" s="285">
        <f t="shared" si="33"/>
        <v>0</v>
      </c>
      <c r="AA34" s="285">
        <f t="shared" si="33"/>
        <v>0</v>
      </c>
      <c r="AB34" s="285">
        <f t="shared" si="33"/>
        <v>0</v>
      </c>
      <c r="AC34" s="285">
        <f t="shared" si="33"/>
        <v>0</v>
      </c>
      <c r="AD34" s="285">
        <f t="shared" si="33"/>
        <v>57990.5</v>
      </c>
      <c r="AE34" s="285">
        <f t="shared" si="33"/>
        <v>0</v>
      </c>
      <c r="AF34" s="286"/>
    </row>
    <row r="35" spans="1:32" ht="15.75" x14ac:dyDescent="0.25">
      <c r="A35" s="294" t="s">
        <v>32</v>
      </c>
      <c r="B35" s="288">
        <f t="shared" ref="B35:B38" si="34">H35+J35+L35+N35+P35+R35+T35+V35+X35+Z35+AB35+AD35</f>
        <v>46392.4</v>
      </c>
      <c r="C35" s="288">
        <f t="shared" ref="C35:E38" si="35">C23</f>
        <v>0</v>
      </c>
      <c r="D35" s="288">
        <f t="shared" si="35"/>
        <v>0</v>
      </c>
      <c r="E35" s="288">
        <f t="shared" si="35"/>
        <v>0</v>
      </c>
      <c r="F35" s="288">
        <f t="shared" si="22"/>
        <v>0</v>
      </c>
      <c r="G35" s="288">
        <f t="shared" si="23"/>
        <v>0</v>
      </c>
      <c r="H35" s="288">
        <f t="shared" ref="H35:AE38" si="36">H23</f>
        <v>0</v>
      </c>
      <c r="I35" s="288">
        <f t="shared" si="36"/>
        <v>0</v>
      </c>
      <c r="J35" s="288">
        <f t="shared" si="36"/>
        <v>0</v>
      </c>
      <c r="K35" s="288">
        <f t="shared" si="36"/>
        <v>0</v>
      </c>
      <c r="L35" s="288">
        <f t="shared" si="36"/>
        <v>0</v>
      </c>
      <c r="M35" s="288">
        <f t="shared" si="36"/>
        <v>0</v>
      </c>
      <c r="N35" s="288">
        <f t="shared" si="36"/>
        <v>0</v>
      </c>
      <c r="O35" s="288">
        <f t="shared" si="36"/>
        <v>0</v>
      </c>
      <c r="P35" s="288">
        <f t="shared" si="36"/>
        <v>0</v>
      </c>
      <c r="Q35" s="288">
        <f t="shared" si="36"/>
        <v>0</v>
      </c>
      <c r="R35" s="288">
        <f t="shared" si="36"/>
        <v>0</v>
      </c>
      <c r="S35" s="288">
        <f t="shared" si="36"/>
        <v>0</v>
      </c>
      <c r="T35" s="288">
        <f t="shared" si="36"/>
        <v>0</v>
      </c>
      <c r="U35" s="288">
        <f t="shared" si="36"/>
        <v>0</v>
      </c>
      <c r="V35" s="288">
        <f t="shared" si="36"/>
        <v>0</v>
      </c>
      <c r="W35" s="288">
        <f t="shared" si="36"/>
        <v>0</v>
      </c>
      <c r="X35" s="288">
        <f t="shared" si="36"/>
        <v>0</v>
      </c>
      <c r="Y35" s="288">
        <f t="shared" si="36"/>
        <v>0</v>
      </c>
      <c r="Z35" s="288">
        <f t="shared" si="36"/>
        <v>0</v>
      </c>
      <c r="AA35" s="288">
        <f t="shared" si="36"/>
        <v>0</v>
      </c>
      <c r="AB35" s="288">
        <f t="shared" si="36"/>
        <v>0</v>
      </c>
      <c r="AC35" s="288">
        <f t="shared" si="36"/>
        <v>0</v>
      </c>
      <c r="AD35" s="288">
        <f t="shared" si="36"/>
        <v>46392.4</v>
      </c>
      <c r="AE35" s="288">
        <f t="shared" si="36"/>
        <v>0</v>
      </c>
      <c r="AF35" s="289"/>
    </row>
    <row r="36" spans="1:32" ht="15.75" x14ac:dyDescent="0.25">
      <c r="A36" s="294" t="s">
        <v>33</v>
      </c>
      <c r="B36" s="288">
        <f t="shared" si="34"/>
        <v>11598.1</v>
      </c>
      <c r="C36" s="288">
        <f t="shared" si="35"/>
        <v>0</v>
      </c>
      <c r="D36" s="288">
        <f t="shared" si="35"/>
        <v>0</v>
      </c>
      <c r="E36" s="288">
        <f t="shared" si="35"/>
        <v>0</v>
      </c>
      <c r="F36" s="288">
        <f t="shared" si="22"/>
        <v>0</v>
      </c>
      <c r="G36" s="288">
        <f t="shared" si="23"/>
        <v>0</v>
      </c>
      <c r="H36" s="288">
        <f t="shared" si="36"/>
        <v>0</v>
      </c>
      <c r="I36" s="288">
        <f t="shared" si="36"/>
        <v>0</v>
      </c>
      <c r="J36" s="288">
        <f t="shared" si="36"/>
        <v>0</v>
      </c>
      <c r="K36" s="288">
        <f t="shared" si="36"/>
        <v>0</v>
      </c>
      <c r="L36" s="288">
        <f t="shared" si="36"/>
        <v>0</v>
      </c>
      <c r="M36" s="288">
        <f t="shared" si="36"/>
        <v>0</v>
      </c>
      <c r="N36" s="288">
        <f t="shared" si="36"/>
        <v>0</v>
      </c>
      <c r="O36" s="288">
        <f t="shared" si="36"/>
        <v>0</v>
      </c>
      <c r="P36" s="288">
        <f t="shared" si="36"/>
        <v>0</v>
      </c>
      <c r="Q36" s="288">
        <f t="shared" si="36"/>
        <v>0</v>
      </c>
      <c r="R36" s="288">
        <f t="shared" si="36"/>
        <v>0</v>
      </c>
      <c r="S36" s="288">
        <f t="shared" si="36"/>
        <v>0</v>
      </c>
      <c r="T36" s="288">
        <f t="shared" si="36"/>
        <v>0</v>
      </c>
      <c r="U36" s="288">
        <f t="shared" si="36"/>
        <v>0</v>
      </c>
      <c r="V36" s="288">
        <f t="shared" si="36"/>
        <v>0</v>
      </c>
      <c r="W36" s="288">
        <f t="shared" si="36"/>
        <v>0</v>
      </c>
      <c r="X36" s="288">
        <f t="shared" si="36"/>
        <v>0</v>
      </c>
      <c r="Y36" s="288">
        <f t="shared" si="36"/>
        <v>0</v>
      </c>
      <c r="Z36" s="288">
        <f t="shared" si="36"/>
        <v>0</v>
      </c>
      <c r="AA36" s="288">
        <f t="shared" si="36"/>
        <v>0</v>
      </c>
      <c r="AB36" s="288">
        <f t="shared" si="36"/>
        <v>0</v>
      </c>
      <c r="AC36" s="288">
        <f t="shared" si="36"/>
        <v>0</v>
      </c>
      <c r="AD36" s="288">
        <f t="shared" si="36"/>
        <v>11598.1</v>
      </c>
      <c r="AE36" s="288">
        <f t="shared" si="36"/>
        <v>0</v>
      </c>
      <c r="AF36" s="289"/>
    </row>
    <row r="37" spans="1:32" ht="31.5" x14ac:dyDescent="0.25">
      <c r="A37" s="302" t="s">
        <v>176</v>
      </c>
      <c r="B37" s="288">
        <f t="shared" si="34"/>
        <v>11598.1</v>
      </c>
      <c r="C37" s="288">
        <f t="shared" si="35"/>
        <v>0</v>
      </c>
      <c r="D37" s="288">
        <f t="shared" si="35"/>
        <v>0</v>
      </c>
      <c r="E37" s="288">
        <f t="shared" si="35"/>
        <v>0</v>
      </c>
      <c r="F37" s="288">
        <f t="shared" si="22"/>
        <v>0</v>
      </c>
      <c r="G37" s="288">
        <f t="shared" si="23"/>
        <v>0</v>
      </c>
      <c r="H37" s="288">
        <f t="shared" si="36"/>
        <v>0</v>
      </c>
      <c r="I37" s="288">
        <f t="shared" si="36"/>
        <v>0</v>
      </c>
      <c r="J37" s="288">
        <f t="shared" si="36"/>
        <v>0</v>
      </c>
      <c r="K37" s="288">
        <f t="shared" si="36"/>
        <v>0</v>
      </c>
      <c r="L37" s="288">
        <f t="shared" si="36"/>
        <v>0</v>
      </c>
      <c r="M37" s="288">
        <f t="shared" si="36"/>
        <v>0</v>
      </c>
      <c r="N37" s="288">
        <f t="shared" si="36"/>
        <v>0</v>
      </c>
      <c r="O37" s="288">
        <f t="shared" si="36"/>
        <v>0</v>
      </c>
      <c r="P37" s="288">
        <f t="shared" si="36"/>
        <v>0</v>
      </c>
      <c r="Q37" s="288">
        <f t="shared" si="36"/>
        <v>0</v>
      </c>
      <c r="R37" s="288">
        <f t="shared" si="36"/>
        <v>0</v>
      </c>
      <c r="S37" s="288">
        <f t="shared" si="36"/>
        <v>0</v>
      </c>
      <c r="T37" s="288">
        <f t="shared" si="36"/>
        <v>0</v>
      </c>
      <c r="U37" s="288">
        <f t="shared" si="36"/>
        <v>0</v>
      </c>
      <c r="V37" s="288">
        <f t="shared" si="36"/>
        <v>0</v>
      </c>
      <c r="W37" s="288">
        <f t="shared" si="36"/>
        <v>0</v>
      </c>
      <c r="X37" s="288">
        <f t="shared" si="36"/>
        <v>0</v>
      </c>
      <c r="Y37" s="288">
        <f t="shared" si="36"/>
        <v>0</v>
      </c>
      <c r="Z37" s="288">
        <f t="shared" si="36"/>
        <v>0</v>
      </c>
      <c r="AA37" s="288">
        <f t="shared" si="36"/>
        <v>0</v>
      </c>
      <c r="AB37" s="288">
        <f t="shared" si="36"/>
        <v>0</v>
      </c>
      <c r="AC37" s="288">
        <f t="shared" si="36"/>
        <v>0</v>
      </c>
      <c r="AD37" s="288">
        <f t="shared" si="36"/>
        <v>11598.1</v>
      </c>
      <c r="AE37" s="288">
        <f t="shared" si="36"/>
        <v>0</v>
      </c>
      <c r="AF37" s="289"/>
    </row>
    <row r="38" spans="1:32" ht="31.5" x14ac:dyDescent="0.25">
      <c r="A38" s="294" t="s">
        <v>401</v>
      </c>
      <c r="B38" s="288">
        <f t="shared" si="34"/>
        <v>0</v>
      </c>
      <c r="C38" s="288">
        <f t="shared" si="35"/>
        <v>0</v>
      </c>
      <c r="D38" s="288">
        <f t="shared" si="35"/>
        <v>0</v>
      </c>
      <c r="E38" s="288">
        <f t="shared" si="35"/>
        <v>0</v>
      </c>
      <c r="F38" s="288">
        <f t="shared" si="22"/>
        <v>0</v>
      </c>
      <c r="G38" s="288">
        <f t="shared" si="23"/>
        <v>0</v>
      </c>
      <c r="H38" s="288">
        <f t="shared" si="36"/>
        <v>0</v>
      </c>
      <c r="I38" s="288">
        <f t="shared" si="36"/>
        <v>0</v>
      </c>
      <c r="J38" s="288">
        <f t="shared" si="36"/>
        <v>0</v>
      </c>
      <c r="K38" s="288">
        <f t="shared" si="36"/>
        <v>0</v>
      </c>
      <c r="L38" s="288">
        <f t="shared" si="36"/>
        <v>0</v>
      </c>
      <c r="M38" s="288">
        <f t="shared" si="36"/>
        <v>0</v>
      </c>
      <c r="N38" s="288">
        <f t="shared" si="36"/>
        <v>0</v>
      </c>
      <c r="O38" s="288">
        <f t="shared" si="36"/>
        <v>0</v>
      </c>
      <c r="P38" s="288">
        <f t="shared" si="36"/>
        <v>0</v>
      </c>
      <c r="Q38" s="288">
        <f t="shared" si="36"/>
        <v>0</v>
      </c>
      <c r="R38" s="288">
        <f t="shared" si="36"/>
        <v>0</v>
      </c>
      <c r="S38" s="288">
        <f t="shared" si="36"/>
        <v>0</v>
      </c>
      <c r="T38" s="288">
        <f t="shared" si="36"/>
        <v>0</v>
      </c>
      <c r="U38" s="288">
        <f t="shared" si="36"/>
        <v>0</v>
      </c>
      <c r="V38" s="288">
        <f t="shared" si="36"/>
        <v>0</v>
      </c>
      <c r="W38" s="288">
        <f t="shared" si="36"/>
        <v>0</v>
      </c>
      <c r="X38" s="288">
        <f t="shared" si="36"/>
        <v>0</v>
      </c>
      <c r="Y38" s="288">
        <f t="shared" si="36"/>
        <v>0</v>
      </c>
      <c r="Z38" s="288">
        <f t="shared" si="36"/>
        <v>0</v>
      </c>
      <c r="AA38" s="288">
        <f t="shared" si="36"/>
        <v>0</v>
      </c>
      <c r="AB38" s="288">
        <f t="shared" si="36"/>
        <v>0</v>
      </c>
      <c r="AC38" s="288">
        <f t="shared" si="36"/>
        <v>0</v>
      </c>
      <c r="AD38" s="288">
        <f t="shared" si="36"/>
        <v>0</v>
      </c>
      <c r="AE38" s="288">
        <f t="shared" si="36"/>
        <v>0</v>
      </c>
      <c r="AF38" s="289"/>
    </row>
    <row r="39" spans="1:32" ht="15.75" x14ac:dyDescent="0.25">
      <c r="A39" s="748" t="s">
        <v>425</v>
      </c>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9"/>
      <c r="AE39" s="295"/>
      <c r="AF39" s="295"/>
    </row>
    <row r="40" spans="1:32" ht="15.75" x14ac:dyDescent="0.25">
      <c r="A40" s="742" t="s">
        <v>54</v>
      </c>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3"/>
      <c r="AF40" s="295"/>
    </row>
    <row r="41" spans="1:32" ht="15.75" x14ac:dyDescent="0.25">
      <c r="A41" s="282" t="s">
        <v>426</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7"/>
      <c r="AF41" s="295"/>
    </row>
    <row r="42" spans="1:32" ht="15.75" x14ac:dyDescent="0.25">
      <c r="A42" s="284" t="s">
        <v>31</v>
      </c>
      <c r="B42" s="285">
        <f>B43+B44+B46</f>
        <v>210682.80300000001</v>
      </c>
      <c r="C42" s="285">
        <f t="shared" ref="C42:E42" si="37">C43+C44+C46</f>
        <v>0</v>
      </c>
      <c r="D42" s="285">
        <f t="shared" si="37"/>
        <v>0</v>
      </c>
      <c r="E42" s="285">
        <f t="shared" si="37"/>
        <v>0</v>
      </c>
      <c r="F42" s="285">
        <f>IFERROR(E42/B42*100,0)</f>
        <v>0</v>
      </c>
      <c r="G42" s="285">
        <f t="shared" ref="G42:G63" si="38">IFERROR(E42/C42*100,0)</f>
        <v>0</v>
      </c>
      <c r="H42" s="285">
        <f>H43+H44+H46</f>
        <v>0</v>
      </c>
      <c r="I42" s="285">
        <f t="shared" ref="I42:AE42" si="39">I43+I44+I46</f>
        <v>0</v>
      </c>
      <c r="J42" s="285">
        <f t="shared" si="39"/>
        <v>2609.3220000000001</v>
      </c>
      <c r="K42" s="285">
        <f t="shared" si="39"/>
        <v>0</v>
      </c>
      <c r="L42" s="285">
        <f t="shared" si="39"/>
        <v>30792.012999999999</v>
      </c>
      <c r="M42" s="285">
        <f t="shared" si="39"/>
        <v>0</v>
      </c>
      <c r="N42" s="285">
        <f t="shared" si="39"/>
        <v>0</v>
      </c>
      <c r="O42" s="285">
        <f t="shared" si="39"/>
        <v>0</v>
      </c>
      <c r="P42" s="285">
        <f t="shared" si="39"/>
        <v>0</v>
      </c>
      <c r="Q42" s="285">
        <f t="shared" si="39"/>
        <v>0</v>
      </c>
      <c r="R42" s="285">
        <f t="shared" si="39"/>
        <v>1739.548</v>
      </c>
      <c r="S42" s="285">
        <f t="shared" si="39"/>
        <v>0</v>
      </c>
      <c r="T42" s="285">
        <f t="shared" si="39"/>
        <v>0</v>
      </c>
      <c r="U42" s="285">
        <f t="shared" si="39"/>
        <v>0</v>
      </c>
      <c r="V42" s="285">
        <f t="shared" si="39"/>
        <v>0</v>
      </c>
      <c r="W42" s="285">
        <f t="shared" si="39"/>
        <v>0</v>
      </c>
      <c r="X42" s="285">
        <f t="shared" si="39"/>
        <v>0</v>
      </c>
      <c r="Y42" s="285">
        <f t="shared" si="39"/>
        <v>0</v>
      </c>
      <c r="Z42" s="285">
        <f t="shared" si="39"/>
        <v>0</v>
      </c>
      <c r="AA42" s="285">
        <f t="shared" si="39"/>
        <v>0</v>
      </c>
      <c r="AB42" s="285">
        <f t="shared" si="39"/>
        <v>0</v>
      </c>
      <c r="AC42" s="285">
        <f t="shared" si="39"/>
        <v>0</v>
      </c>
      <c r="AD42" s="285">
        <f t="shared" si="39"/>
        <v>175541.92</v>
      </c>
      <c r="AE42" s="285">
        <f t="shared" si="39"/>
        <v>0</v>
      </c>
      <c r="AF42" s="286"/>
    </row>
    <row r="43" spans="1:32" ht="15.75" x14ac:dyDescent="0.25">
      <c r="A43" s="287" t="s">
        <v>32</v>
      </c>
      <c r="B43" s="288">
        <f t="shared" ref="B43:B45" si="40">H43+J43+L43+N43+P43+R43+T43+V43+X43+Z43+AB43+AD43</f>
        <v>0</v>
      </c>
      <c r="C43" s="288">
        <f t="shared" ref="C43:C46" si="41">H43</f>
        <v>0</v>
      </c>
      <c r="D43" s="288">
        <f>D49</f>
        <v>0</v>
      </c>
      <c r="E43" s="288">
        <f>E49</f>
        <v>0</v>
      </c>
      <c r="F43" s="288">
        <f t="shared" ref="F43:F61" si="42">IFERROR(E43/B43*100,0)</f>
        <v>0</v>
      </c>
      <c r="G43" s="288">
        <f t="shared" si="38"/>
        <v>0</v>
      </c>
      <c r="H43" s="288">
        <f>H49</f>
        <v>0</v>
      </c>
      <c r="I43" s="288">
        <f t="shared" ref="I43:AE46" si="43">I49</f>
        <v>0</v>
      </c>
      <c r="J43" s="288">
        <f t="shared" si="43"/>
        <v>0</v>
      </c>
      <c r="K43" s="288">
        <f t="shared" si="43"/>
        <v>0</v>
      </c>
      <c r="L43" s="288">
        <f t="shared" si="43"/>
        <v>0</v>
      </c>
      <c r="M43" s="288">
        <f t="shared" si="43"/>
        <v>0</v>
      </c>
      <c r="N43" s="288">
        <f t="shared" si="43"/>
        <v>0</v>
      </c>
      <c r="O43" s="288">
        <f t="shared" si="43"/>
        <v>0</v>
      </c>
      <c r="P43" s="288">
        <f t="shared" si="43"/>
        <v>0</v>
      </c>
      <c r="Q43" s="288">
        <f t="shared" si="43"/>
        <v>0</v>
      </c>
      <c r="R43" s="288">
        <f t="shared" si="43"/>
        <v>0</v>
      </c>
      <c r="S43" s="288">
        <f t="shared" si="43"/>
        <v>0</v>
      </c>
      <c r="T43" s="288">
        <f t="shared" si="43"/>
        <v>0</v>
      </c>
      <c r="U43" s="288">
        <f t="shared" si="43"/>
        <v>0</v>
      </c>
      <c r="V43" s="288">
        <f t="shared" si="43"/>
        <v>0</v>
      </c>
      <c r="W43" s="288">
        <f t="shared" si="43"/>
        <v>0</v>
      </c>
      <c r="X43" s="288">
        <f t="shared" si="43"/>
        <v>0</v>
      </c>
      <c r="Y43" s="288">
        <f t="shared" si="43"/>
        <v>0</v>
      </c>
      <c r="Z43" s="288">
        <f t="shared" si="43"/>
        <v>0</v>
      </c>
      <c r="AA43" s="288">
        <f t="shared" si="43"/>
        <v>0</v>
      </c>
      <c r="AB43" s="288">
        <f t="shared" si="43"/>
        <v>0</v>
      </c>
      <c r="AC43" s="288">
        <f t="shared" si="43"/>
        <v>0</v>
      </c>
      <c r="AD43" s="288">
        <f t="shared" si="43"/>
        <v>0</v>
      </c>
      <c r="AE43" s="288">
        <f t="shared" si="43"/>
        <v>0</v>
      </c>
      <c r="AF43" s="289"/>
    </row>
    <row r="44" spans="1:32" ht="15.75" x14ac:dyDescent="0.25">
      <c r="A44" s="287" t="s">
        <v>33</v>
      </c>
      <c r="B44" s="288">
        <f t="shared" si="40"/>
        <v>210682.80300000001</v>
      </c>
      <c r="C44" s="288">
        <f>H44</f>
        <v>0</v>
      </c>
      <c r="D44" s="288">
        <f t="shared" ref="D44:E46" si="44">D50</f>
        <v>0</v>
      </c>
      <c r="E44" s="288">
        <f t="shared" si="44"/>
        <v>0</v>
      </c>
      <c r="F44" s="288">
        <f t="shared" si="42"/>
        <v>0</v>
      </c>
      <c r="G44" s="288">
        <f t="shared" si="38"/>
        <v>0</v>
      </c>
      <c r="H44" s="288">
        <f t="shared" ref="H44:W46" si="45">H50</f>
        <v>0</v>
      </c>
      <c r="I44" s="288">
        <f t="shared" si="45"/>
        <v>0</v>
      </c>
      <c r="J44" s="288">
        <f t="shared" si="45"/>
        <v>2609.3220000000001</v>
      </c>
      <c r="K44" s="288">
        <f t="shared" si="45"/>
        <v>0</v>
      </c>
      <c r="L44" s="288">
        <f t="shared" si="45"/>
        <v>30792.012999999999</v>
      </c>
      <c r="M44" s="288">
        <f t="shared" si="45"/>
        <v>0</v>
      </c>
      <c r="N44" s="288">
        <f t="shared" si="45"/>
        <v>0</v>
      </c>
      <c r="O44" s="288">
        <f t="shared" si="45"/>
        <v>0</v>
      </c>
      <c r="P44" s="288">
        <f t="shared" si="45"/>
        <v>0</v>
      </c>
      <c r="Q44" s="288">
        <f t="shared" si="45"/>
        <v>0</v>
      </c>
      <c r="R44" s="288">
        <f t="shared" si="45"/>
        <v>1739.548</v>
      </c>
      <c r="S44" s="288">
        <f t="shared" si="45"/>
        <v>0</v>
      </c>
      <c r="T44" s="288">
        <f t="shared" si="45"/>
        <v>0</v>
      </c>
      <c r="U44" s="288">
        <f t="shared" si="45"/>
        <v>0</v>
      </c>
      <c r="V44" s="288">
        <f t="shared" si="45"/>
        <v>0</v>
      </c>
      <c r="W44" s="288">
        <f t="shared" si="45"/>
        <v>0</v>
      </c>
      <c r="X44" s="288">
        <f t="shared" si="43"/>
        <v>0</v>
      </c>
      <c r="Y44" s="288">
        <f t="shared" si="43"/>
        <v>0</v>
      </c>
      <c r="Z44" s="288">
        <f t="shared" si="43"/>
        <v>0</v>
      </c>
      <c r="AA44" s="288">
        <f t="shared" si="43"/>
        <v>0</v>
      </c>
      <c r="AB44" s="288">
        <f t="shared" si="43"/>
        <v>0</v>
      </c>
      <c r="AC44" s="288">
        <f t="shared" si="43"/>
        <v>0</v>
      </c>
      <c r="AD44" s="288">
        <f t="shared" si="43"/>
        <v>175541.92</v>
      </c>
      <c r="AE44" s="288">
        <f t="shared" si="43"/>
        <v>0</v>
      </c>
      <c r="AF44" s="289"/>
    </row>
    <row r="45" spans="1:32" ht="31.5" x14ac:dyDescent="0.25">
      <c r="A45" s="299" t="s">
        <v>176</v>
      </c>
      <c r="B45" s="288">
        <f t="shared" si="40"/>
        <v>0</v>
      </c>
      <c r="C45" s="288">
        <f t="shared" si="41"/>
        <v>0</v>
      </c>
      <c r="D45" s="288">
        <f t="shared" si="44"/>
        <v>0</v>
      </c>
      <c r="E45" s="288">
        <f t="shared" si="44"/>
        <v>0</v>
      </c>
      <c r="F45" s="288">
        <f t="shared" si="42"/>
        <v>0</v>
      </c>
      <c r="G45" s="288">
        <f t="shared" si="38"/>
        <v>0</v>
      </c>
      <c r="H45" s="288">
        <f t="shared" si="45"/>
        <v>0</v>
      </c>
      <c r="I45" s="288">
        <f t="shared" si="45"/>
        <v>0</v>
      </c>
      <c r="J45" s="288">
        <f t="shared" si="45"/>
        <v>0</v>
      </c>
      <c r="K45" s="288">
        <f t="shared" si="45"/>
        <v>0</v>
      </c>
      <c r="L45" s="288">
        <f t="shared" si="45"/>
        <v>0</v>
      </c>
      <c r="M45" s="288">
        <f t="shared" si="45"/>
        <v>0</v>
      </c>
      <c r="N45" s="288">
        <f t="shared" si="45"/>
        <v>0</v>
      </c>
      <c r="O45" s="288">
        <f t="shared" si="45"/>
        <v>0</v>
      </c>
      <c r="P45" s="288">
        <f t="shared" si="45"/>
        <v>0</v>
      </c>
      <c r="Q45" s="288">
        <f t="shared" si="45"/>
        <v>0</v>
      </c>
      <c r="R45" s="288">
        <f t="shared" si="45"/>
        <v>0</v>
      </c>
      <c r="S45" s="288">
        <f t="shared" si="45"/>
        <v>0</v>
      </c>
      <c r="T45" s="288">
        <f t="shared" si="45"/>
        <v>0</v>
      </c>
      <c r="U45" s="288">
        <f t="shared" si="45"/>
        <v>0</v>
      </c>
      <c r="V45" s="288">
        <f t="shared" si="45"/>
        <v>0</v>
      </c>
      <c r="W45" s="288">
        <f t="shared" si="45"/>
        <v>0</v>
      </c>
      <c r="X45" s="288">
        <f t="shared" si="43"/>
        <v>0</v>
      </c>
      <c r="Y45" s="288">
        <f t="shared" si="43"/>
        <v>0</v>
      </c>
      <c r="Z45" s="288">
        <f t="shared" si="43"/>
        <v>0</v>
      </c>
      <c r="AA45" s="288">
        <f t="shared" si="43"/>
        <v>0</v>
      </c>
      <c r="AB45" s="288">
        <f t="shared" si="43"/>
        <v>0</v>
      </c>
      <c r="AC45" s="288">
        <f t="shared" si="43"/>
        <v>0</v>
      </c>
      <c r="AD45" s="288">
        <f t="shared" si="43"/>
        <v>0</v>
      </c>
      <c r="AE45" s="288">
        <f t="shared" si="43"/>
        <v>0</v>
      </c>
      <c r="AF45" s="289"/>
    </row>
    <row r="46" spans="1:32" ht="31.5" x14ac:dyDescent="0.25">
      <c r="A46" s="287" t="s">
        <v>401</v>
      </c>
      <c r="B46" s="288">
        <f>H46+J46+L46+N46+P46+R46+T46+V46+X46+Z46+AB46+AD46</f>
        <v>0</v>
      </c>
      <c r="C46" s="288">
        <f t="shared" si="41"/>
        <v>0</v>
      </c>
      <c r="D46" s="288">
        <f t="shared" si="44"/>
        <v>0</v>
      </c>
      <c r="E46" s="288">
        <f t="shared" si="44"/>
        <v>0</v>
      </c>
      <c r="F46" s="288">
        <f t="shared" si="42"/>
        <v>0</v>
      </c>
      <c r="G46" s="288">
        <f t="shared" si="38"/>
        <v>0</v>
      </c>
      <c r="H46" s="288">
        <f t="shared" si="45"/>
        <v>0</v>
      </c>
      <c r="I46" s="288">
        <f t="shared" si="45"/>
        <v>0</v>
      </c>
      <c r="J46" s="288">
        <f t="shared" si="45"/>
        <v>0</v>
      </c>
      <c r="K46" s="288">
        <f t="shared" si="45"/>
        <v>0</v>
      </c>
      <c r="L46" s="288">
        <f t="shared" si="45"/>
        <v>0</v>
      </c>
      <c r="M46" s="288">
        <f t="shared" si="45"/>
        <v>0</v>
      </c>
      <c r="N46" s="288">
        <f t="shared" si="45"/>
        <v>0</v>
      </c>
      <c r="O46" s="288">
        <f t="shared" si="45"/>
        <v>0</v>
      </c>
      <c r="P46" s="288">
        <f t="shared" si="45"/>
        <v>0</v>
      </c>
      <c r="Q46" s="288">
        <f t="shared" si="45"/>
        <v>0</v>
      </c>
      <c r="R46" s="288">
        <f t="shared" si="45"/>
        <v>0</v>
      </c>
      <c r="S46" s="288">
        <f t="shared" si="45"/>
        <v>0</v>
      </c>
      <c r="T46" s="288">
        <f t="shared" si="45"/>
        <v>0</v>
      </c>
      <c r="U46" s="288">
        <f t="shared" si="45"/>
        <v>0</v>
      </c>
      <c r="V46" s="288">
        <f t="shared" si="45"/>
        <v>0</v>
      </c>
      <c r="W46" s="288">
        <f t="shared" si="45"/>
        <v>0</v>
      </c>
      <c r="X46" s="288">
        <f t="shared" si="43"/>
        <v>0</v>
      </c>
      <c r="Y46" s="288">
        <f t="shared" si="43"/>
        <v>0</v>
      </c>
      <c r="Z46" s="288">
        <f t="shared" si="43"/>
        <v>0</v>
      </c>
      <c r="AA46" s="288">
        <f t="shared" si="43"/>
        <v>0</v>
      </c>
      <c r="AB46" s="288">
        <f t="shared" si="43"/>
        <v>0</v>
      </c>
      <c r="AC46" s="288">
        <f t="shared" si="43"/>
        <v>0</v>
      </c>
      <c r="AD46" s="288">
        <f t="shared" si="43"/>
        <v>0</v>
      </c>
      <c r="AE46" s="288">
        <f t="shared" si="43"/>
        <v>0</v>
      </c>
      <c r="AF46" s="289"/>
    </row>
    <row r="47" spans="1:32" ht="15.75" x14ac:dyDescent="0.25">
      <c r="A47" s="282" t="s">
        <v>427</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4"/>
    </row>
    <row r="48" spans="1:32" ht="15.75" x14ac:dyDescent="0.25">
      <c r="A48" s="284" t="s">
        <v>31</v>
      </c>
      <c r="B48" s="288">
        <f>B49+B50+B52</f>
        <v>210682.80300000001</v>
      </c>
      <c r="C48" s="288">
        <f t="shared" ref="C48:E48" si="46">C49+C50+C52</f>
        <v>0</v>
      </c>
      <c r="D48" s="288">
        <f t="shared" si="46"/>
        <v>0</v>
      </c>
      <c r="E48" s="288">
        <f t="shared" si="46"/>
        <v>0</v>
      </c>
      <c r="F48" s="288">
        <f t="shared" si="42"/>
        <v>0</v>
      </c>
      <c r="G48" s="288">
        <f t="shared" si="38"/>
        <v>0</v>
      </c>
      <c r="H48" s="288">
        <f>H49+H50+H52</f>
        <v>0</v>
      </c>
      <c r="I48" s="288">
        <f t="shared" ref="I48:AE48" si="47">I49+I50+I52</f>
        <v>0</v>
      </c>
      <c r="J48" s="288">
        <f t="shared" si="47"/>
        <v>2609.3220000000001</v>
      </c>
      <c r="K48" s="288">
        <f t="shared" si="47"/>
        <v>0</v>
      </c>
      <c r="L48" s="288">
        <f t="shared" si="47"/>
        <v>30792.012999999999</v>
      </c>
      <c r="M48" s="288">
        <f t="shared" si="47"/>
        <v>0</v>
      </c>
      <c r="N48" s="288">
        <f t="shared" si="47"/>
        <v>0</v>
      </c>
      <c r="O48" s="288">
        <f t="shared" si="47"/>
        <v>0</v>
      </c>
      <c r="P48" s="288">
        <f t="shared" si="47"/>
        <v>0</v>
      </c>
      <c r="Q48" s="288">
        <f t="shared" si="47"/>
        <v>0</v>
      </c>
      <c r="R48" s="288">
        <f t="shared" si="47"/>
        <v>1739.548</v>
      </c>
      <c r="S48" s="288">
        <f t="shared" si="47"/>
        <v>0</v>
      </c>
      <c r="T48" s="288">
        <f t="shared" si="47"/>
        <v>0</v>
      </c>
      <c r="U48" s="288">
        <f t="shared" si="47"/>
        <v>0</v>
      </c>
      <c r="V48" s="288">
        <f t="shared" si="47"/>
        <v>0</v>
      </c>
      <c r="W48" s="288">
        <f t="shared" si="47"/>
        <v>0</v>
      </c>
      <c r="X48" s="288">
        <f t="shared" si="47"/>
        <v>0</v>
      </c>
      <c r="Y48" s="288">
        <f t="shared" si="47"/>
        <v>0</v>
      </c>
      <c r="Z48" s="288">
        <f t="shared" si="47"/>
        <v>0</v>
      </c>
      <c r="AA48" s="288">
        <f t="shared" si="47"/>
        <v>0</v>
      </c>
      <c r="AB48" s="288">
        <f t="shared" si="47"/>
        <v>0</v>
      </c>
      <c r="AC48" s="288">
        <f t="shared" si="47"/>
        <v>0</v>
      </c>
      <c r="AD48" s="288">
        <f t="shared" si="47"/>
        <v>175541.92</v>
      </c>
      <c r="AE48" s="288">
        <f t="shared" si="47"/>
        <v>0</v>
      </c>
      <c r="AF48" s="289"/>
    </row>
    <row r="49" spans="1:32" ht="15.75" x14ac:dyDescent="0.25">
      <c r="A49" s="287" t="s">
        <v>32</v>
      </c>
      <c r="B49" s="288">
        <f t="shared" ref="B49:B52" si="48">H49+J49+L49+N49+P49+R49+T49+V49+X49+Z49+AB49+AD49</f>
        <v>0</v>
      </c>
      <c r="C49" s="288">
        <f t="shared" ref="C49:C52" si="49">H49</f>
        <v>0</v>
      </c>
      <c r="D49" s="288">
        <v>0</v>
      </c>
      <c r="E49" s="288">
        <f t="shared" ref="E49:E52" si="50">I49+K49+M49+O49+Q49+S49+U49+W49+Y49+AA49+AC49+AE49</f>
        <v>0</v>
      </c>
      <c r="F49" s="288">
        <f t="shared" si="42"/>
        <v>0</v>
      </c>
      <c r="G49" s="288">
        <f t="shared" si="38"/>
        <v>0</v>
      </c>
      <c r="H49" s="288">
        <v>0</v>
      </c>
      <c r="I49" s="288">
        <v>0</v>
      </c>
      <c r="J49" s="288">
        <v>0</v>
      </c>
      <c r="K49" s="288">
        <v>0</v>
      </c>
      <c r="L49" s="288">
        <v>0</v>
      </c>
      <c r="M49" s="288">
        <v>0</v>
      </c>
      <c r="N49" s="288">
        <v>0</v>
      </c>
      <c r="O49" s="288">
        <v>0</v>
      </c>
      <c r="P49" s="288">
        <v>0</v>
      </c>
      <c r="Q49" s="288">
        <v>0</v>
      </c>
      <c r="R49" s="288">
        <v>0</v>
      </c>
      <c r="S49" s="288">
        <v>0</v>
      </c>
      <c r="T49" s="288">
        <v>0</v>
      </c>
      <c r="U49" s="288">
        <v>0</v>
      </c>
      <c r="V49" s="288">
        <v>0</v>
      </c>
      <c r="W49" s="288">
        <v>0</v>
      </c>
      <c r="X49" s="288">
        <v>0</v>
      </c>
      <c r="Y49" s="288">
        <v>0</v>
      </c>
      <c r="Z49" s="288">
        <v>0</v>
      </c>
      <c r="AA49" s="288">
        <v>0</v>
      </c>
      <c r="AB49" s="288">
        <v>0</v>
      </c>
      <c r="AC49" s="288">
        <v>0</v>
      </c>
      <c r="AD49" s="288">
        <v>0</v>
      </c>
      <c r="AE49" s="288">
        <v>0</v>
      </c>
      <c r="AF49" s="289"/>
    </row>
    <row r="50" spans="1:32" ht="15.75" x14ac:dyDescent="0.25">
      <c r="A50" s="287" t="s">
        <v>33</v>
      </c>
      <c r="B50" s="288">
        <f t="shared" si="48"/>
        <v>210682.80300000001</v>
      </c>
      <c r="C50" s="288">
        <f t="shared" si="49"/>
        <v>0</v>
      </c>
      <c r="D50" s="288">
        <v>0</v>
      </c>
      <c r="E50" s="288">
        <f t="shared" si="50"/>
        <v>0</v>
      </c>
      <c r="F50" s="288">
        <f t="shared" si="42"/>
        <v>0</v>
      </c>
      <c r="G50" s="288">
        <f t="shared" si="38"/>
        <v>0</v>
      </c>
      <c r="H50" s="288">
        <v>0</v>
      </c>
      <c r="I50" s="288">
        <v>0</v>
      </c>
      <c r="J50" s="288">
        <v>2609.3220000000001</v>
      </c>
      <c r="K50" s="288">
        <v>0</v>
      </c>
      <c r="L50" s="288">
        <v>30792.012999999999</v>
      </c>
      <c r="M50" s="288">
        <v>0</v>
      </c>
      <c r="N50" s="288">
        <v>0</v>
      </c>
      <c r="O50" s="288">
        <v>0</v>
      </c>
      <c r="P50" s="288">
        <v>0</v>
      </c>
      <c r="Q50" s="288">
        <v>0</v>
      </c>
      <c r="R50" s="288">
        <v>1739.548</v>
      </c>
      <c r="S50" s="288">
        <v>0</v>
      </c>
      <c r="T50" s="288">
        <v>0</v>
      </c>
      <c r="U50" s="288">
        <v>0</v>
      </c>
      <c r="V50" s="288">
        <v>0</v>
      </c>
      <c r="W50" s="288">
        <v>0</v>
      </c>
      <c r="X50" s="288">
        <v>0</v>
      </c>
      <c r="Y50" s="288">
        <v>0</v>
      </c>
      <c r="Z50" s="288">
        <v>0</v>
      </c>
      <c r="AA50" s="288">
        <v>0</v>
      </c>
      <c r="AB50" s="288">
        <v>0</v>
      </c>
      <c r="AC50" s="288">
        <v>0</v>
      </c>
      <c r="AD50" s="288">
        <v>175541.92</v>
      </c>
      <c r="AE50" s="288">
        <v>0</v>
      </c>
      <c r="AF50" s="289"/>
    </row>
    <row r="51" spans="1:32" ht="31.5" x14ac:dyDescent="0.25">
      <c r="A51" s="299" t="s">
        <v>176</v>
      </c>
      <c r="B51" s="288">
        <f t="shared" si="48"/>
        <v>0</v>
      </c>
      <c r="C51" s="288">
        <f t="shared" si="49"/>
        <v>0</v>
      </c>
      <c r="D51" s="288">
        <v>0</v>
      </c>
      <c r="E51" s="288">
        <f t="shared" si="50"/>
        <v>0</v>
      </c>
      <c r="F51" s="288">
        <f t="shared" si="42"/>
        <v>0</v>
      </c>
      <c r="G51" s="288">
        <f t="shared" si="38"/>
        <v>0</v>
      </c>
      <c r="H51" s="288">
        <v>0</v>
      </c>
      <c r="I51" s="288">
        <v>0</v>
      </c>
      <c r="J51" s="288">
        <v>0</v>
      </c>
      <c r="K51" s="288">
        <v>0</v>
      </c>
      <c r="L51" s="288">
        <v>0</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8">
        <v>0</v>
      </c>
      <c r="AC51" s="288">
        <v>0</v>
      </c>
      <c r="AD51" s="288">
        <v>0</v>
      </c>
      <c r="AE51" s="288">
        <v>0</v>
      </c>
      <c r="AF51" s="289"/>
    </row>
    <row r="52" spans="1:32" ht="31.5" x14ac:dyDescent="0.25">
      <c r="A52" s="287" t="s">
        <v>401</v>
      </c>
      <c r="B52" s="288">
        <f t="shared" si="48"/>
        <v>0</v>
      </c>
      <c r="C52" s="288">
        <f t="shared" si="49"/>
        <v>0</v>
      </c>
      <c r="D52" s="288">
        <v>0</v>
      </c>
      <c r="E52" s="288">
        <f t="shared" si="50"/>
        <v>0</v>
      </c>
      <c r="F52" s="288">
        <f t="shared" si="42"/>
        <v>0</v>
      </c>
      <c r="G52" s="288">
        <f t="shared" si="38"/>
        <v>0</v>
      </c>
      <c r="H52" s="288">
        <v>0</v>
      </c>
      <c r="I52" s="288">
        <v>0</v>
      </c>
      <c r="J52" s="288">
        <v>0</v>
      </c>
      <c r="K52" s="288">
        <v>0</v>
      </c>
      <c r="L52" s="288">
        <v>0</v>
      </c>
      <c r="M52" s="288">
        <v>0</v>
      </c>
      <c r="N52" s="288">
        <v>0</v>
      </c>
      <c r="O52" s="288">
        <v>0</v>
      </c>
      <c r="P52" s="288">
        <v>0</v>
      </c>
      <c r="Q52" s="288">
        <v>0</v>
      </c>
      <c r="R52" s="288">
        <v>0</v>
      </c>
      <c r="S52" s="288">
        <v>0</v>
      </c>
      <c r="T52" s="288">
        <v>0</v>
      </c>
      <c r="U52" s="288">
        <v>0</v>
      </c>
      <c r="V52" s="288">
        <v>0</v>
      </c>
      <c r="W52" s="288">
        <v>0</v>
      </c>
      <c r="X52" s="288">
        <v>0</v>
      </c>
      <c r="Y52" s="288">
        <v>0</v>
      </c>
      <c r="Z52" s="288">
        <v>0</v>
      </c>
      <c r="AA52" s="288">
        <v>0</v>
      </c>
      <c r="AB52" s="288">
        <v>0</v>
      </c>
      <c r="AC52" s="288">
        <v>0</v>
      </c>
      <c r="AD52" s="288">
        <v>0</v>
      </c>
      <c r="AE52" s="288">
        <v>0</v>
      </c>
      <c r="AF52" s="289"/>
    </row>
    <row r="53" spans="1:32" ht="15.75" x14ac:dyDescent="0.25">
      <c r="A53" s="292" t="s">
        <v>62</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9"/>
    </row>
    <row r="54" spans="1:32" ht="15.75" x14ac:dyDescent="0.25">
      <c r="A54" s="293" t="s">
        <v>31</v>
      </c>
      <c r="B54" s="285">
        <f>B55+B56+B58</f>
        <v>210682.80300000001</v>
      </c>
      <c r="C54" s="285">
        <f t="shared" ref="C54:E54" si="51">C55+C56+C58</f>
        <v>0</v>
      </c>
      <c r="D54" s="285">
        <f t="shared" si="51"/>
        <v>0</v>
      </c>
      <c r="E54" s="285">
        <f t="shared" si="51"/>
        <v>0</v>
      </c>
      <c r="F54" s="285">
        <f t="shared" si="42"/>
        <v>0</v>
      </c>
      <c r="G54" s="285">
        <f t="shared" si="38"/>
        <v>0</v>
      </c>
      <c r="H54" s="285">
        <f>H55+H56+H58</f>
        <v>0</v>
      </c>
      <c r="I54" s="285">
        <f t="shared" ref="I54:AE54" si="52">I55+I56+I58</f>
        <v>0</v>
      </c>
      <c r="J54" s="285">
        <f t="shared" si="52"/>
        <v>2609.3220000000001</v>
      </c>
      <c r="K54" s="285">
        <f t="shared" si="52"/>
        <v>0</v>
      </c>
      <c r="L54" s="285">
        <f t="shared" si="52"/>
        <v>30792.012999999999</v>
      </c>
      <c r="M54" s="285">
        <f t="shared" si="52"/>
        <v>0</v>
      </c>
      <c r="N54" s="285">
        <f t="shared" si="52"/>
        <v>0</v>
      </c>
      <c r="O54" s="285">
        <f t="shared" si="52"/>
        <v>0</v>
      </c>
      <c r="P54" s="285">
        <f t="shared" si="52"/>
        <v>0</v>
      </c>
      <c r="Q54" s="285">
        <f t="shared" si="52"/>
        <v>0</v>
      </c>
      <c r="R54" s="285">
        <f t="shared" si="52"/>
        <v>1739.548</v>
      </c>
      <c r="S54" s="285">
        <f t="shared" si="52"/>
        <v>0</v>
      </c>
      <c r="T54" s="285">
        <f t="shared" si="52"/>
        <v>0</v>
      </c>
      <c r="U54" s="285">
        <f t="shared" si="52"/>
        <v>0</v>
      </c>
      <c r="V54" s="285">
        <f t="shared" si="52"/>
        <v>0</v>
      </c>
      <c r="W54" s="285">
        <f t="shared" si="52"/>
        <v>0</v>
      </c>
      <c r="X54" s="285">
        <f t="shared" si="52"/>
        <v>0</v>
      </c>
      <c r="Y54" s="285">
        <f t="shared" si="52"/>
        <v>0</v>
      </c>
      <c r="Z54" s="285">
        <f t="shared" si="52"/>
        <v>0</v>
      </c>
      <c r="AA54" s="285">
        <f t="shared" si="52"/>
        <v>0</v>
      </c>
      <c r="AB54" s="285">
        <f t="shared" si="52"/>
        <v>0</v>
      </c>
      <c r="AC54" s="285">
        <f t="shared" si="52"/>
        <v>0</v>
      </c>
      <c r="AD54" s="285">
        <f t="shared" si="52"/>
        <v>175541.92</v>
      </c>
      <c r="AE54" s="285">
        <f t="shared" si="52"/>
        <v>0</v>
      </c>
      <c r="AF54" s="286"/>
    </row>
    <row r="55" spans="1:32" ht="15.75" x14ac:dyDescent="0.25">
      <c r="A55" s="294" t="s">
        <v>32</v>
      </c>
      <c r="B55" s="288">
        <f>B43</f>
        <v>0</v>
      </c>
      <c r="C55" s="288">
        <f t="shared" ref="C55:E55" si="53">C43</f>
        <v>0</v>
      </c>
      <c r="D55" s="288">
        <f t="shared" si="53"/>
        <v>0</v>
      </c>
      <c r="E55" s="288">
        <f t="shared" si="53"/>
        <v>0</v>
      </c>
      <c r="F55" s="288">
        <f t="shared" si="42"/>
        <v>0</v>
      </c>
      <c r="G55" s="288">
        <f t="shared" si="38"/>
        <v>0</v>
      </c>
      <c r="H55" s="288">
        <f t="shared" ref="H55:AE58" si="54">H43</f>
        <v>0</v>
      </c>
      <c r="I55" s="288">
        <f t="shared" si="54"/>
        <v>0</v>
      </c>
      <c r="J55" s="288">
        <f t="shared" si="54"/>
        <v>0</v>
      </c>
      <c r="K55" s="288">
        <f t="shared" si="54"/>
        <v>0</v>
      </c>
      <c r="L55" s="288">
        <f t="shared" si="54"/>
        <v>0</v>
      </c>
      <c r="M55" s="288">
        <f t="shared" si="54"/>
        <v>0</v>
      </c>
      <c r="N55" s="288">
        <f t="shared" si="54"/>
        <v>0</v>
      </c>
      <c r="O55" s="288">
        <f t="shared" si="54"/>
        <v>0</v>
      </c>
      <c r="P55" s="288">
        <f t="shared" si="54"/>
        <v>0</v>
      </c>
      <c r="Q55" s="288">
        <f t="shared" si="54"/>
        <v>0</v>
      </c>
      <c r="R55" s="288">
        <f t="shared" si="54"/>
        <v>0</v>
      </c>
      <c r="S55" s="288">
        <f t="shared" si="54"/>
        <v>0</v>
      </c>
      <c r="T55" s="288">
        <f t="shared" si="54"/>
        <v>0</v>
      </c>
      <c r="U55" s="288">
        <f t="shared" si="54"/>
        <v>0</v>
      </c>
      <c r="V55" s="288">
        <f t="shared" si="54"/>
        <v>0</v>
      </c>
      <c r="W55" s="288">
        <f t="shared" si="54"/>
        <v>0</v>
      </c>
      <c r="X55" s="288">
        <f t="shared" si="54"/>
        <v>0</v>
      </c>
      <c r="Y55" s="288">
        <f t="shared" si="54"/>
        <v>0</v>
      </c>
      <c r="Z55" s="288">
        <f t="shared" si="54"/>
        <v>0</v>
      </c>
      <c r="AA55" s="288">
        <f t="shared" si="54"/>
        <v>0</v>
      </c>
      <c r="AB55" s="288">
        <f t="shared" si="54"/>
        <v>0</v>
      </c>
      <c r="AC55" s="288">
        <f t="shared" si="54"/>
        <v>0</v>
      </c>
      <c r="AD55" s="288">
        <f t="shared" si="54"/>
        <v>0</v>
      </c>
      <c r="AE55" s="288">
        <f t="shared" si="54"/>
        <v>0</v>
      </c>
      <c r="AF55" s="289"/>
    </row>
    <row r="56" spans="1:32" ht="15.75" x14ac:dyDescent="0.25">
      <c r="A56" s="294" t="s">
        <v>33</v>
      </c>
      <c r="B56" s="288">
        <f t="shared" ref="B56:E58" si="55">B44</f>
        <v>210682.80300000001</v>
      </c>
      <c r="C56" s="288">
        <f t="shared" si="55"/>
        <v>0</v>
      </c>
      <c r="D56" s="288">
        <f t="shared" si="55"/>
        <v>0</v>
      </c>
      <c r="E56" s="288">
        <f t="shared" si="55"/>
        <v>0</v>
      </c>
      <c r="F56" s="288">
        <f t="shared" si="42"/>
        <v>0</v>
      </c>
      <c r="G56" s="288">
        <f t="shared" si="38"/>
        <v>0</v>
      </c>
      <c r="H56" s="288">
        <f t="shared" si="54"/>
        <v>0</v>
      </c>
      <c r="I56" s="288">
        <f t="shared" si="54"/>
        <v>0</v>
      </c>
      <c r="J56" s="288">
        <f t="shared" si="54"/>
        <v>2609.3220000000001</v>
      </c>
      <c r="K56" s="288">
        <f t="shared" si="54"/>
        <v>0</v>
      </c>
      <c r="L56" s="288">
        <f t="shared" si="54"/>
        <v>30792.012999999999</v>
      </c>
      <c r="M56" s="288">
        <f t="shared" si="54"/>
        <v>0</v>
      </c>
      <c r="N56" s="288">
        <f t="shared" si="54"/>
        <v>0</v>
      </c>
      <c r="O56" s="288">
        <f t="shared" si="54"/>
        <v>0</v>
      </c>
      <c r="P56" s="288">
        <f t="shared" si="54"/>
        <v>0</v>
      </c>
      <c r="Q56" s="288">
        <f t="shared" si="54"/>
        <v>0</v>
      </c>
      <c r="R56" s="288">
        <f t="shared" si="54"/>
        <v>1739.548</v>
      </c>
      <c r="S56" s="288">
        <f t="shared" si="54"/>
        <v>0</v>
      </c>
      <c r="T56" s="288">
        <f t="shared" si="54"/>
        <v>0</v>
      </c>
      <c r="U56" s="288">
        <f t="shared" si="54"/>
        <v>0</v>
      </c>
      <c r="V56" s="288">
        <f t="shared" si="54"/>
        <v>0</v>
      </c>
      <c r="W56" s="288">
        <f t="shared" si="54"/>
        <v>0</v>
      </c>
      <c r="X56" s="288">
        <f t="shared" si="54"/>
        <v>0</v>
      </c>
      <c r="Y56" s="288">
        <f t="shared" si="54"/>
        <v>0</v>
      </c>
      <c r="Z56" s="288">
        <f t="shared" si="54"/>
        <v>0</v>
      </c>
      <c r="AA56" s="288">
        <f t="shared" si="54"/>
        <v>0</v>
      </c>
      <c r="AB56" s="288">
        <f t="shared" si="54"/>
        <v>0</v>
      </c>
      <c r="AC56" s="288">
        <f t="shared" si="54"/>
        <v>0</v>
      </c>
      <c r="AD56" s="288">
        <f t="shared" si="54"/>
        <v>175541.92</v>
      </c>
      <c r="AE56" s="288">
        <f t="shared" si="54"/>
        <v>0</v>
      </c>
      <c r="AF56" s="289"/>
    </row>
    <row r="57" spans="1:32" ht="31.5" x14ac:dyDescent="0.25">
      <c r="A57" s="302" t="s">
        <v>176</v>
      </c>
      <c r="B57" s="288">
        <f t="shared" si="55"/>
        <v>0</v>
      </c>
      <c r="C57" s="288">
        <f t="shared" si="55"/>
        <v>0</v>
      </c>
      <c r="D57" s="288">
        <f t="shared" si="55"/>
        <v>0</v>
      </c>
      <c r="E57" s="288">
        <f t="shared" si="55"/>
        <v>0</v>
      </c>
      <c r="F57" s="288">
        <f t="shared" si="42"/>
        <v>0</v>
      </c>
      <c r="G57" s="288">
        <f t="shared" si="38"/>
        <v>0</v>
      </c>
      <c r="H57" s="288">
        <f t="shared" si="54"/>
        <v>0</v>
      </c>
      <c r="I57" s="288">
        <f t="shared" si="54"/>
        <v>0</v>
      </c>
      <c r="J57" s="288">
        <f t="shared" si="54"/>
        <v>0</v>
      </c>
      <c r="K57" s="288">
        <f t="shared" si="54"/>
        <v>0</v>
      </c>
      <c r="L57" s="288">
        <f t="shared" si="54"/>
        <v>0</v>
      </c>
      <c r="M57" s="288">
        <f t="shared" si="54"/>
        <v>0</v>
      </c>
      <c r="N57" s="288">
        <f t="shared" si="54"/>
        <v>0</v>
      </c>
      <c r="O57" s="288">
        <f t="shared" si="54"/>
        <v>0</v>
      </c>
      <c r="P57" s="288">
        <f t="shared" si="54"/>
        <v>0</v>
      </c>
      <c r="Q57" s="288">
        <f t="shared" si="54"/>
        <v>0</v>
      </c>
      <c r="R57" s="288">
        <f t="shared" si="54"/>
        <v>0</v>
      </c>
      <c r="S57" s="288">
        <f t="shared" si="54"/>
        <v>0</v>
      </c>
      <c r="T57" s="288">
        <f t="shared" si="54"/>
        <v>0</v>
      </c>
      <c r="U57" s="288">
        <f t="shared" si="54"/>
        <v>0</v>
      </c>
      <c r="V57" s="288">
        <f t="shared" si="54"/>
        <v>0</v>
      </c>
      <c r="W57" s="288">
        <f t="shared" si="54"/>
        <v>0</v>
      </c>
      <c r="X57" s="288">
        <f t="shared" si="54"/>
        <v>0</v>
      </c>
      <c r="Y57" s="288">
        <f t="shared" si="54"/>
        <v>0</v>
      </c>
      <c r="Z57" s="288">
        <f t="shared" si="54"/>
        <v>0</v>
      </c>
      <c r="AA57" s="288">
        <f t="shared" si="54"/>
        <v>0</v>
      </c>
      <c r="AB57" s="288">
        <f t="shared" si="54"/>
        <v>0</v>
      </c>
      <c r="AC57" s="288">
        <f t="shared" si="54"/>
        <v>0</v>
      </c>
      <c r="AD57" s="288">
        <f t="shared" si="54"/>
        <v>0</v>
      </c>
      <c r="AE57" s="288">
        <f t="shared" si="54"/>
        <v>0</v>
      </c>
      <c r="AF57" s="289"/>
    </row>
    <row r="58" spans="1:32" ht="15.75" x14ac:dyDescent="0.25">
      <c r="A58" s="294" t="s">
        <v>224</v>
      </c>
      <c r="B58" s="288">
        <f t="shared" si="55"/>
        <v>0</v>
      </c>
      <c r="C58" s="288">
        <f t="shared" si="55"/>
        <v>0</v>
      </c>
      <c r="D58" s="288">
        <f t="shared" si="55"/>
        <v>0</v>
      </c>
      <c r="E58" s="288">
        <f t="shared" si="55"/>
        <v>0</v>
      </c>
      <c r="F58" s="288">
        <f t="shared" si="42"/>
        <v>0</v>
      </c>
      <c r="G58" s="288">
        <f t="shared" si="38"/>
        <v>0</v>
      </c>
      <c r="H58" s="288">
        <f t="shared" si="54"/>
        <v>0</v>
      </c>
      <c r="I58" s="288">
        <f t="shared" si="54"/>
        <v>0</v>
      </c>
      <c r="J58" s="288">
        <f t="shared" si="54"/>
        <v>0</v>
      </c>
      <c r="K58" s="288">
        <f t="shared" si="54"/>
        <v>0</v>
      </c>
      <c r="L58" s="288">
        <f t="shared" si="54"/>
        <v>0</v>
      </c>
      <c r="M58" s="288">
        <f t="shared" si="54"/>
        <v>0</v>
      </c>
      <c r="N58" s="288">
        <f t="shared" si="54"/>
        <v>0</v>
      </c>
      <c r="O58" s="288">
        <f t="shared" si="54"/>
        <v>0</v>
      </c>
      <c r="P58" s="288">
        <f t="shared" si="54"/>
        <v>0</v>
      </c>
      <c r="Q58" s="288">
        <f t="shared" si="54"/>
        <v>0</v>
      </c>
      <c r="R58" s="288">
        <f t="shared" si="54"/>
        <v>0</v>
      </c>
      <c r="S58" s="288">
        <f t="shared" si="54"/>
        <v>0</v>
      </c>
      <c r="T58" s="288">
        <f t="shared" si="54"/>
        <v>0</v>
      </c>
      <c r="U58" s="288">
        <f t="shared" si="54"/>
        <v>0</v>
      </c>
      <c r="V58" s="288">
        <f t="shared" si="54"/>
        <v>0</v>
      </c>
      <c r="W58" s="288">
        <f t="shared" si="54"/>
        <v>0</v>
      </c>
      <c r="X58" s="288">
        <f t="shared" si="54"/>
        <v>0</v>
      </c>
      <c r="Y58" s="288">
        <f t="shared" si="54"/>
        <v>0</v>
      </c>
      <c r="Z58" s="288">
        <f t="shared" si="54"/>
        <v>0</v>
      </c>
      <c r="AA58" s="288">
        <f t="shared" si="54"/>
        <v>0</v>
      </c>
      <c r="AB58" s="288">
        <f t="shared" si="54"/>
        <v>0</v>
      </c>
      <c r="AC58" s="288">
        <f t="shared" si="54"/>
        <v>0</v>
      </c>
      <c r="AD58" s="288">
        <f t="shared" si="54"/>
        <v>0</v>
      </c>
      <c r="AE58" s="288">
        <f t="shared" si="54"/>
        <v>0</v>
      </c>
      <c r="AF58" s="289"/>
    </row>
    <row r="59" spans="1:32" ht="31.5" x14ac:dyDescent="0.25">
      <c r="A59" s="305" t="s">
        <v>63</v>
      </c>
      <c r="B59" s="285">
        <f>B60+B61+B63</f>
        <v>272126.603</v>
      </c>
      <c r="C59" s="285">
        <f t="shared" ref="C59:E59" si="56">C60+C61+C63</f>
        <v>0</v>
      </c>
      <c r="D59" s="285">
        <f t="shared" si="56"/>
        <v>0</v>
      </c>
      <c r="E59" s="285">
        <f t="shared" si="56"/>
        <v>0</v>
      </c>
      <c r="F59" s="285">
        <f t="shared" si="42"/>
        <v>0</v>
      </c>
      <c r="G59" s="285">
        <f>IFERROR(E59/C59*100,0)</f>
        <v>0</v>
      </c>
      <c r="H59" s="285">
        <f>H60+H61+H63</f>
        <v>0</v>
      </c>
      <c r="I59" s="285">
        <f t="shared" ref="I59:AE59" si="57">I60+I61+I63</f>
        <v>0</v>
      </c>
      <c r="J59" s="285">
        <f t="shared" si="57"/>
        <v>2609.3220000000001</v>
      </c>
      <c r="K59" s="285">
        <f t="shared" si="57"/>
        <v>0</v>
      </c>
      <c r="L59" s="285">
        <f t="shared" si="57"/>
        <v>30792.012999999999</v>
      </c>
      <c r="M59" s="285">
        <f t="shared" si="57"/>
        <v>0</v>
      </c>
      <c r="N59" s="285">
        <f t="shared" si="57"/>
        <v>0</v>
      </c>
      <c r="O59" s="285">
        <f t="shared" si="57"/>
        <v>0</v>
      </c>
      <c r="P59" s="285">
        <f t="shared" si="57"/>
        <v>0</v>
      </c>
      <c r="Q59" s="285">
        <f t="shared" si="57"/>
        <v>0</v>
      </c>
      <c r="R59" s="285">
        <f t="shared" si="57"/>
        <v>1739.548</v>
      </c>
      <c r="S59" s="285">
        <f t="shared" si="57"/>
        <v>0</v>
      </c>
      <c r="T59" s="285">
        <f t="shared" si="57"/>
        <v>0</v>
      </c>
      <c r="U59" s="285">
        <f t="shared" si="57"/>
        <v>0</v>
      </c>
      <c r="V59" s="285">
        <f t="shared" si="57"/>
        <v>0</v>
      </c>
      <c r="W59" s="285">
        <f t="shared" si="57"/>
        <v>0</v>
      </c>
      <c r="X59" s="285">
        <f t="shared" si="57"/>
        <v>0</v>
      </c>
      <c r="Y59" s="285">
        <f t="shared" si="57"/>
        <v>0</v>
      </c>
      <c r="Z59" s="285">
        <f t="shared" si="57"/>
        <v>0</v>
      </c>
      <c r="AA59" s="285">
        <f t="shared" si="57"/>
        <v>0</v>
      </c>
      <c r="AB59" s="285">
        <f t="shared" si="57"/>
        <v>2992.4</v>
      </c>
      <c r="AC59" s="285">
        <f t="shared" si="57"/>
        <v>0</v>
      </c>
      <c r="AD59" s="285">
        <f t="shared" si="57"/>
        <v>233993.32</v>
      </c>
      <c r="AE59" s="285">
        <f t="shared" si="57"/>
        <v>0</v>
      </c>
      <c r="AF59" s="286"/>
    </row>
    <row r="60" spans="1:32" ht="15.75" x14ac:dyDescent="0.25">
      <c r="A60" s="306" t="s">
        <v>32</v>
      </c>
      <c r="B60" s="288">
        <f>B55+B35</f>
        <v>46392.4</v>
      </c>
      <c r="C60" s="288">
        <f t="shared" ref="C60:AE60" si="58">C55+C35</f>
        <v>0</v>
      </c>
      <c r="D60" s="288">
        <f t="shared" si="58"/>
        <v>0</v>
      </c>
      <c r="E60" s="288">
        <f t="shared" si="58"/>
        <v>0</v>
      </c>
      <c r="F60" s="288">
        <f t="shared" si="42"/>
        <v>0</v>
      </c>
      <c r="G60" s="288">
        <f t="shared" si="38"/>
        <v>0</v>
      </c>
      <c r="H60" s="288">
        <f t="shared" si="58"/>
        <v>0</v>
      </c>
      <c r="I60" s="288">
        <f t="shared" si="58"/>
        <v>0</v>
      </c>
      <c r="J60" s="288">
        <f t="shared" si="58"/>
        <v>0</v>
      </c>
      <c r="K60" s="288">
        <f t="shared" si="58"/>
        <v>0</v>
      </c>
      <c r="L60" s="288">
        <f t="shared" si="58"/>
        <v>0</v>
      </c>
      <c r="M60" s="288">
        <f t="shared" si="58"/>
        <v>0</v>
      </c>
      <c r="N60" s="288">
        <f t="shared" si="58"/>
        <v>0</v>
      </c>
      <c r="O60" s="288">
        <f t="shared" si="58"/>
        <v>0</v>
      </c>
      <c r="P60" s="288">
        <f t="shared" si="58"/>
        <v>0</v>
      </c>
      <c r="Q60" s="288">
        <f t="shared" si="58"/>
        <v>0</v>
      </c>
      <c r="R60" s="288">
        <f t="shared" si="58"/>
        <v>0</v>
      </c>
      <c r="S60" s="288">
        <f t="shared" si="58"/>
        <v>0</v>
      </c>
      <c r="T60" s="288">
        <f t="shared" si="58"/>
        <v>0</v>
      </c>
      <c r="U60" s="288">
        <f t="shared" si="58"/>
        <v>0</v>
      </c>
      <c r="V60" s="288">
        <f t="shared" si="58"/>
        <v>0</v>
      </c>
      <c r="W60" s="288">
        <f t="shared" si="58"/>
        <v>0</v>
      </c>
      <c r="X60" s="288">
        <f t="shared" si="58"/>
        <v>0</v>
      </c>
      <c r="Y60" s="288">
        <f t="shared" si="58"/>
        <v>0</v>
      </c>
      <c r="Z60" s="288">
        <f t="shared" si="58"/>
        <v>0</v>
      </c>
      <c r="AA60" s="288">
        <f t="shared" si="58"/>
        <v>0</v>
      </c>
      <c r="AB60" s="288">
        <f t="shared" si="58"/>
        <v>0</v>
      </c>
      <c r="AC60" s="288">
        <f t="shared" si="58"/>
        <v>0</v>
      </c>
      <c r="AD60" s="288">
        <f t="shared" si="58"/>
        <v>46392.4</v>
      </c>
      <c r="AE60" s="288">
        <f t="shared" si="58"/>
        <v>0</v>
      </c>
      <c r="AF60" s="289"/>
    </row>
    <row r="61" spans="1:32" ht="15.75" x14ac:dyDescent="0.25">
      <c r="A61" s="306" t="s">
        <v>33</v>
      </c>
      <c r="B61" s="288">
        <f>B56+B36+B18</f>
        <v>225734.20300000001</v>
      </c>
      <c r="C61" s="288">
        <f>C56+C36+C18</f>
        <v>0</v>
      </c>
      <c r="D61" s="288">
        <f>D56+D36+D18</f>
        <v>0</v>
      </c>
      <c r="E61" s="288">
        <f>E56+E36+E18</f>
        <v>0</v>
      </c>
      <c r="F61" s="288">
        <f t="shared" si="42"/>
        <v>0</v>
      </c>
      <c r="G61" s="288">
        <f t="shared" si="38"/>
        <v>0</v>
      </c>
      <c r="H61" s="288">
        <f t="shared" ref="H61" si="59">H56+H36+H18</f>
        <v>0</v>
      </c>
      <c r="I61" s="288">
        <f>I56+I36+I18</f>
        <v>0</v>
      </c>
      <c r="J61" s="288">
        <f t="shared" ref="J61:AE61" si="60">J56+J36+J18</f>
        <v>2609.3220000000001</v>
      </c>
      <c r="K61" s="288">
        <f t="shared" si="60"/>
        <v>0</v>
      </c>
      <c r="L61" s="288">
        <f t="shared" si="60"/>
        <v>30792.012999999999</v>
      </c>
      <c r="M61" s="288">
        <f t="shared" si="60"/>
        <v>0</v>
      </c>
      <c r="N61" s="288">
        <f t="shared" si="60"/>
        <v>0</v>
      </c>
      <c r="O61" s="288">
        <f t="shared" si="60"/>
        <v>0</v>
      </c>
      <c r="P61" s="288">
        <f t="shared" si="60"/>
        <v>0</v>
      </c>
      <c r="Q61" s="288">
        <f t="shared" si="60"/>
        <v>0</v>
      </c>
      <c r="R61" s="288">
        <f t="shared" si="60"/>
        <v>1739.548</v>
      </c>
      <c r="S61" s="288">
        <f t="shared" si="60"/>
        <v>0</v>
      </c>
      <c r="T61" s="288">
        <f t="shared" si="60"/>
        <v>0</v>
      </c>
      <c r="U61" s="288">
        <f t="shared" si="60"/>
        <v>0</v>
      </c>
      <c r="V61" s="288">
        <f t="shared" si="60"/>
        <v>0</v>
      </c>
      <c r="W61" s="288">
        <f t="shared" si="60"/>
        <v>0</v>
      </c>
      <c r="X61" s="288">
        <f t="shared" si="60"/>
        <v>0</v>
      </c>
      <c r="Y61" s="288">
        <f t="shared" si="60"/>
        <v>0</v>
      </c>
      <c r="Z61" s="288">
        <f t="shared" si="60"/>
        <v>0</v>
      </c>
      <c r="AA61" s="288">
        <f t="shared" si="60"/>
        <v>0</v>
      </c>
      <c r="AB61" s="288">
        <f t="shared" si="60"/>
        <v>2992.4</v>
      </c>
      <c r="AC61" s="288">
        <f t="shared" si="60"/>
        <v>0</v>
      </c>
      <c r="AD61" s="288">
        <f t="shared" si="60"/>
        <v>187600.92</v>
      </c>
      <c r="AE61" s="288">
        <f t="shared" si="60"/>
        <v>0</v>
      </c>
      <c r="AF61" s="289"/>
    </row>
    <row r="62" spans="1:32" ht="31.5" x14ac:dyDescent="0.25">
      <c r="A62" s="299" t="s">
        <v>176</v>
      </c>
      <c r="B62" s="288">
        <f>B57+B37</f>
        <v>11598.1</v>
      </c>
      <c r="C62" s="288">
        <f t="shared" ref="C62:AE63" si="61">C57+C37</f>
        <v>0</v>
      </c>
      <c r="D62" s="288">
        <f t="shared" si="61"/>
        <v>0</v>
      </c>
      <c r="E62" s="288">
        <f t="shared" si="61"/>
        <v>0</v>
      </c>
      <c r="F62" s="288">
        <f>IFERROR(E62/B62*100,0)</f>
        <v>0</v>
      </c>
      <c r="G62" s="288">
        <f t="shared" si="38"/>
        <v>0</v>
      </c>
      <c r="H62" s="288">
        <f t="shared" si="61"/>
        <v>0</v>
      </c>
      <c r="I62" s="288">
        <f t="shared" si="61"/>
        <v>0</v>
      </c>
      <c r="J62" s="288">
        <f t="shared" si="61"/>
        <v>0</v>
      </c>
      <c r="K62" s="288">
        <f t="shared" si="61"/>
        <v>0</v>
      </c>
      <c r="L62" s="288">
        <f t="shared" si="61"/>
        <v>0</v>
      </c>
      <c r="M62" s="288">
        <f t="shared" si="61"/>
        <v>0</v>
      </c>
      <c r="N62" s="288">
        <f t="shared" si="61"/>
        <v>0</v>
      </c>
      <c r="O62" s="288">
        <f t="shared" si="61"/>
        <v>0</v>
      </c>
      <c r="P62" s="288">
        <f t="shared" si="61"/>
        <v>0</v>
      </c>
      <c r="Q62" s="288">
        <f t="shared" si="61"/>
        <v>0</v>
      </c>
      <c r="R62" s="288">
        <f t="shared" si="61"/>
        <v>0</v>
      </c>
      <c r="S62" s="288">
        <f t="shared" si="61"/>
        <v>0</v>
      </c>
      <c r="T62" s="288">
        <f t="shared" si="61"/>
        <v>0</v>
      </c>
      <c r="U62" s="288">
        <f t="shared" si="61"/>
        <v>0</v>
      </c>
      <c r="V62" s="288">
        <f t="shared" si="61"/>
        <v>0</v>
      </c>
      <c r="W62" s="288">
        <f t="shared" si="61"/>
        <v>0</v>
      </c>
      <c r="X62" s="288">
        <f t="shared" si="61"/>
        <v>0</v>
      </c>
      <c r="Y62" s="288">
        <f t="shared" si="61"/>
        <v>0</v>
      </c>
      <c r="Z62" s="288">
        <f t="shared" si="61"/>
        <v>0</v>
      </c>
      <c r="AA62" s="288">
        <f t="shared" si="61"/>
        <v>0</v>
      </c>
      <c r="AB62" s="288">
        <f t="shared" si="61"/>
        <v>0</v>
      </c>
      <c r="AC62" s="288">
        <f t="shared" si="61"/>
        <v>0</v>
      </c>
      <c r="AD62" s="288">
        <f t="shared" si="61"/>
        <v>11598.1</v>
      </c>
      <c r="AE62" s="288">
        <f t="shared" si="61"/>
        <v>0</v>
      </c>
      <c r="AF62" s="289"/>
    </row>
    <row r="63" spans="1:32" ht="31.5" x14ac:dyDescent="0.25">
      <c r="A63" s="287" t="s">
        <v>401</v>
      </c>
      <c r="B63" s="288">
        <f>B58+B38</f>
        <v>0</v>
      </c>
      <c r="C63" s="288">
        <f t="shared" si="61"/>
        <v>0</v>
      </c>
      <c r="D63" s="288">
        <f t="shared" si="61"/>
        <v>0</v>
      </c>
      <c r="E63" s="288">
        <f t="shared" si="61"/>
        <v>0</v>
      </c>
      <c r="F63" s="288">
        <f>IFERROR(E63/B63*100,0)</f>
        <v>0</v>
      </c>
      <c r="G63" s="288">
        <f t="shared" si="38"/>
        <v>0</v>
      </c>
      <c r="H63" s="288">
        <f t="shared" si="61"/>
        <v>0</v>
      </c>
      <c r="I63" s="288">
        <f t="shared" si="61"/>
        <v>0</v>
      </c>
      <c r="J63" s="288">
        <f t="shared" si="61"/>
        <v>0</v>
      </c>
      <c r="K63" s="288">
        <f t="shared" si="61"/>
        <v>0</v>
      </c>
      <c r="L63" s="288">
        <f t="shared" si="61"/>
        <v>0</v>
      </c>
      <c r="M63" s="288">
        <f t="shared" si="61"/>
        <v>0</v>
      </c>
      <c r="N63" s="288">
        <f t="shared" si="61"/>
        <v>0</v>
      </c>
      <c r="O63" s="288">
        <f t="shared" si="61"/>
        <v>0</v>
      </c>
      <c r="P63" s="288">
        <f t="shared" si="61"/>
        <v>0</v>
      </c>
      <c r="Q63" s="288">
        <f t="shared" si="61"/>
        <v>0</v>
      </c>
      <c r="R63" s="288">
        <f t="shared" si="61"/>
        <v>0</v>
      </c>
      <c r="S63" s="288">
        <f t="shared" si="61"/>
        <v>0</v>
      </c>
      <c r="T63" s="288">
        <f t="shared" si="61"/>
        <v>0</v>
      </c>
      <c r="U63" s="288">
        <f t="shared" si="61"/>
        <v>0</v>
      </c>
      <c r="V63" s="288">
        <f t="shared" si="61"/>
        <v>0</v>
      </c>
      <c r="W63" s="288">
        <f t="shared" si="61"/>
        <v>0</v>
      </c>
      <c r="X63" s="288">
        <f t="shared" si="61"/>
        <v>0</v>
      </c>
      <c r="Y63" s="288">
        <f t="shared" si="61"/>
        <v>0</v>
      </c>
      <c r="Z63" s="288">
        <f t="shared" si="61"/>
        <v>0</v>
      </c>
      <c r="AA63" s="288">
        <f t="shared" si="61"/>
        <v>0</v>
      </c>
      <c r="AB63" s="288">
        <f t="shared" si="61"/>
        <v>0</v>
      </c>
      <c r="AC63" s="288">
        <f t="shared" si="61"/>
        <v>0</v>
      </c>
      <c r="AD63" s="288">
        <f t="shared" si="61"/>
        <v>0</v>
      </c>
      <c r="AE63" s="288">
        <f t="shared" si="61"/>
        <v>0</v>
      </c>
      <c r="AF63" s="289"/>
    </row>
    <row r="64" spans="1:32" ht="15.75" x14ac:dyDescent="0.25">
      <c r="A64" s="744" t="s">
        <v>408</v>
      </c>
      <c r="B64" s="745"/>
      <c r="C64" s="745"/>
      <c r="D64" s="745"/>
      <c r="E64" s="745"/>
      <c r="F64" s="745"/>
      <c r="G64" s="745"/>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307"/>
    </row>
    <row r="65" spans="1:32" ht="15.75" x14ac:dyDescent="0.25">
      <c r="A65" s="284" t="s">
        <v>31</v>
      </c>
      <c r="B65" s="285">
        <f>B66+B67+B69</f>
        <v>272126.603</v>
      </c>
      <c r="C65" s="285">
        <f t="shared" ref="C65:E65" si="62">C66+C67+C69</f>
        <v>0</v>
      </c>
      <c r="D65" s="285">
        <f t="shared" si="62"/>
        <v>0</v>
      </c>
      <c r="E65" s="285">
        <f t="shared" si="62"/>
        <v>0</v>
      </c>
      <c r="F65" s="285">
        <f>IFERROR(E65/B65*100,0)</f>
        <v>0</v>
      </c>
      <c r="G65" s="285">
        <f>IFERROR(F65/C65*100,0)</f>
        <v>0</v>
      </c>
      <c r="H65" s="285">
        <f>H66+H67+H69</f>
        <v>0</v>
      </c>
      <c r="I65" s="285">
        <f t="shared" ref="I65:AE65" si="63">I66+I67+I69</f>
        <v>0</v>
      </c>
      <c r="J65" s="285">
        <f t="shared" si="63"/>
        <v>2609.3220000000001</v>
      </c>
      <c r="K65" s="285">
        <f t="shared" si="63"/>
        <v>0</v>
      </c>
      <c r="L65" s="285">
        <f t="shared" si="63"/>
        <v>30792.012999999999</v>
      </c>
      <c r="M65" s="285">
        <f t="shared" si="63"/>
        <v>0</v>
      </c>
      <c r="N65" s="285">
        <f t="shared" si="63"/>
        <v>0</v>
      </c>
      <c r="O65" s="285">
        <f t="shared" si="63"/>
        <v>0</v>
      </c>
      <c r="P65" s="285">
        <f t="shared" si="63"/>
        <v>0</v>
      </c>
      <c r="Q65" s="285">
        <f t="shared" si="63"/>
        <v>0</v>
      </c>
      <c r="R65" s="285">
        <f t="shared" si="63"/>
        <v>1739.548</v>
      </c>
      <c r="S65" s="285">
        <f t="shared" si="63"/>
        <v>0</v>
      </c>
      <c r="T65" s="285">
        <f t="shared" si="63"/>
        <v>0</v>
      </c>
      <c r="U65" s="285">
        <f t="shared" si="63"/>
        <v>0</v>
      </c>
      <c r="V65" s="285">
        <f t="shared" si="63"/>
        <v>0</v>
      </c>
      <c r="W65" s="285">
        <f t="shared" si="63"/>
        <v>0</v>
      </c>
      <c r="X65" s="285">
        <f t="shared" si="63"/>
        <v>0</v>
      </c>
      <c r="Y65" s="285">
        <f t="shared" si="63"/>
        <v>0</v>
      </c>
      <c r="Z65" s="285">
        <f t="shared" si="63"/>
        <v>0</v>
      </c>
      <c r="AA65" s="285">
        <f t="shared" si="63"/>
        <v>0</v>
      </c>
      <c r="AB65" s="285">
        <f t="shared" si="63"/>
        <v>2992.4</v>
      </c>
      <c r="AC65" s="285">
        <f t="shared" si="63"/>
        <v>0</v>
      </c>
      <c r="AD65" s="285">
        <f t="shared" si="63"/>
        <v>233993.32</v>
      </c>
      <c r="AE65" s="285">
        <f t="shared" si="63"/>
        <v>0</v>
      </c>
      <c r="AF65" s="308"/>
    </row>
    <row r="66" spans="1:32" ht="15.75" x14ac:dyDescent="0.25">
      <c r="A66" s="306" t="s">
        <v>32</v>
      </c>
      <c r="B66" s="288">
        <f>H66+J66+L66+N66+P66+R66+T66+V66+X66+Z66+AB66+AD66</f>
        <v>46392.4</v>
      </c>
      <c r="C66" s="288">
        <f>H66</f>
        <v>0</v>
      </c>
      <c r="D66" s="288">
        <f>E66</f>
        <v>0</v>
      </c>
      <c r="E66" s="288">
        <f>I66+K66+M66+O66+Q66+S66+U66+W66+Y66+AA66+AC66+AE66</f>
        <v>0</v>
      </c>
      <c r="F66" s="288">
        <f t="shared" ref="F66:G69" si="64">IFERROR(E66/B66*100,0)</f>
        <v>0</v>
      </c>
      <c r="G66" s="288">
        <f t="shared" si="64"/>
        <v>0</v>
      </c>
      <c r="H66" s="288">
        <f>H60</f>
        <v>0</v>
      </c>
      <c r="I66" s="288">
        <f t="shared" ref="I66:AE69" si="65">I60</f>
        <v>0</v>
      </c>
      <c r="J66" s="288">
        <f t="shared" si="65"/>
        <v>0</v>
      </c>
      <c r="K66" s="288">
        <f t="shared" si="65"/>
        <v>0</v>
      </c>
      <c r="L66" s="288">
        <f t="shared" si="65"/>
        <v>0</v>
      </c>
      <c r="M66" s="288">
        <f t="shared" si="65"/>
        <v>0</v>
      </c>
      <c r="N66" s="288">
        <f t="shared" si="65"/>
        <v>0</v>
      </c>
      <c r="O66" s="288">
        <f t="shared" si="65"/>
        <v>0</v>
      </c>
      <c r="P66" s="288">
        <f t="shared" si="65"/>
        <v>0</v>
      </c>
      <c r="Q66" s="288">
        <f t="shared" si="65"/>
        <v>0</v>
      </c>
      <c r="R66" s="288">
        <f t="shared" si="65"/>
        <v>0</v>
      </c>
      <c r="S66" s="288">
        <f t="shared" si="65"/>
        <v>0</v>
      </c>
      <c r="T66" s="288">
        <f t="shared" si="65"/>
        <v>0</v>
      </c>
      <c r="U66" s="288">
        <f t="shared" si="65"/>
        <v>0</v>
      </c>
      <c r="V66" s="288">
        <f t="shared" si="65"/>
        <v>0</v>
      </c>
      <c r="W66" s="288">
        <f t="shared" si="65"/>
        <v>0</v>
      </c>
      <c r="X66" s="288">
        <f t="shared" si="65"/>
        <v>0</v>
      </c>
      <c r="Y66" s="288">
        <f t="shared" si="65"/>
        <v>0</v>
      </c>
      <c r="Z66" s="288">
        <f t="shared" si="65"/>
        <v>0</v>
      </c>
      <c r="AA66" s="288">
        <f t="shared" si="65"/>
        <v>0</v>
      </c>
      <c r="AB66" s="288">
        <f t="shared" si="65"/>
        <v>0</v>
      </c>
      <c r="AC66" s="288">
        <f t="shared" si="65"/>
        <v>0</v>
      </c>
      <c r="AD66" s="288">
        <f t="shared" si="65"/>
        <v>46392.4</v>
      </c>
      <c r="AE66" s="288">
        <f t="shared" si="65"/>
        <v>0</v>
      </c>
      <c r="AF66" s="309"/>
    </row>
    <row r="67" spans="1:32" ht="15.75" x14ac:dyDescent="0.25">
      <c r="A67" s="306" t="s">
        <v>33</v>
      </c>
      <c r="B67" s="288">
        <f t="shared" ref="B67:B69" si="66">H67+J67+L67+N67+P67+R67+T67+V67+X67+Z67+AB67+AD67</f>
        <v>225734.20300000001</v>
      </c>
      <c r="C67" s="288">
        <f t="shared" ref="C67:C69" si="67">H67</f>
        <v>0</v>
      </c>
      <c r="D67" s="288">
        <f t="shared" ref="D67:D69" si="68">E67</f>
        <v>0</v>
      </c>
      <c r="E67" s="288">
        <f t="shared" ref="E67:E69" si="69">I67+K67+M67+O67+Q67+S67+U67+W67+Y67+AA67+AC67+AE67</f>
        <v>0</v>
      </c>
      <c r="F67" s="288">
        <f t="shared" si="64"/>
        <v>0</v>
      </c>
      <c r="G67" s="288">
        <f t="shared" si="64"/>
        <v>0</v>
      </c>
      <c r="H67" s="288">
        <f t="shared" ref="H67:W69" si="70">H61</f>
        <v>0</v>
      </c>
      <c r="I67" s="288">
        <f t="shared" si="70"/>
        <v>0</v>
      </c>
      <c r="J67" s="288">
        <f t="shared" si="70"/>
        <v>2609.3220000000001</v>
      </c>
      <c r="K67" s="288">
        <f t="shared" si="70"/>
        <v>0</v>
      </c>
      <c r="L67" s="288">
        <f t="shared" si="70"/>
        <v>30792.012999999999</v>
      </c>
      <c r="M67" s="288">
        <f t="shared" si="70"/>
        <v>0</v>
      </c>
      <c r="N67" s="288">
        <f t="shared" si="70"/>
        <v>0</v>
      </c>
      <c r="O67" s="288">
        <f t="shared" si="70"/>
        <v>0</v>
      </c>
      <c r="P67" s="288">
        <f t="shared" si="70"/>
        <v>0</v>
      </c>
      <c r="Q67" s="288">
        <f t="shared" si="70"/>
        <v>0</v>
      </c>
      <c r="R67" s="288">
        <f t="shared" si="70"/>
        <v>1739.548</v>
      </c>
      <c r="S67" s="288">
        <f t="shared" si="70"/>
        <v>0</v>
      </c>
      <c r="T67" s="288">
        <f t="shared" si="70"/>
        <v>0</v>
      </c>
      <c r="U67" s="288">
        <f t="shared" si="70"/>
        <v>0</v>
      </c>
      <c r="V67" s="288">
        <f t="shared" si="70"/>
        <v>0</v>
      </c>
      <c r="W67" s="288">
        <f t="shared" si="70"/>
        <v>0</v>
      </c>
      <c r="X67" s="288">
        <f t="shared" si="65"/>
        <v>0</v>
      </c>
      <c r="Y67" s="288">
        <f t="shared" si="65"/>
        <v>0</v>
      </c>
      <c r="Z67" s="288">
        <f t="shared" si="65"/>
        <v>0</v>
      </c>
      <c r="AA67" s="288">
        <f t="shared" si="65"/>
        <v>0</v>
      </c>
      <c r="AB67" s="288">
        <f t="shared" si="65"/>
        <v>2992.4</v>
      </c>
      <c r="AC67" s="288">
        <f t="shared" si="65"/>
        <v>0</v>
      </c>
      <c r="AD67" s="288">
        <f t="shared" si="65"/>
        <v>187600.92</v>
      </c>
      <c r="AE67" s="288">
        <f t="shared" si="65"/>
        <v>0</v>
      </c>
      <c r="AF67" s="309"/>
    </row>
    <row r="68" spans="1:32" ht="31.5" x14ac:dyDescent="0.25">
      <c r="A68" s="299" t="s">
        <v>176</v>
      </c>
      <c r="B68" s="288">
        <f t="shared" si="66"/>
        <v>11598.1</v>
      </c>
      <c r="C68" s="288">
        <f t="shared" si="67"/>
        <v>0</v>
      </c>
      <c r="D68" s="288">
        <f t="shared" si="68"/>
        <v>0</v>
      </c>
      <c r="E68" s="288">
        <f t="shared" si="69"/>
        <v>0</v>
      </c>
      <c r="F68" s="288">
        <f t="shared" si="64"/>
        <v>0</v>
      </c>
      <c r="G68" s="288">
        <f t="shared" si="64"/>
        <v>0</v>
      </c>
      <c r="H68" s="288">
        <f t="shared" si="70"/>
        <v>0</v>
      </c>
      <c r="I68" s="288">
        <f t="shared" si="70"/>
        <v>0</v>
      </c>
      <c r="J68" s="288">
        <f t="shared" si="70"/>
        <v>0</v>
      </c>
      <c r="K68" s="288">
        <f t="shared" si="70"/>
        <v>0</v>
      </c>
      <c r="L68" s="288">
        <f t="shared" si="70"/>
        <v>0</v>
      </c>
      <c r="M68" s="288">
        <f t="shared" si="70"/>
        <v>0</v>
      </c>
      <c r="N68" s="288">
        <f t="shared" si="70"/>
        <v>0</v>
      </c>
      <c r="O68" s="288">
        <f t="shared" si="70"/>
        <v>0</v>
      </c>
      <c r="P68" s="288">
        <f t="shared" si="70"/>
        <v>0</v>
      </c>
      <c r="Q68" s="288">
        <f t="shared" si="70"/>
        <v>0</v>
      </c>
      <c r="R68" s="288">
        <f t="shared" si="70"/>
        <v>0</v>
      </c>
      <c r="S68" s="288">
        <f t="shared" si="70"/>
        <v>0</v>
      </c>
      <c r="T68" s="288">
        <f t="shared" si="70"/>
        <v>0</v>
      </c>
      <c r="U68" s="288">
        <f t="shared" si="70"/>
        <v>0</v>
      </c>
      <c r="V68" s="288">
        <f t="shared" si="70"/>
        <v>0</v>
      </c>
      <c r="W68" s="288">
        <f t="shared" si="70"/>
        <v>0</v>
      </c>
      <c r="X68" s="288">
        <f t="shared" si="65"/>
        <v>0</v>
      </c>
      <c r="Y68" s="288">
        <f t="shared" si="65"/>
        <v>0</v>
      </c>
      <c r="Z68" s="288">
        <f t="shared" si="65"/>
        <v>0</v>
      </c>
      <c r="AA68" s="288">
        <f t="shared" si="65"/>
        <v>0</v>
      </c>
      <c r="AB68" s="288">
        <f t="shared" si="65"/>
        <v>0</v>
      </c>
      <c r="AC68" s="288">
        <f t="shared" si="65"/>
        <v>0</v>
      </c>
      <c r="AD68" s="288">
        <f t="shared" si="65"/>
        <v>11598.1</v>
      </c>
      <c r="AE68" s="288">
        <f t="shared" si="65"/>
        <v>0</v>
      </c>
      <c r="AF68" s="309"/>
    </row>
    <row r="69" spans="1:32" ht="31.5" x14ac:dyDescent="0.25">
      <c r="A69" s="287" t="s">
        <v>401</v>
      </c>
      <c r="B69" s="288">
        <f t="shared" si="66"/>
        <v>0</v>
      </c>
      <c r="C69" s="288">
        <f t="shared" si="67"/>
        <v>0</v>
      </c>
      <c r="D69" s="288">
        <f t="shared" si="68"/>
        <v>0</v>
      </c>
      <c r="E69" s="288">
        <f t="shared" si="69"/>
        <v>0</v>
      </c>
      <c r="F69" s="288">
        <f t="shared" si="64"/>
        <v>0</v>
      </c>
      <c r="G69" s="288">
        <f t="shared" si="64"/>
        <v>0</v>
      </c>
      <c r="H69" s="288">
        <f t="shared" si="70"/>
        <v>0</v>
      </c>
      <c r="I69" s="288">
        <f t="shared" si="70"/>
        <v>0</v>
      </c>
      <c r="J69" s="288">
        <f t="shared" si="70"/>
        <v>0</v>
      </c>
      <c r="K69" s="288">
        <f t="shared" si="70"/>
        <v>0</v>
      </c>
      <c r="L69" s="288">
        <f t="shared" si="70"/>
        <v>0</v>
      </c>
      <c r="M69" s="288">
        <f t="shared" si="70"/>
        <v>0</v>
      </c>
      <c r="N69" s="288">
        <f t="shared" si="70"/>
        <v>0</v>
      </c>
      <c r="O69" s="288">
        <f t="shared" si="70"/>
        <v>0</v>
      </c>
      <c r="P69" s="288">
        <f t="shared" si="70"/>
        <v>0</v>
      </c>
      <c r="Q69" s="288">
        <f t="shared" si="70"/>
        <v>0</v>
      </c>
      <c r="R69" s="288">
        <f t="shared" si="70"/>
        <v>0</v>
      </c>
      <c r="S69" s="288">
        <f t="shared" si="70"/>
        <v>0</v>
      </c>
      <c r="T69" s="288">
        <f t="shared" si="70"/>
        <v>0</v>
      </c>
      <c r="U69" s="288">
        <f t="shared" si="70"/>
        <v>0</v>
      </c>
      <c r="V69" s="288">
        <f t="shared" si="70"/>
        <v>0</v>
      </c>
      <c r="W69" s="288">
        <f t="shared" si="70"/>
        <v>0</v>
      </c>
      <c r="X69" s="288">
        <f t="shared" si="65"/>
        <v>0</v>
      </c>
      <c r="Y69" s="288">
        <f t="shared" si="65"/>
        <v>0</v>
      </c>
      <c r="Z69" s="288">
        <f t="shared" si="65"/>
        <v>0</v>
      </c>
      <c r="AA69" s="288">
        <f t="shared" si="65"/>
        <v>0</v>
      </c>
      <c r="AB69" s="288">
        <f t="shared" si="65"/>
        <v>0</v>
      </c>
      <c r="AC69" s="288">
        <f t="shared" si="65"/>
        <v>0</v>
      </c>
      <c r="AD69" s="288">
        <f t="shared" si="65"/>
        <v>0</v>
      </c>
      <c r="AE69" s="288">
        <f t="shared" si="65"/>
        <v>0</v>
      </c>
      <c r="AF69" s="309"/>
    </row>
  </sheetData>
  <customSheetViews>
    <customSheetView guid="{87218168-6C8E-4D5B-A5E5-DCCC26803AA3}" scale="80" state="hidden" topLeftCell="A55">
      <selection activeCell="AF46" sqref="AF47:AF52"/>
      <pageMargins left="0.7" right="0.7" top="0.75" bottom="0.75" header="0.3" footer="0.3"/>
    </customSheetView>
    <customSheetView guid="{74870EE6-26B9-40F7-9DC9-260EF16D8959}" scale="80" topLeftCell="A55">
      <selection sqref="A1:AD1"/>
      <pageMargins left="0.7" right="0.7" top="0.75" bottom="0.75" header="0.3" footer="0.3"/>
    </customSheetView>
    <customSheetView guid="{B1BF08D1-D416-4B47-ADD0-4F59132DC9E8}" scale="80" topLeftCell="A55">
      <selection sqref="A1:AD1"/>
      <pageMargins left="0.7" right="0.7" top="0.75" bottom="0.75" header="0.3" footer="0.3"/>
    </customSheetView>
    <customSheetView guid="{7C130984-112A-4861-AA43-E2940708E3DC}" scale="80">
      <selection sqref="A1:AD1"/>
      <pageMargins left="0.7" right="0.7" top="0.75" bottom="0.75" header="0.3" footer="0.3"/>
    </customSheetView>
    <customSheetView guid="{4D0DFB57-2CBA-42F2-9A97-C453A6851FBA}" scale="80">
      <selection sqref="A1:AD1"/>
      <pageMargins left="0.7" right="0.7" top="0.75" bottom="0.75" header="0.3" footer="0.3"/>
    </customSheetView>
    <customSheetView guid="{BCD82A82-B724-4763-8580-D765356E09BA}" scale="80">
      <selection sqref="A1:AD1"/>
      <pageMargins left="0.7" right="0.7" top="0.75" bottom="0.75" header="0.3" footer="0.3"/>
    </customSheetView>
    <customSheetView guid="{E508E171-4ED9-4B07-84DF-DA28C60E1969}" scale="80">
      <selection sqref="A1:AD1"/>
      <pageMargins left="0.7" right="0.7" top="0.75" bottom="0.75" header="0.3" footer="0.3"/>
    </customSheetView>
    <customSheetView guid="{4F41B9CC-959D-442C-80B0-1F0DB2C76D27}" scale="80">
      <selection sqref="A1:AD1"/>
      <pageMargins left="0.7" right="0.7" top="0.75" bottom="0.75" header="0.3" footer="0.3"/>
    </customSheetView>
    <customSheetView guid="{602C8EDB-B9EF-4C85-B0D5-0558C3A0ABAB}" scale="80">
      <selection sqref="A1:AD1"/>
      <pageMargins left="0.7" right="0.7" top="0.75" bottom="0.75" header="0.3" footer="0.3"/>
    </customSheetView>
    <customSheetView guid="{0C2B9C2A-7B94-41EF-A2E6-F8AC9A67DE25}" scale="80" topLeftCell="A82">
      <selection sqref="A1:AD1"/>
      <pageMargins left="0.7" right="0.7" top="0.75" bottom="0.75" header="0.3" footer="0.3"/>
    </customSheetView>
    <customSheetView guid="{B82BA08A-1A30-4F4D-A478-74A6BD09EA97}" scale="80" topLeftCell="A55">
      <selection sqref="A1:AD1"/>
      <pageMargins left="0.7" right="0.7" top="0.75" bottom="0.75" header="0.3" footer="0.3"/>
    </customSheetView>
    <customSheetView guid="{84867370-1F3E-4368-AF79-FBCE46FFFE92}" scale="80" topLeftCell="A55">
      <selection sqref="A1:AD1"/>
      <pageMargins left="0.7" right="0.7" top="0.75" bottom="0.75" header="0.3" footer="0.3"/>
    </customSheetView>
    <customSheetView guid="{C236B307-BD63-48C4-A75F-B3F3717BF55C}" scale="80" topLeftCell="A55">
      <selection sqref="A1:AD1"/>
      <pageMargins left="0.7" right="0.7" top="0.75" bottom="0.75" header="0.3" footer="0.3"/>
    </customSheetView>
    <customSheetView guid="{09C3E205-981E-4A4E-BE89-8B7044192060}" scale="80" topLeftCell="A55">
      <selection sqref="A1:AD1"/>
      <pageMargins left="0.7" right="0.7" top="0.75" bottom="0.75" header="0.3" footer="0.3"/>
    </customSheetView>
    <customSheetView guid="{D01FA037-9AEC-4167-ADB8-2F327C01ECE6}" scale="80" topLeftCell="A55">
      <selection sqref="A1:AD1"/>
      <pageMargins left="0.7" right="0.7" top="0.75" bottom="0.75" header="0.3" footer="0.3"/>
    </customSheetView>
    <customSheetView guid="{69DABE6F-6182-4403-A4A2-969F10F1C13A}" scale="80" topLeftCell="A55">
      <selection sqref="A1:AD1"/>
      <pageMargins left="0.7" right="0.7" top="0.75" bottom="0.75" header="0.3" footer="0.3"/>
    </customSheetView>
    <customSheetView guid="{874882D1-E741-4CCA-BF0D-E72FA60B771D}" scale="80" topLeftCell="A37">
      <selection sqref="A1:AD1"/>
      <pageMargins left="0.7" right="0.7" top="0.75" bottom="0.75" header="0.3" footer="0.3"/>
    </customSheetView>
  </customSheetViews>
  <mergeCells count="28">
    <mergeCell ref="AF28:AF32"/>
    <mergeCell ref="A1:AD1"/>
    <mergeCell ref="A2:A3"/>
    <mergeCell ref="B2:B3"/>
    <mergeCell ref="C2:C3"/>
    <mergeCell ref="D2:D3"/>
    <mergeCell ref="E2:E3"/>
    <mergeCell ref="F2:G2"/>
    <mergeCell ref="H2:I2"/>
    <mergeCell ref="J2:K2"/>
    <mergeCell ref="L2:M2"/>
    <mergeCell ref="AF2:AF3"/>
    <mergeCell ref="A5:AD5"/>
    <mergeCell ref="A6:AE6"/>
    <mergeCell ref="N2:O2"/>
    <mergeCell ref="P2:Q2"/>
    <mergeCell ref="A40:AE40"/>
    <mergeCell ref="A64:AE64"/>
    <mergeCell ref="Z2:AA2"/>
    <mergeCell ref="AB2:AC2"/>
    <mergeCell ref="AD2:AE2"/>
    <mergeCell ref="A19:AD19"/>
    <mergeCell ref="A20:AE20"/>
    <mergeCell ref="R2:S2"/>
    <mergeCell ref="T2:U2"/>
    <mergeCell ref="V2:W2"/>
    <mergeCell ref="X2:Y2"/>
    <mergeCell ref="A39:AD39"/>
  </mergeCells>
  <hyperlinks>
    <hyperlink ref="A1:AD1" location="Оглавление!A1" display="Оглавление!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topLeftCell="A142" zoomScale="60" zoomScaleNormal="60" workbookViewId="0">
      <selection activeCell="AF43" sqref="AF43:AF69"/>
    </sheetView>
  </sheetViews>
  <sheetFormatPr defaultColWidth="9.140625" defaultRowHeight="15.75" x14ac:dyDescent="0.25"/>
  <cols>
    <col min="1" max="1" width="35.85546875" style="311" customWidth="1"/>
    <col min="2" max="2" width="17.42578125" style="311" customWidth="1"/>
    <col min="3" max="3" width="15.28515625" style="311" customWidth="1"/>
    <col min="4" max="4" width="17" style="311" customWidth="1"/>
    <col min="5" max="5" width="15.7109375" style="311" customWidth="1"/>
    <col min="6" max="6" width="13.42578125" style="311" customWidth="1"/>
    <col min="7" max="7" width="14.7109375" style="311" customWidth="1"/>
    <col min="8" max="23" width="13.42578125" style="311" customWidth="1"/>
    <col min="24" max="24" width="15.28515625" style="311" customWidth="1"/>
    <col min="25" max="25" width="13.42578125" style="311" customWidth="1"/>
    <col min="26" max="26" width="14.42578125" style="311" customWidth="1"/>
    <col min="27" max="31" width="13.42578125" style="311" customWidth="1"/>
    <col min="32" max="32" width="57.140625" style="311" customWidth="1"/>
    <col min="33" max="16384" width="9.140625" style="311"/>
  </cols>
  <sheetData>
    <row r="1" spans="1:32" ht="18.75" x14ac:dyDescent="0.25">
      <c r="A1" s="788" t="s">
        <v>428</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310"/>
      <c r="AF1" s="310"/>
    </row>
    <row r="2" spans="1:32" x14ac:dyDescent="0.25">
      <c r="A2" s="312"/>
      <c r="B2" s="312"/>
      <c r="C2" s="312"/>
      <c r="D2" s="312"/>
      <c r="E2" s="312"/>
      <c r="F2" s="312"/>
      <c r="G2" s="312"/>
      <c r="H2" s="312"/>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ht="40.5" customHeight="1" x14ac:dyDescent="0.25">
      <c r="A3" s="789" t="s">
        <v>410</v>
      </c>
      <c r="B3" s="789" t="s">
        <v>411</v>
      </c>
      <c r="C3" s="789" t="s">
        <v>412</v>
      </c>
      <c r="D3" s="789" t="s">
        <v>413</v>
      </c>
      <c r="E3" s="789" t="s">
        <v>414</v>
      </c>
      <c r="F3" s="791" t="s">
        <v>415</v>
      </c>
      <c r="G3" s="791"/>
      <c r="H3" s="785" t="s">
        <v>7</v>
      </c>
      <c r="I3" s="786"/>
      <c r="J3" s="785" t="s">
        <v>8</v>
      </c>
      <c r="K3" s="786"/>
      <c r="L3" s="785" t="s">
        <v>9</v>
      </c>
      <c r="M3" s="786"/>
      <c r="N3" s="785" t="s">
        <v>10</v>
      </c>
      <c r="O3" s="786"/>
      <c r="P3" s="785" t="s">
        <v>11</v>
      </c>
      <c r="Q3" s="786"/>
      <c r="R3" s="785" t="s">
        <v>12</v>
      </c>
      <c r="S3" s="786"/>
      <c r="T3" s="785" t="s">
        <v>13</v>
      </c>
      <c r="U3" s="786"/>
      <c r="V3" s="785" t="s">
        <v>14</v>
      </c>
      <c r="W3" s="786"/>
      <c r="X3" s="785" t="s">
        <v>15</v>
      </c>
      <c r="Y3" s="786"/>
      <c r="Z3" s="785" t="s">
        <v>16</v>
      </c>
      <c r="AA3" s="786"/>
      <c r="AB3" s="785" t="s">
        <v>17</v>
      </c>
      <c r="AC3" s="786"/>
      <c r="AD3" s="787" t="s">
        <v>18</v>
      </c>
      <c r="AE3" s="787"/>
      <c r="AF3" s="313" t="s">
        <v>19</v>
      </c>
    </row>
    <row r="4" spans="1:32" ht="51.75" customHeight="1" x14ac:dyDescent="0.25">
      <c r="A4" s="790"/>
      <c r="B4" s="790"/>
      <c r="C4" s="790"/>
      <c r="D4" s="790"/>
      <c r="E4" s="790"/>
      <c r="F4" s="314" t="s">
        <v>416</v>
      </c>
      <c r="G4" s="314" t="s">
        <v>21</v>
      </c>
      <c r="H4" s="315" t="s">
        <v>167</v>
      </c>
      <c r="I4" s="315" t="s">
        <v>23</v>
      </c>
      <c r="J4" s="315" t="s">
        <v>167</v>
      </c>
      <c r="K4" s="316" t="s">
        <v>23</v>
      </c>
      <c r="L4" s="315" t="s">
        <v>167</v>
      </c>
      <c r="M4" s="315" t="s">
        <v>23</v>
      </c>
      <c r="N4" s="315" t="s">
        <v>167</v>
      </c>
      <c r="O4" s="315" t="s">
        <v>23</v>
      </c>
      <c r="P4" s="315" t="s">
        <v>167</v>
      </c>
      <c r="Q4" s="315" t="s">
        <v>23</v>
      </c>
      <c r="R4" s="315" t="s">
        <v>167</v>
      </c>
      <c r="S4" s="315" t="s">
        <v>23</v>
      </c>
      <c r="T4" s="315" t="s">
        <v>167</v>
      </c>
      <c r="U4" s="315" t="s">
        <v>23</v>
      </c>
      <c r="V4" s="315" t="s">
        <v>167</v>
      </c>
      <c r="W4" s="315" t="s">
        <v>23</v>
      </c>
      <c r="X4" s="315" t="s">
        <v>167</v>
      </c>
      <c r="Y4" s="315" t="s">
        <v>23</v>
      </c>
      <c r="Z4" s="315" t="s">
        <v>167</v>
      </c>
      <c r="AA4" s="315" t="s">
        <v>23</v>
      </c>
      <c r="AB4" s="315" t="s">
        <v>167</v>
      </c>
      <c r="AC4" s="315" t="s">
        <v>23</v>
      </c>
      <c r="AD4" s="315" t="s">
        <v>167</v>
      </c>
      <c r="AE4" s="315" t="s">
        <v>23</v>
      </c>
      <c r="AF4" s="317"/>
    </row>
    <row r="5" spans="1:32" x14ac:dyDescent="0.25">
      <c r="A5" s="313">
        <v>1</v>
      </c>
      <c r="B5" s="313">
        <v>2</v>
      </c>
      <c r="C5" s="313">
        <v>3</v>
      </c>
      <c r="D5" s="313">
        <v>4</v>
      </c>
      <c r="E5" s="313">
        <v>5</v>
      </c>
      <c r="F5" s="313">
        <v>6</v>
      </c>
      <c r="G5" s="313">
        <v>7</v>
      </c>
      <c r="H5" s="315">
        <v>8</v>
      </c>
      <c r="I5" s="315">
        <v>9</v>
      </c>
      <c r="J5" s="315">
        <v>10</v>
      </c>
      <c r="K5" s="315">
        <v>11</v>
      </c>
      <c r="L5" s="315">
        <v>12</v>
      </c>
      <c r="M5" s="315">
        <v>13</v>
      </c>
      <c r="N5" s="315">
        <v>14</v>
      </c>
      <c r="O5" s="315">
        <v>15</v>
      </c>
      <c r="P5" s="315">
        <v>16</v>
      </c>
      <c r="Q5" s="315">
        <v>17</v>
      </c>
      <c r="R5" s="315">
        <v>18</v>
      </c>
      <c r="S5" s="315">
        <v>19</v>
      </c>
      <c r="T5" s="315">
        <v>20</v>
      </c>
      <c r="U5" s="315">
        <v>21</v>
      </c>
      <c r="V5" s="315">
        <v>22</v>
      </c>
      <c r="W5" s="315">
        <v>23</v>
      </c>
      <c r="X5" s="315">
        <v>24</v>
      </c>
      <c r="Y5" s="315">
        <v>25</v>
      </c>
      <c r="Z5" s="315">
        <v>26</v>
      </c>
      <c r="AA5" s="315">
        <v>27</v>
      </c>
      <c r="AB5" s="315">
        <v>28</v>
      </c>
      <c r="AC5" s="315">
        <v>29</v>
      </c>
      <c r="AD5" s="315">
        <v>30</v>
      </c>
      <c r="AE5" s="315">
        <v>31</v>
      </c>
      <c r="AF5" s="315">
        <v>32</v>
      </c>
    </row>
    <row r="6" spans="1:32" x14ac:dyDescent="0.25">
      <c r="A6" s="771" t="s">
        <v>429</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3"/>
      <c r="AF6" s="318"/>
    </row>
    <row r="7" spans="1:32" x14ac:dyDescent="0.25">
      <c r="A7" s="319" t="s">
        <v>54</v>
      </c>
      <c r="B7" s="320"/>
      <c r="C7" s="321"/>
      <c r="D7" s="321"/>
      <c r="E7" s="320"/>
      <c r="F7" s="322"/>
      <c r="G7" s="322"/>
      <c r="H7" s="323"/>
      <c r="I7" s="323"/>
      <c r="J7" s="323"/>
      <c r="K7" s="323"/>
      <c r="L7" s="323"/>
      <c r="M7" s="323"/>
      <c r="N7" s="323"/>
      <c r="O7" s="323"/>
      <c r="P7" s="323"/>
      <c r="Q7" s="323"/>
      <c r="R7" s="323"/>
      <c r="S7" s="323"/>
      <c r="T7" s="323"/>
      <c r="U7" s="323"/>
      <c r="V7" s="323"/>
      <c r="W7" s="324"/>
      <c r="X7" s="325"/>
      <c r="Y7" s="326"/>
      <c r="Z7" s="326"/>
      <c r="AA7" s="326"/>
      <c r="AB7" s="326"/>
      <c r="AC7" s="326"/>
      <c r="AD7" s="326"/>
      <c r="AE7" s="326"/>
      <c r="AF7" s="307"/>
    </row>
    <row r="8" spans="1:32" x14ac:dyDescent="0.25">
      <c r="A8" s="759" t="s">
        <v>430</v>
      </c>
      <c r="B8" s="760"/>
      <c r="C8" s="760"/>
      <c r="D8" s="760"/>
      <c r="E8" s="760"/>
      <c r="F8" s="760"/>
      <c r="G8" s="760"/>
      <c r="H8" s="760"/>
      <c r="I8" s="760"/>
      <c r="J8" s="760"/>
      <c r="K8" s="760"/>
      <c r="L8" s="760"/>
      <c r="M8" s="760"/>
      <c r="N8" s="760"/>
      <c r="O8" s="760"/>
      <c r="P8" s="760"/>
      <c r="Q8" s="760"/>
      <c r="R8" s="760"/>
      <c r="S8" s="760"/>
      <c r="T8" s="760"/>
      <c r="U8" s="760"/>
      <c r="V8" s="760"/>
      <c r="W8" s="760"/>
      <c r="X8" s="760"/>
      <c r="Y8" s="760"/>
      <c r="Z8" s="760"/>
      <c r="AA8" s="760"/>
      <c r="AB8" s="760"/>
      <c r="AC8" s="760"/>
      <c r="AD8" s="760"/>
      <c r="AE8" s="761"/>
      <c r="AF8" s="774" t="s">
        <v>521</v>
      </c>
    </row>
    <row r="9" spans="1:32" x14ac:dyDescent="0.25">
      <c r="A9" s="327" t="s">
        <v>65</v>
      </c>
      <c r="B9" s="328">
        <f>B10</f>
        <v>39754.096999999994</v>
      </c>
      <c r="C9" s="328">
        <f t="shared" ref="C9:E9" si="0">C10</f>
        <v>3465.99</v>
      </c>
      <c r="D9" s="328">
        <f t="shared" si="0"/>
        <v>3465.99</v>
      </c>
      <c r="E9" s="328">
        <f t="shared" si="0"/>
        <v>3465.99</v>
      </c>
      <c r="F9" s="328">
        <f>E9/B9*100</f>
        <v>8.7185730819140481</v>
      </c>
      <c r="G9" s="328">
        <f>E9/C9*100</f>
        <v>100</v>
      </c>
      <c r="H9" s="328">
        <f>H10</f>
        <v>3465.99</v>
      </c>
      <c r="I9" s="328">
        <f t="shared" ref="I9:AE9" si="1">I10</f>
        <v>3465.99</v>
      </c>
      <c r="J9" s="328">
        <f t="shared" si="1"/>
        <v>3281.8249999999998</v>
      </c>
      <c r="K9" s="328">
        <f t="shared" si="1"/>
        <v>0</v>
      </c>
      <c r="L9" s="328">
        <f t="shared" si="1"/>
        <v>3069.62</v>
      </c>
      <c r="M9" s="328">
        <f t="shared" si="1"/>
        <v>0</v>
      </c>
      <c r="N9" s="328">
        <f t="shared" si="1"/>
        <v>3281.8249999999998</v>
      </c>
      <c r="O9" s="328">
        <f t="shared" si="1"/>
        <v>0</v>
      </c>
      <c r="P9" s="328">
        <f t="shared" si="1"/>
        <v>3175.873</v>
      </c>
      <c r="Q9" s="328">
        <f t="shared" si="1"/>
        <v>0</v>
      </c>
      <c r="R9" s="328">
        <f t="shared" si="1"/>
        <v>3281.8249999999998</v>
      </c>
      <c r="S9" s="328">
        <f t="shared" si="1"/>
        <v>0</v>
      </c>
      <c r="T9" s="328">
        <f t="shared" si="1"/>
        <v>3421.8</v>
      </c>
      <c r="U9" s="328">
        <f t="shared" si="1"/>
        <v>0</v>
      </c>
      <c r="V9" s="328">
        <f t="shared" si="1"/>
        <v>3554.777</v>
      </c>
      <c r="W9" s="328">
        <f t="shared" si="1"/>
        <v>0</v>
      </c>
      <c r="X9" s="328">
        <f t="shared" si="1"/>
        <v>3527.212</v>
      </c>
      <c r="Y9" s="328">
        <f t="shared" si="1"/>
        <v>0</v>
      </c>
      <c r="Z9" s="328">
        <f t="shared" si="1"/>
        <v>3175.873</v>
      </c>
      <c r="AA9" s="328">
        <f t="shared" si="1"/>
        <v>0</v>
      </c>
      <c r="AB9" s="328">
        <f t="shared" si="1"/>
        <v>3281.8249999999998</v>
      </c>
      <c r="AC9" s="328">
        <f t="shared" si="1"/>
        <v>0</v>
      </c>
      <c r="AD9" s="328">
        <f t="shared" si="1"/>
        <v>3235.652</v>
      </c>
      <c r="AE9" s="328">
        <f t="shared" si="1"/>
        <v>0</v>
      </c>
      <c r="AF9" s="769"/>
    </row>
    <row r="10" spans="1:32" x14ac:dyDescent="0.25">
      <c r="A10" s="330" t="s">
        <v>33</v>
      </c>
      <c r="B10" s="331">
        <f>B12</f>
        <v>39754.096999999994</v>
      </c>
      <c r="C10" s="331">
        <f>C12</f>
        <v>3465.99</v>
      </c>
      <c r="D10" s="331">
        <f>E10</f>
        <v>3465.99</v>
      </c>
      <c r="E10" s="331">
        <f>E12</f>
        <v>3465.99</v>
      </c>
      <c r="F10" s="331">
        <f>E10/B10*100</f>
        <v>8.7185730819140481</v>
      </c>
      <c r="G10" s="331">
        <f>E10/C10*100</f>
        <v>100</v>
      </c>
      <c r="H10" s="332">
        <f>H12</f>
        <v>3465.99</v>
      </c>
      <c r="I10" s="332">
        <f t="shared" ref="I10:AE10" si="2">I12</f>
        <v>3465.99</v>
      </c>
      <c r="J10" s="332">
        <f t="shared" si="2"/>
        <v>3281.8249999999998</v>
      </c>
      <c r="K10" s="332">
        <f t="shared" si="2"/>
        <v>0</v>
      </c>
      <c r="L10" s="332">
        <f t="shared" si="2"/>
        <v>3069.62</v>
      </c>
      <c r="M10" s="332">
        <f t="shared" si="2"/>
        <v>0</v>
      </c>
      <c r="N10" s="332">
        <f t="shared" si="2"/>
        <v>3281.8249999999998</v>
      </c>
      <c r="O10" s="332">
        <f t="shared" si="2"/>
        <v>0</v>
      </c>
      <c r="P10" s="332">
        <f t="shared" si="2"/>
        <v>3175.873</v>
      </c>
      <c r="Q10" s="332">
        <f t="shared" si="2"/>
        <v>0</v>
      </c>
      <c r="R10" s="332">
        <f t="shared" si="2"/>
        <v>3281.8249999999998</v>
      </c>
      <c r="S10" s="332">
        <f t="shared" si="2"/>
        <v>0</v>
      </c>
      <c r="T10" s="332">
        <f t="shared" si="2"/>
        <v>3421.8</v>
      </c>
      <c r="U10" s="332">
        <f t="shared" si="2"/>
        <v>0</v>
      </c>
      <c r="V10" s="332">
        <f t="shared" si="2"/>
        <v>3554.777</v>
      </c>
      <c r="W10" s="332">
        <f t="shared" si="2"/>
        <v>0</v>
      </c>
      <c r="X10" s="332">
        <f t="shared" si="2"/>
        <v>3527.212</v>
      </c>
      <c r="Y10" s="332">
        <f t="shared" si="2"/>
        <v>0</v>
      </c>
      <c r="Z10" s="332">
        <f t="shared" si="2"/>
        <v>3175.873</v>
      </c>
      <c r="AA10" s="332">
        <f t="shared" si="2"/>
        <v>0</v>
      </c>
      <c r="AB10" s="332">
        <f t="shared" si="2"/>
        <v>3281.8249999999998</v>
      </c>
      <c r="AC10" s="332">
        <f t="shared" si="2"/>
        <v>0</v>
      </c>
      <c r="AD10" s="332">
        <f t="shared" si="2"/>
        <v>3235.652</v>
      </c>
      <c r="AE10" s="332">
        <f t="shared" si="2"/>
        <v>0</v>
      </c>
      <c r="AF10" s="769"/>
    </row>
    <row r="11" spans="1:32" ht="32.25" customHeight="1" x14ac:dyDescent="0.25">
      <c r="A11" s="333" t="s">
        <v>53</v>
      </c>
      <c r="B11" s="334">
        <f>B12</f>
        <v>39754.096999999994</v>
      </c>
      <c r="C11" s="334">
        <f t="shared" ref="C11:E11" si="3">C12</f>
        <v>3465.99</v>
      </c>
      <c r="D11" s="334">
        <f t="shared" si="3"/>
        <v>3465.99</v>
      </c>
      <c r="E11" s="334">
        <f t="shared" si="3"/>
        <v>3465.99</v>
      </c>
      <c r="F11" s="334">
        <f>E11/B11*100</f>
        <v>8.7185730819140481</v>
      </c>
      <c r="G11" s="334">
        <f>E11/C11*100</f>
        <v>100</v>
      </c>
      <c r="H11" s="334">
        <f>H12</f>
        <v>3465.99</v>
      </c>
      <c r="I11" s="334">
        <f t="shared" ref="I11:AE11" si="4">I12</f>
        <v>3465.99</v>
      </c>
      <c r="J11" s="334">
        <f t="shared" si="4"/>
        <v>3281.8249999999998</v>
      </c>
      <c r="K11" s="334">
        <f t="shared" si="4"/>
        <v>0</v>
      </c>
      <c r="L11" s="334">
        <f t="shared" si="4"/>
        <v>3069.62</v>
      </c>
      <c r="M11" s="334">
        <f t="shared" si="4"/>
        <v>0</v>
      </c>
      <c r="N11" s="334">
        <f t="shared" si="4"/>
        <v>3281.8249999999998</v>
      </c>
      <c r="O11" s="334">
        <f t="shared" si="4"/>
        <v>0</v>
      </c>
      <c r="P11" s="334">
        <f t="shared" si="4"/>
        <v>3175.873</v>
      </c>
      <c r="Q11" s="334">
        <f t="shared" si="4"/>
        <v>0</v>
      </c>
      <c r="R11" s="334">
        <f t="shared" si="4"/>
        <v>3281.8249999999998</v>
      </c>
      <c r="S11" s="334">
        <f t="shared" si="4"/>
        <v>0</v>
      </c>
      <c r="T11" s="334">
        <f t="shared" si="4"/>
        <v>3421.8</v>
      </c>
      <c r="U11" s="334">
        <f t="shared" si="4"/>
        <v>0</v>
      </c>
      <c r="V11" s="334">
        <f t="shared" si="4"/>
        <v>3554.777</v>
      </c>
      <c r="W11" s="334">
        <f t="shared" si="4"/>
        <v>0</v>
      </c>
      <c r="X11" s="334">
        <f t="shared" si="4"/>
        <v>3527.212</v>
      </c>
      <c r="Y11" s="334">
        <f t="shared" si="4"/>
        <v>0</v>
      </c>
      <c r="Z11" s="334">
        <f t="shared" si="4"/>
        <v>3175.873</v>
      </c>
      <c r="AA11" s="334">
        <f t="shared" si="4"/>
        <v>0</v>
      </c>
      <c r="AB11" s="334">
        <f t="shared" si="4"/>
        <v>3281.8249999999998</v>
      </c>
      <c r="AC11" s="334">
        <f t="shared" si="4"/>
        <v>0</v>
      </c>
      <c r="AD11" s="334">
        <f t="shared" si="4"/>
        <v>3235.652</v>
      </c>
      <c r="AE11" s="334">
        <f t="shared" si="4"/>
        <v>0</v>
      </c>
      <c r="AF11" s="769"/>
    </row>
    <row r="12" spans="1:32" ht="32.25" customHeight="1" x14ac:dyDescent="0.25">
      <c r="A12" s="330" t="s">
        <v>93</v>
      </c>
      <c r="B12" s="331">
        <f>H12+J12+L12+N12+P12+R12+T12+V12+X12+Z12+AB12+AD12</f>
        <v>39754.096999999994</v>
      </c>
      <c r="C12" s="331">
        <f>H12</f>
        <v>3465.99</v>
      </c>
      <c r="D12" s="331">
        <f>E12</f>
        <v>3465.99</v>
      </c>
      <c r="E12" s="331">
        <f>I12+K12+M12+O12+Q12+S12+U12+W12+Y12+AA12+AC12+AE12</f>
        <v>3465.99</v>
      </c>
      <c r="F12" s="331">
        <f>E12/B12*100</f>
        <v>8.7185730819140481</v>
      </c>
      <c r="G12" s="331">
        <f>E12/C12*100</f>
        <v>100</v>
      </c>
      <c r="H12" s="331">
        <v>3465.99</v>
      </c>
      <c r="I12" s="331">
        <v>3465.99</v>
      </c>
      <c r="J12" s="331">
        <v>3281.8249999999998</v>
      </c>
      <c r="K12" s="331"/>
      <c r="L12" s="331">
        <v>3069.62</v>
      </c>
      <c r="M12" s="331"/>
      <c r="N12" s="331">
        <v>3281.8249999999998</v>
      </c>
      <c r="O12" s="331"/>
      <c r="P12" s="331">
        <v>3175.873</v>
      </c>
      <c r="Q12" s="331"/>
      <c r="R12" s="331">
        <v>3281.8249999999998</v>
      </c>
      <c r="S12" s="331"/>
      <c r="T12" s="331">
        <v>3421.8</v>
      </c>
      <c r="U12" s="331"/>
      <c r="V12" s="331">
        <v>3554.777</v>
      </c>
      <c r="W12" s="331"/>
      <c r="X12" s="331">
        <v>3527.212</v>
      </c>
      <c r="Y12" s="331"/>
      <c r="Z12" s="331">
        <v>3175.873</v>
      </c>
      <c r="AA12" s="331"/>
      <c r="AB12" s="331">
        <v>3281.8249999999998</v>
      </c>
      <c r="AC12" s="331"/>
      <c r="AD12" s="331">
        <v>3235.652</v>
      </c>
      <c r="AE12" s="331"/>
      <c r="AF12" s="769"/>
    </row>
    <row r="13" spans="1:32" x14ac:dyDescent="0.25">
      <c r="A13" s="771" t="s">
        <v>431</v>
      </c>
      <c r="B13" s="772"/>
      <c r="C13" s="772"/>
      <c r="D13" s="772"/>
      <c r="E13" s="772"/>
      <c r="F13" s="772"/>
      <c r="G13" s="772"/>
      <c r="H13" s="772"/>
      <c r="I13" s="772"/>
      <c r="J13" s="772"/>
      <c r="K13" s="772"/>
      <c r="L13" s="772"/>
      <c r="M13" s="772"/>
      <c r="N13" s="772"/>
      <c r="O13" s="772"/>
      <c r="P13" s="772"/>
      <c r="Q13" s="772"/>
      <c r="R13" s="772"/>
      <c r="S13" s="772"/>
      <c r="T13" s="772"/>
      <c r="U13" s="772"/>
      <c r="V13" s="772"/>
      <c r="W13" s="772"/>
      <c r="X13" s="772"/>
      <c r="Y13" s="772"/>
      <c r="Z13" s="772"/>
      <c r="AA13" s="772"/>
      <c r="AB13" s="772"/>
      <c r="AC13" s="772"/>
      <c r="AD13" s="772"/>
      <c r="AE13" s="773"/>
      <c r="AF13" s="317"/>
    </row>
    <row r="14" spans="1:32" x14ac:dyDescent="0.25">
      <c r="A14" s="319" t="s">
        <v>54</v>
      </c>
      <c r="B14" s="335"/>
      <c r="C14" s="335"/>
      <c r="D14" s="335"/>
      <c r="E14" s="335"/>
      <c r="F14" s="335"/>
      <c r="G14" s="335"/>
      <c r="H14" s="335"/>
      <c r="I14" s="335"/>
      <c r="J14" s="335"/>
      <c r="K14" s="335"/>
      <c r="L14" s="335"/>
      <c r="M14" s="335"/>
      <c r="N14" s="335"/>
      <c r="O14" s="335"/>
      <c r="P14" s="335"/>
      <c r="Q14" s="335"/>
      <c r="R14" s="335"/>
      <c r="S14" s="335"/>
      <c r="T14" s="335"/>
      <c r="U14" s="335"/>
      <c r="V14" s="335"/>
      <c r="W14" s="335"/>
      <c r="X14" s="336"/>
      <c r="Y14" s="326"/>
      <c r="Z14" s="326"/>
      <c r="AA14" s="326"/>
      <c r="AB14" s="326"/>
      <c r="AC14" s="326"/>
      <c r="AD14" s="326"/>
      <c r="AE14" s="326"/>
      <c r="AF14" s="337"/>
    </row>
    <row r="15" spans="1:32" x14ac:dyDescent="0.25">
      <c r="A15" s="759" t="s">
        <v>432</v>
      </c>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1"/>
      <c r="AF15" s="337"/>
    </row>
    <row r="16" spans="1:32" x14ac:dyDescent="0.25">
      <c r="A16" s="338" t="s">
        <v>31</v>
      </c>
      <c r="B16" s="339">
        <f>B17+B18+B20</f>
        <v>604047.12</v>
      </c>
      <c r="C16" s="339">
        <f t="shared" ref="C16:E16" si="5">C17+C18+C20</f>
        <v>0</v>
      </c>
      <c r="D16" s="339">
        <f t="shared" si="5"/>
        <v>0</v>
      </c>
      <c r="E16" s="339">
        <f t="shared" si="5"/>
        <v>0</v>
      </c>
      <c r="F16" s="339">
        <f>IFERROR(E16/B16%,0)</f>
        <v>0</v>
      </c>
      <c r="G16" s="339">
        <f>IFERROR(E16/C16%,0)</f>
        <v>0</v>
      </c>
      <c r="H16" s="339">
        <f>H17+H18+H20</f>
        <v>0</v>
      </c>
      <c r="I16" s="339">
        <f t="shared" ref="I16:AE16" si="6">I17+I18+I20</f>
        <v>0</v>
      </c>
      <c r="J16" s="339">
        <f t="shared" si="6"/>
        <v>0</v>
      </c>
      <c r="K16" s="339">
        <f t="shared" si="6"/>
        <v>0</v>
      </c>
      <c r="L16" s="339">
        <f t="shared" si="6"/>
        <v>0</v>
      </c>
      <c r="M16" s="339">
        <f t="shared" si="6"/>
        <v>0</v>
      </c>
      <c r="N16" s="339">
        <f t="shared" si="6"/>
        <v>0</v>
      </c>
      <c r="O16" s="339">
        <f t="shared" si="6"/>
        <v>0</v>
      </c>
      <c r="P16" s="339">
        <f t="shared" si="6"/>
        <v>0</v>
      </c>
      <c r="Q16" s="339">
        <f t="shared" si="6"/>
        <v>0</v>
      </c>
      <c r="R16" s="339">
        <f t="shared" si="6"/>
        <v>4540.5360000000001</v>
      </c>
      <c r="S16" s="339">
        <f t="shared" si="6"/>
        <v>0</v>
      </c>
      <c r="T16" s="339">
        <f t="shared" si="6"/>
        <v>16837.739999999998</v>
      </c>
      <c r="U16" s="339">
        <f t="shared" si="6"/>
        <v>0</v>
      </c>
      <c r="V16" s="339">
        <f t="shared" si="6"/>
        <v>0</v>
      </c>
      <c r="W16" s="339">
        <f t="shared" si="6"/>
        <v>0</v>
      </c>
      <c r="X16" s="339">
        <f t="shared" si="6"/>
        <v>338588.25</v>
      </c>
      <c r="Y16" s="339">
        <f t="shared" si="6"/>
        <v>0</v>
      </c>
      <c r="Z16" s="339">
        <f t="shared" si="6"/>
        <v>187809.986</v>
      </c>
      <c r="AA16" s="339">
        <f t="shared" si="6"/>
        <v>0</v>
      </c>
      <c r="AB16" s="339">
        <f t="shared" si="6"/>
        <v>2393.7809999999999</v>
      </c>
      <c r="AC16" s="339">
        <f t="shared" si="6"/>
        <v>0</v>
      </c>
      <c r="AD16" s="339">
        <f t="shared" si="6"/>
        <v>53876.827000000005</v>
      </c>
      <c r="AE16" s="339">
        <f t="shared" si="6"/>
        <v>0</v>
      </c>
      <c r="AF16" s="780"/>
    </row>
    <row r="17" spans="1:32" x14ac:dyDescent="0.25">
      <c r="A17" s="330" t="s">
        <v>32</v>
      </c>
      <c r="B17" s="331">
        <f>H17+J17+L17+N17+P17+R17+T17+V17+X17+Z17+AB17+AD17</f>
        <v>97889.347000000009</v>
      </c>
      <c r="C17" s="331">
        <f>C23+C29+C35</f>
        <v>0</v>
      </c>
      <c r="D17" s="331">
        <f>E17</f>
        <v>0</v>
      </c>
      <c r="E17" s="331">
        <f>I17+K17+M17+O17+Q17+S17+U17+W17+Y17+AA17+AC17+AE17</f>
        <v>0</v>
      </c>
      <c r="F17" s="340">
        <f>IFERROR(E17/B17%,0)</f>
        <v>0</v>
      </c>
      <c r="G17" s="340">
        <f>IFERROR(E17/C17%,0)</f>
        <v>0</v>
      </c>
      <c r="H17" s="331">
        <f t="shared" ref="H17:AE17" si="7">H23+H29+H35+H41+H47</f>
        <v>0</v>
      </c>
      <c r="I17" s="331">
        <f t="shared" si="7"/>
        <v>0</v>
      </c>
      <c r="J17" s="331">
        <f t="shared" si="7"/>
        <v>0</v>
      </c>
      <c r="K17" s="331">
        <f t="shared" si="7"/>
        <v>0</v>
      </c>
      <c r="L17" s="331">
        <f t="shared" si="7"/>
        <v>0</v>
      </c>
      <c r="M17" s="331">
        <f t="shared" si="7"/>
        <v>0</v>
      </c>
      <c r="N17" s="331">
        <f t="shared" si="7"/>
        <v>0</v>
      </c>
      <c r="O17" s="331">
        <f t="shared" si="7"/>
        <v>0</v>
      </c>
      <c r="P17" s="331">
        <f t="shared" si="7"/>
        <v>0</v>
      </c>
      <c r="Q17" s="331">
        <f t="shared" si="7"/>
        <v>0</v>
      </c>
      <c r="R17" s="331">
        <f t="shared" si="7"/>
        <v>0</v>
      </c>
      <c r="S17" s="331">
        <f t="shared" si="7"/>
        <v>0</v>
      </c>
      <c r="T17" s="331">
        <f t="shared" si="7"/>
        <v>5612.58</v>
      </c>
      <c r="U17" s="331">
        <f t="shared" si="7"/>
        <v>0</v>
      </c>
      <c r="V17" s="331">
        <f t="shared" si="7"/>
        <v>0</v>
      </c>
      <c r="W17" s="331">
        <f t="shared" si="7"/>
        <v>0</v>
      </c>
      <c r="X17" s="331">
        <f t="shared" si="7"/>
        <v>0</v>
      </c>
      <c r="Y17" s="331">
        <f t="shared" si="7"/>
        <v>0</v>
      </c>
      <c r="Z17" s="331">
        <f t="shared" si="7"/>
        <v>76501.275999999998</v>
      </c>
      <c r="AA17" s="331">
        <f t="shared" si="7"/>
        <v>0</v>
      </c>
      <c r="AB17" s="331">
        <f t="shared" si="7"/>
        <v>857.53099999999995</v>
      </c>
      <c r="AC17" s="331">
        <f t="shared" si="7"/>
        <v>0</v>
      </c>
      <c r="AD17" s="331">
        <f t="shared" si="7"/>
        <v>14917.96</v>
      </c>
      <c r="AE17" s="331">
        <f t="shared" si="7"/>
        <v>0</v>
      </c>
      <c r="AF17" s="781"/>
    </row>
    <row r="18" spans="1:32" x14ac:dyDescent="0.25">
      <c r="A18" s="330" t="s">
        <v>33</v>
      </c>
      <c r="B18" s="331">
        <f>H18+J18+L18+N18+P18+R18+T18+V18+X18+Z18+AB18+AD18</f>
        <v>149550.01300000001</v>
      </c>
      <c r="C18" s="331">
        <f>C24+C30+C36</f>
        <v>0</v>
      </c>
      <c r="D18" s="331">
        <f>E18</f>
        <v>0</v>
      </c>
      <c r="E18" s="331">
        <f>I18+K18+M18+O18+Q18+S18+U18+W18+Y18+AA18+AC18+AE18</f>
        <v>0</v>
      </c>
      <c r="F18" s="340">
        <f>IFERROR(E18/B18%,0)</f>
        <v>0</v>
      </c>
      <c r="G18" s="340">
        <f>IFERROR(E18/C18%,0)</f>
        <v>0</v>
      </c>
      <c r="H18" s="331">
        <f t="shared" ref="H18:AE18" si="8">H24+H30+H36+H42+H48</f>
        <v>0</v>
      </c>
      <c r="I18" s="331">
        <f t="shared" si="8"/>
        <v>0</v>
      </c>
      <c r="J18" s="331">
        <f t="shared" si="8"/>
        <v>0</v>
      </c>
      <c r="K18" s="331">
        <f t="shared" si="8"/>
        <v>0</v>
      </c>
      <c r="L18" s="331">
        <f t="shared" si="8"/>
        <v>0</v>
      </c>
      <c r="M18" s="331">
        <f t="shared" si="8"/>
        <v>0</v>
      </c>
      <c r="N18" s="331">
        <f t="shared" si="8"/>
        <v>0</v>
      </c>
      <c r="O18" s="331">
        <f t="shared" si="8"/>
        <v>0</v>
      </c>
      <c r="P18" s="331">
        <f t="shared" si="8"/>
        <v>0</v>
      </c>
      <c r="Q18" s="331">
        <f t="shared" si="8"/>
        <v>0</v>
      </c>
      <c r="R18" s="331">
        <f t="shared" si="8"/>
        <v>4540.5360000000001</v>
      </c>
      <c r="S18" s="331">
        <f t="shared" si="8"/>
        <v>0</v>
      </c>
      <c r="T18" s="331">
        <f t="shared" si="8"/>
        <v>0</v>
      </c>
      <c r="U18" s="331">
        <f t="shared" si="8"/>
        <v>0</v>
      </c>
      <c r="V18" s="331">
        <f t="shared" si="8"/>
        <v>0</v>
      </c>
      <c r="W18" s="331">
        <f t="shared" si="8"/>
        <v>0</v>
      </c>
      <c r="X18" s="331">
        <f t="shared" si="8"/>
        <v>112862.75</v>
      </c>
      <c r="Y18" s="331">
        <f t="shared" si="8"/>
        <v>0</v>
      </c>
      <c r="Z18" s="331">
        <f t="shared" si="8"/>
        <v>12643.960000000001</v>
      </c>
      <c r="AA18" s="331">
        <f t="shared" si="8"/>
        <v>0</v>
      </c>
      <c r="AB18" s="331">
        <f t="shared" si="8"/>
        <v>388.9</v>
      </c>
      <c r="AC18" s="331">
        <f t="shared" si="8"/>
        <v>0</v>
      </c>
      <c r="AD18" s="331">
        <f t="shared" si="8"/>
        <v>19113.867000000002</v>
      </c>
      <c r="AE18" s="331">
        <f t="shared" si="8"/>
        <v>0</v>
      </c>
      <c r="AF18" s="781"/>
    </row>
    <row r="19" spans="1:32" ht="31.5" x14ac:dyDescent="0.25">
      <c r="A19" s="342" t="s">
        <v>176</v>
      </c>
      <c r="B19" s="331">
        <f t="shared" ref="B19:B20" si="9">H19+J19+L19+N19+P19+R19+T19+V19+X19+Z19+AB19+AD19</f>
        <v>0</v>
      </c>
      <c r="C19" s="331">
        <f>C25+C31+C37</f>
        <v>0</v>
      </c>
      <c r="D19" s="331">
        <f t="shared" ref="D19:D20" si="10">E19</f>
        <v>0</v>
      </c>
      <c r="E19" s="331">
        <f t="shared" ref="E19:E20" si="11">I19+K19+M19+O19+Q19+S19+U19+W19+Y19+AA19+AC19+AE19</f>
        <v>0</v>
      </c>
      <c r="F19" s="340">
        <f t="shared" ref="F19:F20" si="12">IFERROR(E19/B19%,0)</f>
        <v>0</v>
      </c>
      <c r="G19" s="340">
        <f t="shared" ref="G19:G20" si="13">IFERROR(E19/C19%,0)</f>
        <v>0</v>
      </c>
      <c r="H19" s="331">
        <f t="shared" ref="H19:AE19" si="14">H25+H31+H37+H43+H49</f>
        <v>0</v>
      </c>
      <c r="I19" s="331">
        <f t="shared" si="14"/>
        <v>0</v>
      </c>
      <c r="J19" s="331">
        <f t="shared" si="14"/>
        <v>0</v>
      </c>
      <c r="K19" s="331">
        <f t="shared" si="14"/>
        <v>0</v>
      </c>
      <c r="L19" s="331">
        <f t="shared" si="14"/>
        <v>0</v>
      </c>
      <c r="M19" s="331">
        <f t="shared" si="14"/>
        <v>0</v>
      </c>
      <c r="N19" s="331">
        <f t="shared" si="14"/>
        <v>0</v>
      </c>
      <c r="O19" s="331">
        <f t="shared" si="14"/>
        <v>0</v>
      </c>
      <c r="P19" s="331">
        <f t="shared" si="14"/>
        <v>0</v>
      </c>
      <c r="Q19" s="331">
        <f t="shared" si="14"/>
        <v>0</v>
      </c>
      <c r="R19" s="331">
        <f t="shared" si="14"/>
        <v>0</v>
      </c>
      <c r="S19" s="331">
        <f t="shared" si="14"/>
        <v>0</v>
      </c>
      <c r="T19" s="331">
        <f t="shared" si="14"/>
        <v>0</v>
      </c>
      <c r="U19" s="331">
        <f t="shared" si="14"/>
        <v>0</v>
      </c>
      <c r="V19" s="331">
        <f t="shared" si="14"/>
        <v>0</v>
      </c>
      <c r="W19" s="331">
        <f t="shared" si="14"/>
        <v>0</v>
      </c>
      <c r="X19" s="331">
        <f t="shared" si="14"/>
        <v>0</v>
      </c>
      <c r="Y19" s="331">
        <f t="shared" si="14"/>
        <v>0</v>
      </c>
      <c r="Z19" s="331">
        <f t="shared" si="14"/>
        <v>0</v>
      </c>
      <c r="AA19" s="331">
        <f t="shared" si="14"/>
        <v>0</v>
      </c>
      <c r="AB19" s="331">
        <f t="shared" si="14"/>
        <v>0</v>
      </c>
      <c r="AC19" s="331">
        <f t="shared" si="14"/>
        <v>0</v>
      </c>
      <c r="AD19" s="331">
        <f t="shared" si="14"/>
        <v>0</v>
      </c>
      <c r="AE19" s="331">
        <f t="shared" si="14"/>
        <v>0</v>
      </c>
      <c r="AF19" s="781"/>
    </row>
    <row r="20" spans="1:32" x14ac:dyDescent="0.25">
      <c r="A20" s="330" t="s">
        <v>401</v>
      </c>
      <c r="B20" s="331">
        <f t="shared" si="9"/>
        <v>356607.76</v>
      </c>
      <c r="C20" s="331">
        <f>C26+C32+C38</f>
        <v>0</v>
      </c>
      <c r="D20" s="331">
        <f t="shared" si="10"/>
        <v>0</v>
      </c>
      <c r="E20" s="331">
        <f t="shared" si="11"/>
        <v>0</v>
      </c>
      <c r="F20" s="340">
        <f t="shared" si="12"/>
        <v>0</v>
      </c>
      <c r="G20" s="340">
        <f t="shared" si="13"/>
        <v>0</v>
      </c>
      <c r="H20" s="331">
        <f t="shared" ref="H20:AE20" si="15">H26+H32+H38+H44+H50</f>
        <v>0</v>
      </c>
      <c r="I20" s="331">
        <f t="shared" si="15"/>
        <v>0</v>
      </c>
      <c r="J20" s="331">
        <f t="shared" si="15"/>
        <v>0</v>
      </c>
      <c r="K20" s="331">
        <f t="shared" si="15"/>
        <v>0</v>
      </c>
      <c r="L20" s="331">
        <f t="shared" si="15"/>
        <v>0</v>
      </c>
      <c r="M20" s="331">
        <f t="shared" si="15"/>
        <v>0</v>
      </c>
      <c r="N20" s="331">
        <f t="shared" si="15"/>
        <v>0</v>
      </c>
      <c r="O20" s="331">
        <f t="shared" si="15"/>
        <v>0</v>
      </c>
      <c r="P20" s="331">
        <f t="shared" si="15"/>
        <v>0</v>
      </c>
      <c r="Q20" s="331">
        <f t="shared" si="15"/>
        <v>0</v>
      </c>
      <c r="R20" s="331">
        <f t="shared" si="15"/>
        <v>0</v>
      </c>
      <c r="S20" s="331">
        <f t="shared" si="15"/>
        <v>0</v>
      </c>
      <c r="T20" s="331">
        <f t="shared" si="15"/>
        <v>11225.16</v>
      </c>
      <c r="U20" s="331">
        <f t="shared" si="15"/>
        <v>0</v>
      </c>
      <c r="V20" s="331">
        <f t="shared" si="15"/>
        <v>0</v>
      </c>
      <c r="W20" s="331">
        <f t="shared" si="15"/>
        <v>0</v>
      </c>
      <c r="X20" s="331">
        <f t="shared" si="15"/>
        <v>225725.5</v>
      </c>
      <c r="Y20" s="331">
        <f t="shared" si="15"/>
        <v>0</v>
      </c>
      <c r="Z20" s="331">
        <f t="shared" si="15"/>
        <v>98664.75</v>
      </c>
      <c r="AA20" s="331">
        <f t="shared" si="15"/>
        <v>0</v>
      </c>
      <c r="AB20" s="331">
        <f t="shared" si="15"/>
        <v>1147.3499999999999</v>
      </c>
      <c r="AC20" s="331">
        <f t="shared" si="15"/>
        <v>0</v>
      </c>
      <c r="AD20" s="331">
        <f t="shared" si="15"/>
        <v>19845</v>
      </c>
      <c r="AE20" s="331">
        <f t="shared" si="15"/>
        <v>0</v>
      </c>
      <c r="AF20" s="782"/>
    </row>
    <row r="21" spans="1:32" ht="20.25" customHeight="1" x14ac:dyDescent="0.25">
      <c r="A21" s="765" t="s">
        <v>433</v>
      </c>
      <c r="B21" s="766"/>
      <c r="C21" s="766"/>
      <c r="D21" s="766"/>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7"/>
      <c r="AF21" s="343"/>
    </row>
    <row r="22" spans="1:32" x14ac:dyDescent="0.25">
      <c r="A22" s="338" t="s">
        <v>31</v>
      </c>
      <c r="B22" s="339">
        <f>B23+B24+B26</f>
        <v>121037.5</v>
      </c>
      <c r="C22" s="339">
        <f t="shared" ref="C22:E22" si="16">C23+C24+C26</f>
        <v>0</v>
      </c>
      <c r="D22" s="339">
        <f t="shared" si="16"/>
        <v>0</v>
      </c>
      <c r="E22" s="339">
        <f t="shared" si="16"/>
        <v>0</v>
      </c>
      <c r="F22" s="339">
        <f>IFERROR(E22/B22%,0)</f>
        <v>0</v>
      </c>
      <c r="G22" s="339">
        <f>IFERROR(E22/C22%,0)</f>
        <v>0</v>
      </c>
      <c r="H22" s="339">
        <f>H23+H24+H26</f>
        <v>0</v>
      </c>
      <c r="I22" s="339">
        <f t="shared" ref="I22:AE22" si="17">I23+I24+I26</f>
        <v>0</v>
      </c>
      <c r="J22" s="339">
        <f t="shared" si="17"/>
        <v>0</v>
      </c>
      <c r="K22" s="339">
        <f t="shared" si="17"/>
        <v>0</v>
      </c>
      <c r="L22" s="339">
        <f t="shared" si="17"/>
        <v>0</v>
      </c>
      <c r="M22" s="339">
        <f t="shared" si="17"/>
        <v>0</v>
      </c>
      <c r="N22" s="339">
        <f t="shared" si="17"/>
        <v>0</v>
      </c>
      <c r="O22" s="339">
        <f t="shared" si="17"/>
        <v>0</v>
      </c>
      <c r="P22" s="339">
        <f t="shared" si="17"/>
        <v>0</v>
      </c>
      <c r="Q22" s="339">
        <f t="shared" si="17"/>
        <v>0</v>
      </c>
      <c r="R22" s="339">
        <f t="shared" si="17"/>
        <v>0</v>
      </c>
      <c r="S22" s="339">
        <f t="shared" si="17"/>
        <v>0</v>
      </c>
      <c r="T22" s="339">
        <f t="shared" si="17"/>
        <v>0</v>
      </c>
      <c r="U22" s="339">
        <f t="shared" si="17"/>
        <v>0</v>
      </c>
      <c r="V22" s="339">
        <f t="shared" si="17"/>
        <v>0</v>
      </c>
      <c r="W22" s="339">
        <f t="shared" si="17"/>
        <v>0</v>
      </c>
      <c r="X22" s="339">
        <f t="shared" si="17"/>
        <v>0</v>
      </c>
      <c r="Y22" s="339">
        <f t="shared" si="17"/>
        <v>0</v>
      </c>
      <c r="Z22" s="339">
        <f t="shared" si="17"/>
        <v>121037.5</v>
      </c>
      <c r="AA22" s="339">
        <f t="shared" si="17"/>
        <v>0</v>
      </c>
      <c r="AB22" s="339">
        <f t="shared" si="17"/>
        <v>0</v>
      </c>
      <c r="AC22" s="339">
        <f t="shared" si="17"/>
        <v>0</v>
      </c>
      <c r="AD22" s="339">
        <f t="shared" si="17"/>
        <v>0</v>
      </c>
      <c r="AE22" s="339">
        <f t="shared" si="17"/>
        <v>0</v>
      </c>
      <c r="AF22" s="774" t="s">
        <v>522</v>
      </c>
    </row>
    <row r="23" spans="1:32" ht="33.75" customHeight="1" x14ac:dyDescent="0.25">
      <c r="A23" s="330" t="s">
        <v>32</v>
      </c>
      <c r="B23" s="332">
        <f>H23+J23+L23+N23+P23+R23+T23+V23+X23+Z23+AB23+AD23</f>
        <v>54338.400000000001</v>
      </c>
      <c r="C23" s="332">
        <f t="shared" ref="C23:C24" si="18">H23</f>
        <v>0</v>
      </c>
      <c r="D23" s="332">
        <f t="shared" ref="D23:D24" si="19">E23</f>
        <v>0</v>
      </c>
      <c r="E23" s="332">
        <f t="shared" ref="E23:E24" si="20">I23+K23+M23+O23+Q23+S23+U23+W23+Y23+AA23+AC23+AE23</f>
        <v>0</v>
      </c>
      <c r="F23" s="332">
        <f t="shared" ref="F23:F26" si="21">IFERROR(E23/B23%,0)</f>
        <v>0</v>
      </c>
      <c r="G23" s="332">
        <f t="shared" ref="G23:G26" si="22">IFERROR(E23/C23%,0)</f>
        <v>0</v>
      </c>
      <c r="H23" s="331"/>
      <c r="I23" s="331"/>
      <c r="J23" s="331"/>
      <c r="K23" s="331"/>
      <c r="L23" s="331"/>
      <c r="M23" s="331"/>
      <c r="N23" s="331"/>
      <c r="O23" s="331"/>
      <c r="P23" s="331"/>
      <c r="Q23" s="331"/>
      <c r="R23" s="331"/>
      <c r="S23" s="331"/>
      <c r="T23" s="331"/>
      <c r="U23" s="331"/>
      <c r="V23" s="331"/>
      <c r="W23" s="331"/>
      <c r="X23" s="331"/>
      <c r="Y23" s="331"/>
      <c r="Z23" s="331">
        <v>54338.400000000001</v>
      </c>
      <c r="AA23" s="331"/>
      <c r="AB23" s="331"/>
      <c r="AC23" s="331"/>
      <c r="AD23" s="331"/>
      <c r="AE23" s="331"/>
      <c r="AF23" s="769"/>
    </row>
    <row r="24" spans="1:32" ht="27.75" customHeight="1" x14ac:dyDescent="0.25">
      <c r="A24" s="330" t="s">
        <v>33</v>
      </c>
      <c r="B24" s="332">
        <f>H24+J24+L24+N24+P24+R24+T24+V24+X24+Z24+AB24+AD24</f>
        <v>12360.1</v>
      </c>
      <c r="C24" s="332">
        <f t="shared" si="18"/>
        <v>0</v>
      </c>
      <c r="D24" s="332">
        <f t="shared" si="19"/>
        <v>0</v>
      </c>
      <c r="E24" s="332">
        <f t="shared" si="20"/>
        <v>0</v>
      </c>
      <c r="F24" s="332">
        <f t="shared" si="21"/>
        <v>0</v>
      </c>
      <c r="G24" s="332">
        <f t="shared" si="22"/>
        <v>0</v>
      </c>
      <c r="H24" s="331"/>
      <c r="I24" s="331"/>
      <c r="J24" s="331"/>
      <c r="K24" s="331"/>
      <c r="L24" s="331"/>
      <c r="M24" s="331"/>
      <c r="N24" s="331"/>
      <c r="O24" s="331"/>
      <c r="P24" s="331"/>
      <c r="Q24" s="331"/>
      <c r="R24" s="331"/>
      <c r="S24" s="331"/>
      <c r="T24" s="331"/>
      <c r="U24" s="331"/>
      <c r="V24" s="331"/>
      <c r="W24" s="331"/>
      <c r="X24" s="331"/>
      <c r="Y24" s="331"/>
      <c r="Z24" s="331">
        <v>12360.1</v>
      </c>
      <c r="AA24" s="331"/>
      <c r="AB24" s="331"/>
      <c r="AC24" s="331"/>
      <c r="AD24" s="331"/>
      <c r="AE24" s="331"/>
      <c r="AF24" s="769"/>
    </row>
    <row r="25" spans="1:32" ht="31.5" x14ac:dyDescent="0.25">
      <c r="A25" s="344" t="s">
        <v>176</v>
      </c>
      <c r="B25" s="332"/>
      <c r="C25" s="332"/>
      <c r="D25" s="332"/>
      <c r="E25" s="332"/>
      <c r="F25" s="332"/>
      <c r="G25" s="332"/>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769"/>
    </row>
    <row r="26" spans="1:32" ht="28.5" customHeight="1" x14ac:dyDescent="0.25">
      <c r="A26" s="330" t="s">
        <v>401</v>
      </c>
      <c r="B26" s="332">
        <f t="shared" ref="B26" si="23">H26+J26+L26+N26+P26+R26+T26+V26+X26+Z26+AB26+AD26</f>
        <v>54339</v>
      </c>
      <c r="C26" s="332">
        <f>H26</f>
        <v>0</v>
      </c>
      <c r="D26" s="332">
        <f>E26</f>
        <v>0</v>
      </c>
      <c r="E26" s="332">
        <f>I26+K26+M26+O26+Q26+S26+U26+W26+Y26+AA26+AC26+AE26</f>
        <v>0</v>
      </c>
      <c r="F26" s="332">
        <f t="shared" si="21"/>
        <v>0</v>
      </c>
      <c r="G26" s="332">
        <f t="shared" si="22"/>
        <v>0</v>
      </c>
      <c r="H26" s="331"/>
      <c r="I26" s="331"/>
      <c r="J26" s="331"/>
      <c r="K26" s="331"/>
      <c r="L26" s="331"/>
      <c r="M26" s="331"/>
      <c r="N26" s="331"/>
      <c r="O26" s="331"/>
      <c r="P26" s="331"/>
      <c r="Q26" s="331"/>
      <c r="R26" s="331"/>
      <c r="S26" s="331"/>
      <c r="T26" s="331"/>
      <c r="U26" s="331"/>
      <c r="V26" s="331"/>
      <c r="W26" s="331"/>
      <c r="X26" s="331"/>
      <c r="Y26" s="331"/>
      <c r="Z26" s="331">
        <v>54339</v>
      </c>
      <c r="AA26" s="331"/>
      <c r="AB26" s="331"/>
      <c r="AC26" s="331"/>
      <c r="AD26" s="331"/>
      <c r="AE26" s="331"/>
      <c r="AF26" s="770"/>
    </row>
    <row r="27" spans="1:32" x14ac:dyDescent="0.25">
      <c r="A27" s="765" t="s">
        <v>434</v>
      </c>
      <c r="B27" s="766"/>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7"/>
      <c r="AF27" s="345"/>
    </row>
    <row r="28" spans="1:32" x14ac:dyDescent="0.25">
      <c r="A28" s="338" t="s">
        <v>31</v>
      </c>
      <c r="B28" s="339">
        <f>B29+B30+B31+B32</f>
        <v>388.9</v>
      </c>
      <c r="C28" s="339">
        <f t="shared" ref="C28:E28" si="24">C29+C30+C31+C32</f>
        <v>0</v>
      </c>
      <c r="D28" s="339">
        <f t="shared" si="24"/>
        <v>0</v>
      </c>
      <c r="E28" s="339">
        <f t="shared" si="24"/>
        <v>0</v>
      </c>
      <c r="F28" s="339">
        <f>IFERROR(E28/B28%,0)</f>
        <v>0</v>
      </c>
      <c r="G28" s="339">
        <f>IFERROR(E28/C28%,0)</f>
        <v>0</v>
      </c>
      <c r="H28" s="339">
        <f>H29+H30+H32</f>
        <v>0</v>
      </c>
      <c r="I28" s="339">
        <f t="shared" ref="I28:AE28" si="25">I29+I30+I32</f>
        <v>0</v>
      </c>
      <c r="J28" s="339">
        <f t="shared" si="25"/>
        <v>0</v>
      </c>
      <c r="K28" s="339">
        <f t="shared" si="25"/>
        <v>0</v>
      </c>
      <c r="L28" s="339">
        <f t="shared" si="25"/>
        <v>0</v>
      </c>
      <c r="M28" s="339">
        <f t="shared" si="25"/>
        <v>0</v>
      </c>
      <c r="N28" s="339">
        <f t="shared" si="25"/>
        <v>0</v>
      </c>
      <c r="O28" s="339">
        <f t="shared" si="25"/>
        <v>0</v>
      </c>
      <c r="P28" s="339">
        <f t="shared" si="25"/>
        <v>0</v>
      </c>
      <c r="Q28" s="339">
        <f t="shared" si="25"/>
        <v>0</v>
      </c>
      <c r="R28" s="339">
        <f t="shared" si="25"/>
        <v>0</v>
      </c>
      <c r="S28" s="339">
        <f t="shared" si="25"/>
        <v>0</v>
      </c>
      <c r="T28" s="339">
        <f t="shared" si="25"/>
        <v>0</v>
      </c>
      <c r="U28" s="339">
        <f t="shared" si="25"/>
        <v>0</v>
      </c>
      <c r="V28" s="339">
        <f t="shared" si="25"/>
        <v>0</v>
      </c>
      <c r="W28" s="339">
        <f t="shared" si="25"/>
        <v>0</v>
      </c>
      <c r="X28" s="339">
        <f t="shared" si="25"/>
        <v>0</v>
      </c>
      <c r="Y28" s="339">
        <f t="shared" si="25"/>
        <v>0</v>
      </c>
      <c r="Z28" s="339">
        <f t="shared" si="25"/>
        <v>0</v>
      </c>
      <c r="AA28" s="339">
        <f t="shared" si="25"/>
        <v>0</v>
      </c>
      <c r="AB28" s="339">
        <f t="shared" si="25"/>
        <v>388.9</v>
      </c>
      <c r="AC28" s="339">
        <f t="shared" si="25"/>
        <v>0</v>
      </c>
      <c r="AD28" s="339">
        <f t="shared" si="25"/>
        <v>0</v>
      </c>
      <c r="AE28" s="339">
        <f t="shared" si="25"/>
        <v>0</v>
      </c>
      <c r="AF28" s="774"/>
    </row>
    <row r="29" spans="1:32" x14ac:dyDescent="0.25">
      <c r="A29" s="330" t="s">
        <v>32</v>
      </c>
      <c r="B29" s="332"/>
      <c r="C29" s="331"/>
      <c r="D29" s="332"/>
      <c r="E29" s="332"/>
      <c r="F29" s="332"/>
      <c r="G29" s="332"/>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769"/>
    </row>
    <row r="30" spans="1:32" x14ac:dyDescent="0.25">
      <c r="A30" s="330" t="s">
        <v>33</v>
      </c>
      <c r="B30" s="332">
        <f>H30+J30+L30+N30+P30+R30+T30+V30+X30+Z30+AB30+AD30</f>
        <v>388.9</v>
      </c>
      <c r="C30" s="331">
        <f>H30</f>
        <v>0</v>
      </c>
      <c r="D30" s="332">
        <f>E30</f>
        <v>0</v>
      </c>
      <c r="E30" s="332">
        <f>I30+K30+M30+O30+Q30+S30+U30+W30+Y30+AA30+AC30+AE30</f>
        <v>0</v>
      </c>
      <c r="F30" s="332">
        <f t="shared" ref="F30" si="26">IFERROR(E30/B30%,0)</f>
        <v>0</v>
      </c>
      <c r="G30" s="332">
        <f t="shared" ref="G30" si="27">IFERROR(E30/C30%,0)</f>
        <v>0</v>
      </c>
      <c r="H30" s="331"/>
      <c r="I30" s="331"/>
      <c r="J30" s="331"/>
      <c r="K30" s="331"/>
      <c r="L30" s="331"/>
      <c r="M30" s="331"/>
      <c r="N30" s="331"/>
      <c r="O30" s="331"/>
      <c r="P30" s="331"/>
      <c r="Q30" s="331"/>
      <c r="R30" s="331"/>
      <c r="S30" s="331"/>
      <c r="T30" s="331"/>
      <c r="U30" s="331"/>
      <c r="V30" s="331"/>
      <c r="W30" s="331"/>
      <c r="X30" s="331"/>
      <c r="Y30" s="331"/>
      <c r="Z30" s="331"/>
      <c r="AA30" s="331"/>
      <c r="AB30" s="331">
        <v>388.9</v>
      </c>
      <c r="AC30" s="331"/>
      <c r="AD30" s="331"/>
      <c r="AE30" s="331"/>
      <c r="AF30" s="769"/>
    </row>
    <row r="31" spans="1:32" ht="31.5" x14ac:dyDescent="0.25">
      <c r="A31" s="344" t="s">
        <v>176</v>
      </c>
      <c r="B31" s="332"/>
      <c r="C31" s="331"/>
      <c r="D31" s="332"/>
      <c r="E31" s="332"/>
      <c r="F31" s="332"/>
      <c r="G31" s="332"/>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769"/>
    </row>
    <row r="32" spans="1:32" x14ac:dyDescent="0.25">
      <c r="A32" s="330" t="s">
        <v>401</v>
      </c>
      <c r="B32" s="332"/>
      <c r="C32" s="331"/>
      <c r="D32" s="332"/>
      <c r="E32" s="332"/>
      <c r="F32" s="332"/>
      <c r="G32" s="332"/>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770"/>
    </row>
    <row r="33" spans="1:32" x14ac:dyDescent="0.25">
      <c r="A33" s="765" t="s">
        <v>523</v>
      </c>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7"/>
      <c r="AF33" s="329"/>
    </row>
    <row r="34" spans="1:32" ht="31.5" customHeight="1" x14ac:dyDescent="0.25">
      <c r="A34" s="330" t="s">
        <v>31</v>
      </c>
      <c r="B34" s="332">
        <f>B35+B36+B38</f>
        <v>476346.05700000003</v>
      </c>
      <c r="C34" s="332">
        <f t="shared" ref="C34:E34" si="28">C35+C36+C38</f>
        <v>0</v>
      </c>
      <c r="D34" s="332">
        <f t="shared" si="28"/>
        <v>0</v>
      </c>
      <c r="E34" s="332">
        <f t="shared" si="28"/>
        <v>0</v>
      </c>
      <c r="F34" s="332">
        <f>IFERROR(E34/B34%,0)</f>
        <v>0</v>
      </c>
      <c r="G34" s="332">
        <f>IFERROR(E34/C34%,0)</f>
        <v>0</v>
      </c>
      <c r="H34" s="332">
        <f>H35+H36+H38</f>
        <v>0</v>
      </c>
      <c r="I34" s="332">
        <f t="shared" ref="I34:AE34" si="29">I35+I36+I38</f>
        <v>0</v>
      </c>
      <c r="J34" s="332">
        <f t="shared" si="29"/>
        <v>0</v>
      </c>
      <c r="K34" s="332">
        <f t="shared" si="29"/>
        <v>0</v>
      </c>
      <c r="L34" s="332">
        <f t="shared" si="29"/>
        <v>0</v>
      </c>
      <c r="M34" s="332">
        <f t="shared" si="29"/>
        <v>0</v>
      </c>
      <c r="N34" s="332">
        <f t="shared" si="29"/>
        <v>0</v>
      </c>
      <c r="O34" s="332">
        <f t="shared" si="29"/>
        <v>0</v>
      </c>
      <c r="P34" s="332">
        <f t="shared" si="29"/>
        <v>0</v>
      </c>
      <c r="Q34" s="332">
        <f t="shared" si="29"/>
        <v>0</v>
      </c>
      <c r="R34" s="332">
        <f t="shared" si="29"/>
        <v>0</v>
      </c>
      <c r="S34" s="332">
        <f t="shared" si="29"/>
        <v>0</v>
      </c>
      <c r="T34" s="332">
        <f t="shared" si="29"/>
        <v>16837.739999999998</v>
      </c>
      <c r="U34" s="332">
        <f t="shared" si="29"/>
        <v>0</v>
      </c>
      <c r="V34" s="332">
        <f t="shared" si="29"/>
        <v>0</v>
      </c>
      <c r="W34" s="332">
        <f t="shared" si="29"/>
        <v>0</v>
      </c>
      <c r="X34" s="332">
        <f t="shared" si="29"/>
        <v>338588.25</v>
      </c>
      <c r="Y34" s="332">
        <f t="shared" si="29"/>
        <v>0</v>
      </c>
      <c r="Z34" s="332">
        <f t="shared" si="29"/>
        <v>66772.486000000004</v>
      </c>
      <c r="AA34" s="332">
        <f t="shared" si="29"/>
        <v>0</v>
      </c>
      <c r="AB34" s="332">
        <f t="shared" si="29"/>
        <v>2004.8809999999999</v>
      </c>
      <c r="AC34" s="332">
        <f t="shared" si="29"/>
        <v>0</v>
      </c>
      <c r="AD34" s="332">
        <f t="shared" si="29"/>
        <v>52142.7</v>
      </c>
      <c r="AE34" s="332">
        <f t="shared" si="29"/>
        <v>0</v>
      </c>
      <c r="AF34" s="774" t="s">
        <v>524</v>
      </c>
    </row>
    <row r="35" spans="1:32" ht="46.5" customHeight="1" x14ac:dyDescent="0.25">
      <c r="A35" s="330" t="s">
        <v>32</v>
      </c>
      <c r="B35" s="332">
        <f>H35+J35+L35+N35+P35+R35+T35+V35+X35+Z35+AB35+AD35</f>
        <v>43550.947</v>
      </c>
      <c r="C35" s="331">
        <f>H35</f>
        <v>0</v>
      </c>
      <c r="D35" s="332">
        <f>E35</f>
        <v>0</v>
      </c>
      <c r="E35" s="332">
        <f>I35+K35+M35+O35+Q35+S35+U35+W35+Y35+AA35+AC35+AE35</f>
        <v>0</v>
      </c>
      <c r="F35" s="340">
        <f>IFERROR(E35/B35%,0)</f>
        <v>0</v>
      </c>
      <c r="G35" s="340">
        <f>IFERROR(E35/C35%,0)</f>
        <v>0</v>
      </c>
      <c r="H35" s="331"/>
      <c r="I35" s="331"/>
      <c r="J35" s="331"/>
      <c r="K35" s="331"/>
      <c r="L35" s="331"/>
      <c r="M35" s="331"/>
      <c r="N35" s="331"/>
      <c r="O35" s="331"/>
      <c r="P35" s="331"/>
      <c r="Q35" s="331"/>
      <c r="R35" s="331"/>
      <c r="S35" s="331"/>
      <c r="T35" s="331">
        <v>5612.58</v>
      </c>
      <c r="U35" s="331"/>
      <c r="V35" s="331"/>
      <c r="W35" s="331"/>
      <c r="X35" s="331"/>
      <c r="Y35" s="331"/>
      <c r="Z35" s="331">
        <v>22162.876</v>
      </c>
      <c r="AA35" s="331"/>
      <c r="AB35" s="331">
        <v>857.53099999999995</v>
      </c>
      <c r="AC35" s="331"/>
      <c r="AD35" s="331">
        <v>14917.96</v>
      </c>
      <c r="AE35" s="331"/>
      <c r="AF35" s="769"/>
    </row>
    <row r="36" spans="1:32" ht="43.5" customHeight="1" x14ac:dyDescent="0.25">
      <c r="A36" s="330" t="s">
        <v>33</v>
      </c>
      <c r="B36" s="332">
        <f>H36+J36+L36+N36+P36+R36+T36+V36+X36+Z36+AB36+AD36</f>
        <v>130526.35</v>
      </c>
      <c r="C36" s="331">
        <f>H36</f>
        <v>0</v>
      </c>
      <c r="D36" s="332">
        <f>E36</f>
        <v>0</v>
      </c>
      <c r="E36" s="332">
        <f>I36+K36+M36+O36+Q36+S36+U36+W36+Y36+AA36+AC36+AE36</f>
        <v>0</v>
      </c>
      <c r="F36" s="340">
        <f>IFERROR(E36/B36%,0)</f>
        <v>0</v>
      </c>
      <c r="G36" s="340">
        <f>IFERROR(E36/C36%,0)</f>
        <v>0</v>
      </c>
      <c r="H36" s="331"/>
      <c r="I36" s="331"/>
      <c r="J36" s="331"/>
      <c r="K36" s="331"/>
      <c r="L36" s="331"/>
      <c r="M36" s="331"/>
      <c r="N36" s="331"/>
      <c r="O36" s="331"/>
      <c r="P36" s="331"/>
      <c r="Q36" s="331"/>
      <c r="R36" s="331"/>
      <c r="S36" s="331"/>
      <c r="T36" s="331"/>
      <c r="U36" s="331"/>
      <c r="V36" s="331"/>
      <c r="W36" s="331"/>
      <c r="X36" s="331">
        <v>112862.75</v>
      </c>
      <c r="Y36" s="331"/>
      <c r="Z36" s="331">
        <v>283.86</v>
      </c>
      <c r="AA36" s="331"/>
      <c r="AB36" s="331"/>
      <c r="AC36" s="331"/>
      <c r="AD36" s="331">
        <v>17379.740000000002</v>
      </c>
      <c r="AE36" s="331"/>
      <c r="AF36" s="769"/>
    </row>
    <row r="37" spans="1:32" ht="41.25" customHeight="1" x14ac:dyDescent="0.25">
      <c r="A37" s="344" t="s">
        <v>176</v>
      </c>
      <c r="B37" s="332"/>
      <c r="C37" s="331"/>
      <c r="D37" s="332"/>
      <c r="E37" s="332"/>
      <c r="F37" s="340"/>
      <c r="G37" s="340"/>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769"/>
    </row>
    <row r="38" spans="1:32" ht="48.75" customHeight="1" x14ac:dyDescent="0.25">
      <c r="A38" s="330" t="s">
        <v>401</v>
      </c>
      <c r="B38" s="332">
        <f t="shared" ref="B38" si="30">H38+J38+L38+N38+P38+R38+T38+V38+X38+Z38+AB38+AD38</f>
        <v>302268.76</v>
      </c>
      <c r="C38" s="331">
        <f t="shared" ref="C38" si="31">H38</f>
        <v>0</v>
      </c>
      <c r="D38" s="332">
        <f t="shared" ref="D38" si="32">E38</f>
        <v>0</v>
      </c>
      <c r="E38" s="332">
        <f t="shared" ref="E38" si="33">I38+K38+M38+O38+Q38+S38+U38+W38+Y38+AA38+AC38+AE38</f>
        <v>0</v>
      </c>
      <c r="F38" s="340">
        <f t="shared" ref="F38" si="34">IFERROR(E38/B38%,0)</f>
        <v>0</v>
      </c>
      <c r="G38" s="340">
        <f t="shared" ref="G38" si="35">IFERROR(E38/C38%,0)</f>
        <v>0</v>
      </c>
      <c r="H38" s="331"/>
      <c r="I38" s="331"/>
      <c r="J38" s="331"/>
      <c r="K38" s="331"/>
      <c r="L38" s="331"/>
      <c r="M38" s="331"/>
      <c r="N38" s="331"/>
      <c r="O38" s="331"/>
      <c r="P38" s="331"/>
      <c r="Q38" s="331"/>
      <c r="R38" s="331"/>
      <c r="S38" s="331"/>
      <c r="T38" s="331">
        <v>11225.16</v>
      </c>
      <c r="U38" s="331"/>
      <c r="V38" s="331"/>
      <c r="W38" s="331"/>
      <c r="X38" s="331">
        <v>225725.5</v>
      </c>
      <c r="Y38" s="331"/>
      <c r="Z38" s="331">
        <v>44325.75</v>
      </c>
      <c r="AA38" s="331"/>
      <c r="AB38" s="331">
        <v>1147.3499999999999</v>
      </c>
      <c r="AC38" s="331"/>
      <c r="AD38" s="331">
        <v>19845</v>
      </c>
      <c r="AE38" s="331"/>
      <c r="AF38" s="770"/>
    </row>
    <row r="39" spans="1:32" ht="18" customHeight="1" x14ac:dyDescent="0.25">
      <c r="A39" s="765" t="s">
        <v>435</v>
      </c>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7"/>
      <c r="AF39" s="345"/>
    </row>
    <row r="40" spans="1:32" ht="89.25" customHeight="1" x14ac:dyDescent="0.25">
      <c r="A40" s="330" t="s">
        <v>31</v>
      </c>
      <c r="B40" s="332">
        <f>B41+B42+B44</f>
        <v>1734.127</v>
      </c>
      <c r="C40" s="332">
        <f t="shared" ref="C40:E40" si="36">C41+C42+C44</f>
        <v>0</v>
      </c>
      <c r="D40" s="332">
        <f t="shared" si="36"/>
        <v>0</v>
      </c>
      <c r="E40" s="332">
        <f t="shared" si="36"/>
        <v>0</v>
      </c>
      <c r="F40" s="332">
        <f>IFERROR(E40/B40%,0)</f>
        <v>0</v>
      </c>
      <c r="G40" s="332">
        <f>IFERROR(E40/C40%,0)</f>
        <v>0</v>
      </c>
      <c r="H40" s="332">
        <f>H41+H42+H44</f>
        <v>0</v>
      </c>
      <c r="I40" s="332">
        <f t="shared" ref="I40:AE40" si="37">I41+I42+I44</f>
        <v>0</v>
      </c>
      <c r="J40" s="332">
        <f t="shared" si="37"/>
        <v>0</v>
      </c>
      <c r="K40" s="332">
        <f t="shared" si="37"/>
        <v>0</v>
      </c>
      <c r="L40" s="332">
        <f t="shared" si="37"/>
        <v>0</v>
      </c>
      <c r="M40" s="332">
        <f t="shared" si="37"/>
        <v>0</v>
      </c>
      <c r="N40" s="332">
        <f t="shared" si="37"/>
        <v>0</v>
      </c>
      <c r="O40" s="332">
        <f t="shared" si="37"/>
        <v>0</v>
      </c>
      <c r="P40" s="332">
        <f t="shared" si="37"/>
        <v>0</v>
      </c>
      <c r="Q40" s="332">
        <f t="shared" si="37"/>
        <v>0</v>
      </c>
      <c r="R40" s="332">
        <f t="shared" si="37"/>
        <v>0</v>
      </c>
      <c r="S40" s="332">
        <f t="shared" si="37"/>
        <v>0</v>
      </c>
      <c r="T40" s="332">
        <f t="shared" si="37"/>
        <v>0</v>
      </c>
      <c r="U40" s="332">
        <f t="shared" si="37"/>
        <v>0</v>
      </c>
      <c r="V40" s="332">
        <f t="shared" si="37"/>
        <v>0</v>
      </c>
      <c r="W40" s="332">
        <f t="shared" si="37"/>
        <v>0</v>
      </c>
      <c r="X40" s="332">
        <f t="shared" si="37"/>
        <v>0</v>
      </c>
      <c r="Y40" s="332">
        <f t="shared" si="37"/>
        <v>0</v>
      </c>
      <c r="Z40" s="332">
        <f t="shared" si="37"/>
        <v>0</v>
      </c>
      <c r="AA40" s="332">
        <f t="shared" si="37"/>
        <v>0</v>
      </c>
      <c r="AB40" s="332">
        <f t="shared" si="37"/>
        <v>0</v>
      </c>
      <c r="AC40" s="332">
        <f t="shared" si="37"/>
        <v>0</v>
      </c>
      <c r="AD40" s="332">
        <f t="shared" si="37"/>
        <v>1734.127</v>
      </c>
      <c r="AE40" s="332">
        <f t="shared" si="37"/>
        <v>0</v>
      </c>
      <c r="AF40" s="775" t="s">
        <v>534</v>
      </c>
    </row>
    <row r="41" spans="1:32" x14ac:dyDescent="0.25">
      <c r="A41" s="330" t="s">
        <v>32</v>
      </c>
      <c r="B41" s="332">
        <f>H41+J41+L41+N41+P41+R41+T41+V41+X41+Z41+AB41+AD41</f>
        <v>0</v>
      </c>
      <c r="C41" s="331">
        <f>H41</f>
        <v>0</v>
      </c>
      <c r="D41" s="332">
        <f>E41</f>
        <v>0</v>
      </c>
      <c r="E41" s="332">
        <f>I41+K41+M41+O41+Q41+S41+U41+W41+Y41+AA41+AC41+AE41</f>
        <v>0</v>
      </c>
      <c r="F41" s="340">
        <f>IFERROR(E41/B41%,0)</f>
        <v>0</v>
      </c>
      <c r="G41" s="340">
        <f>IFERROR(E41/C41%,0)</f>
        <v>0</v>
      </c>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775"/>
    </row>
    <row r="42" spans="1:32" ht="25.5" customHeight="1" x14ac:dyDescent="0.25">
      <c r="A42" s="330" t="s">
        <v>33</v>
      </c>
      <c r="B42" s="332">
        <f>H42+J42+L42+N42+P42+R42+T42+V42+X42+Z42+AB42+AD42</f>
        <v>1734.127</v>
      </c>
      <c r="C42" s="331">
        <f>H42</f>
        <v>0</v>
      </c>
      <c r="D42" s="332">
        <f>E42</f>
        <v>0</v>
      </c>
      <c r="E42" s="332">
        <f>I42+K42+M42+O42+Q42+S42+U42+W42+Y42+AA42+AC42+AE42</f>
        <v>0</v>
      </c>
      <c r="F42" s="340">
        <f>IFERROR(E42/B42%,0)</f>
        <v>0</v>
      </c>
      <c r="G42" s="340">
        <f>IFERROR(E42/C42%,0)</f>
        <v>0</v>
      </c>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v>1734.127</v>
      </c>
      <c r="AE42" s="331"/>
      <c r="AF42" s="775"/>
    </row>
    <row r="43" spans="1:32" ht="31.5" x14ac:dyDescent="0.25">
      <c r="A43" s="344" t="s">
        <v>176</v>
      </c>
      <c r="B43" s="332">
        <f t="shared" ref="B43:B44" si="38">H43+J43+L43+N43+P43+R43+T43+V43+X43+Z43+AB43+AD43</f>
        <v>0</v>
      </c>
      <c r="C43" s="331">
        <f t="shared" ref="C43:C44" si="39">H43</f>
        <v>0</v>
      </c>
      <c r="D43" s="332">
        <f t="shared" ref="D43:D44" si="40">E43</f>
        <v>0</v>
      </c>
      <c r="E43" s="332">
        <f t="shared" ref="E43:E44" si="41">I43+K43+M43+O43+Q43+S43+U43+W43+Y43+AA43+AC43+AE43</f>
        <v>0</v>
      </c>
      <c r="F43" s="340">
        <f t="shared" ref="F43:F44" si="42">IFERROR(E43/B43%,0)</f>
        <v>0</v>
      </c>
      <c r="G43" s="340">
        <f t="shared" ref="G43:G44" si="43">IFERROR(E43/C43%,0)</f>
        <v>0</v>
      </c>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775"/>
    </row>
    <row r="44" spans="1:32" x14ac:dyDescent="0.25">
      <c r="A44" s="330" t="s">
        <v>401</v>
      </c>
      <c r="B44" s="332">
        <f t="shared" si="38"/>
        <v>0</v>
      </c>
      <c r="C44" s="331">
        <f t="shared" si="39"/>
        <v>0</v>
      </c>
      <c r="D44" s="332">
        <f t="shared" si="40"/>
        <v>0</v>
      </c>
      <c r="E44" s="332">
        <f t="shared" si="41"/>
        <v>0</v>
      </c>
      <c r="F44" s="340">
        <f t="shared" si="42"/>
        <v>0</v>
      </c>
      <c r="G44" s="340">
        <f t="shared" si="43"/>
        <v>0</v>
      </c>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775"/>
    </row>
    <row r="45" spans="1:32" x14ac:dyDescent="0.25">
      <c r="A45" s="765" t="s">
        <v>436</v>
      </c>
      <c r="B45" s="766"/>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7"/>
      <c r="AF45" s="345"/>
    </row>
    <row r="46" spans="1:32" x14ac:dyDescent="0.25">
      <c r="A46" s="330" t="s">
        <v>31</v>
      </c>
      <c r="B46" s="332">
        <f>B47+B48+B50</f>
        <v>4540.5360000000001</v>
      </c>
      <c r="C46" s="332">
        <f t="shared" ref="C46:E46" si="44">C47+C48+C50</f>
        <v>0</v>
      </c>
      <c r="D46" s="332">
        <f t="shared" si="44"/>
        <v>0</v>
      </c>
      <c r="E46" s="332">
        <f t="shared" si="44"/>
        <v>0</v>
      </c>
      <c r="F46" s="332">
        <f>IFERROR(E46/B46%,0)</f>
        <v>0</v>
      </c>
      <c r="G46" s="332">
        <f>IFERROR(E46/C46%,0)</f>
        <v>0</v>
      </c>
      <c r="H46" s="332">
        <f>H47+H48+H50</f>
        <v>0</v>
      </c>
      <c r="I46" s="332">
        <f t="shared" ref="I46:AE46" si="45">I47+I48+I50</f>
        <v>0</v>
      </c>
      <c r="J46" s="332">
        <f t="shared" si="45"/>
        <v>0</v>
      </c>
      <c r="K46" s="332">
        <f t="shared" si="45"/>
        <v>0</v>
      </c>
      <c r="L46" s="332">
        <f t="shared" si="45"/>
        <v>0</v>
      </c>
      <c r="M46" s="332">
        <f t="shared" si="45"/>
        <v>0</v>
      </c>
      <c r="N46" s="332">
        <f t="shared" si="45"/>
        <v>0</v>
      </c>
      <c r="O46" s="332">
        <f t="shared" si="45"/>
        <v>0</v>
      </c>
      <c r="P46" s="332">
        <f t="shared" si="45"/>
        <v>0</v>
      </c>
      <c r="Q46" s="332">
        <f t="shared" si="45"/>
        <v>0</v>
      </c>
      <c r="R46" s="332">
        <f t="shared" si="45"/>
        <v>4540.5360000000001</v>
      </c>
      <c r="S46" s="332">
        <f t="shared" si="45"/>
        <v>0</v>
      </c>
      <c r="T46" s="332">
        <f t="shared" si="45"/>
        <v>0</v>
      </c>
      <c r="U46" s="332">
        <f t="shared" si="45"/>
        <v>0</v>
      </c>
      <c r="V46" s="332">
        <f t="shared" si="45"/>
        <v>0</v>
      </c>
      <c r="W46" s="332">
        <f t="shared" si="45"/>
        <v>0</v>
      </c>
      <c r="X46" s="332">
        <f t="shared" si="45"/>
        <v>0</v>
      </c>
      <c r="Y46" s="332">
        <f t="shared" si="45"/>
        <v>0</v>
      </c>
      <c r="Z46" s="332">
        <f t="shared" si="45"/>
        <v>0</v>
      </c>
      <c r="AA46" s="332">
        <f t="shared" si="45"/>
        <v>0</v>
      </c>
      <c r="AB46" s="332">
        <f t="shared" si="45"/>
        <v>0</v>
      </c>
      <c r="AC46" s="332">
        <f t="shared" si="45"/>
        <v>0</v>
      </c>
      <c r="AD46" s="332">
        <f t="shared" si="45"/>
        <v>0</v>
      </c>
      <c r="AE46" s="332">
        <f t="shared" si="45"/>
        <v>0</v>
      </c>
      <c r="AF46" s="775" t="s">
        <v>535</v>
      </c>
    </row>
    <row r="47" spans="1:32" x14ac:dyDescent="0.25">
      <c r="A47" s="330" t="s">
        <v>32</v>
      </c>
      <c r="B47" s="332">
        <f>H47+J47+L47+N47+P47+R47+T47+V47+X47+Z47+AB47+AD47</f>
        <v>0</v>
      </c>
      <c r="C47" s="331">
        <f>H47</f>
        <v>0</v>
      </c>
      <c r="D47" s="332">
        <f>E47</f>
        <v>0</v>
      </c>
      <c r="E47" s="332">
        <f>I47+K47+M47+O47+Q47+S47+U47+W47+Y47+AA47+AC47+AE47</f>
        <v>0</v>
      </c>
      <c r="F47" s="340">
        <f>IFERROR(E47/B47%,0)</f>
        <v>0</v>
      </c>
      <c r="G47" s="340">
        <f>IFERROR(E47/C47%,0)</f>
        <v>0</v>
      </c>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775"/>
    </row>
    <row r="48" spans="1:32" ht="30" customHeight="1" x14ac:dyDescent="0.25">
      <c r="A48" s="330" t="s">
        <v>33</v>
      </c>
      <c r="B48" s="332">
        <f>H48+J48+L48+N48+P48+R48+T48+V48+X48+Z48+AB48+AD48</f>
        <v>4540.5360000000001</v>
      </c>
      <c r="C48" s="331">
        <f>H48</f>
        <v>0</v>
      </c>
      <c r="D48" s="332">
        <f>E48</f>
        <v>0</v>
      </c>
      <c r="E48" s="332">
        <f>I48+K48+M48+O48+Q48+S48+U48+W48+Y48+AA48+AC48+AE48</f>
        <v>0</v>
      </c>
      <c r="F48" s="340">
        <f>IFERROR(E48/B48%,0)</f>
        <v>0</v>
      </c>
      <c r="G48" s="340">
        <f>IFERROR(E48/C48%,0)</f>
        <v>0</v>
      </c>
      <c r="H48" s="331"/>
      <c r="I48" s="331"/>
      <c r="J48" s="331"/>
      <c r="K48" s="331"/>
      <c r="L48" s="331"/>
      <c r="M48" s="331"/>
      <c r="N48" s="331"/>
      <c r="O48" s="331"/>
      <c r="P48" s="331"/>
      <c r="Q48" s="331"/>
      <c r="R48" s="331">
        <v>4540.5360000000001</v>
      </c>
      <c r="S48" s="331"/>
      <c r="T48" s="331"/>
      <c r="U48" s="331"/>
      <c r="V48" s="331"/>
      <c r="W48" s="331"/>
      <c r="X48" s="331"/>
      <c r="Y48" s="331"/>
      <c r="Z48" s="331"/>
      <c r="AA48" s="331"/>
      <c r="AB48" s="331"/>
      <c r="AC48" s="331"/>
      <c r="AD48" s="331"/>
      <c r="AE48" s="331"/>
      <c r="AF48" s="775"/>
    </row>
    <row r="49" spans="1:32" ht="31.5" x14ac:dyDescent="0.25">
      <c r="A49" s="344" t="s">
        <v>176</v>
      </c>
      <c r="B49" s="332">
        <f t="shared" ref="B49:B50" si="46">H49+J49+L49+N49+P49+R49+T49+V49+X49+Z49+AB49+AD49</f>
        <v>0</v>
      </c>
      <c r="C49" s="331">
        <f t="shared" ref="C49:C50" si="47">H49</f>
        <v>0</v>
      </c>
      <c r="D49" s="332">
        <f t="shared" ref="D49:D50" si="48">E49</f>
        <v>0</v>
      </c>
      <c r="E49" s="332">
        <f t="shared" ref="E49:E50" si="49">I49+K49+M49+O49+Q49+S49+U49+W49+Y49+AA49+AC49+AE49</f>
        <v>0</v>
      </c>
      <c r="F49" s="340">
        <f t="shared" ref="F49:F50" si="50">IFERROR(E49/B49%,0)</f>
        <v>0</v>
      </c>
      <c r="G49" s="340">
        <f t="shared" ref="G49:G50" si="51">IFERROR(E49/C49%,0)</f>
        <v>0</v>
      </c>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775"/>
    </row>
    <row r="50" spans="1:32" ht="20.25" customHeight="1" x14ac:dyDescent="0.25">
      <c r="A50" s="330" t="s">
        <v>401</v>
      </c>
      <c r="B50" s="332">
        <f t="shared" si="46"/>
        <v>0</v>
      </c>
      <c r="C50" s="331">
        <f t="shared" si="47"/>
        <v>0</v>
      </c>
      <c r="D50" s="332">
        <f t="shared" si="48"/>
        <v>0</v>
      </c>
      <c r="E50" s="332">
        <f t="shared" si="49"/>
        <v>0</v>
      </c>
      <c r="F50" s="340">
        <f t="shared" si="50"/>
        <v>0</v>
      </c>
      <c r="G50" s="340">
        <f t="shared" si="51"/>
        <v>0</v>
      </c>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775"/>
    </row>
    <row r="51" spans="1:32" x14ac:dyDescent="0.25">
      <c r="A51" s="759" t="s">
        <v>437</v>
      </c>
      <c r="B51" s="760"/>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1"/>
      <c r="AF51" s="345"/>
    </row>
    <row r="52" spans="1:32" x14ac:dyDescent="0.25">
      <c r="A52" s="338" t="s">
        <v>31</v>
      </c>
      <c r="B52" s="339">
        <f>B53+B54+B56</f>
        <v>229690.005</v>
      </c>
      <c r="C52" s="339">
        <f t="shared" ref="C52:E52" si="52">C53+C54+C56</f>
        <v>33912.783000000003</v>
      </c>
      <c r="D52" s="339">
        <f t="shared" si="52"/>
        <v>17885.599999999999</v>
      </c>
      <c r="E52" s="339">
        <f t="shared" si="52"/>
        <v>17885.599999999999</v>
      </c>
      <c r="F52" s="339">
        <f>E52/B52*100</f>
        <v>7.7868429668935741</v>
      </c>
      <c r="G52" s="339">
        <f>E52/C52*100</f>
        <v>52.739994827319236</v>
      </c>
      <c r="H52" s="339">
        <f>H53+H54+H56</f>
        <v>33912.783000000003</v>
      </c>
      <c r="I52" s="339">
        <f t="shared" ref="I52:AE52" si="53">I53+I54+I56</f>
        <v>17885.599999999999</v>
      </c>
      <c r="J52" s="339">
        <f t="shared" si="53"/>
        <v>22577.74</v>
      </c>
      <c r="K52" s="339">
        <f t="shared" si="53"/>
        <v>0</v>
      </c>
      <c r="L52" s="339">
        <f t="shared" si="53"/>
        <v>23431.416000000005</v>
      </c>
      <c r="M52" s="339">
        <f t="shared" si="53"/>
        <v>0</v>
      </c>
      <c r="N52" s="339">
        <f t="shared" si="53"/>
        <v>28452.109000000004</v>
      </c>
      <c r="O52" s="339">
        <f t="shared" si="53"/>
        <v>0</v>
      </c>
      <c r="P52" s="339">
        <f t="shared" si="53"/>
        <v>18063.654000000002</v>
      </c>
      <c r="Q52" s="339">
        <f t="shared" si="53"/>
        <v>0</v>
      </c>
      <c r="R52" s="339">
        <f t="shared" si="53"/>
        <v>17240.697</v>
      </c>
      <c r="S52" s="339">
        <f t="shared" si="53"/>
        <v>0</v>
      </c>
      <c r="T52" s="339">
        <f t="shared" si="53"/>
        <v>19437.449000000004</v>
      </c>
      <c r="U52" s="339">
        <f t="shared" si="53"/>
        <v>0</v>
      </c>
      <c r="V52" s="339">
        <f t="shared" si="53"/>
        <v>12077.357</v>
      </c>
      <c r="W52" s="339">
        <f t="shared" si="53"/>
        <v>0</v>
      </c>
      <c r="X52" s="339">
        <f t="shared" si="53"/>
        <v>11058.033000000001</v>
      </c>
      <c r="Y52" s="339">
        <f t="shared" si="53"/>
        <v>0</v>
      </c>
      <c r="Z52" s="339">
        <f t="shared" si="53"/>
        <v>21173.49</v>
      </c>
      <c r="AA52" s="339">
        <f t="shared" si="53"/>
        <v>0</v>
      </c>
      <c r="AB52" s="339">
        <f t="shared" si="53"/>
        <v>12038.495000000001</v>
      </c>
      <c r="AC52" s="339">
        <f t="shared" si="53"/>
        <v>0</v>
      </c>
      <c r="AD52" s="339">
        <f t="shared" si="53"/>
        <v>10226.781999999999</v>
      </c>
      <c r="AE52" s="339">
        <f t="shared" si="53"/>
        <v>0</v>
      </c>
      <c r="AF52" s="774" t="s">
        <v>537</v>
      </c>
    </row>
    <row r="53" spans="1:32" x14ac:dyDescent="0.25">
      <c r="A53" s="330" t="s">
        <v>32</v>
      </c>
      <c r="B53" s="332">
        <f>H53+J53+L53+N53+P53+R53+T53+V53+X53+Z53+AB53+AD53</f>
        <v>0</v>
      </c>
      <c r="C53" s="332">
        <f>C59+C77+C83+C89</f>
        <v>0</v>
      </c>
      <c r="D53" s="332">
        <f>E53</f>
        <v>0</v>
      </c>
      <c r="E53" s="332">
        <f>I53+K53+M53+O53+Q53+S53+U53+W53+Y53+AA53+AC53+AE53</f>
        <v>0</v>
      </c>
      <c r="F53" s="332">
        <f>IFERROR(E53/B53*100,0)</f>
        <v>0</v>
      </c>
      <c r="G53" s="332">
        <f>IFERROR(E53/C53*100,0)</f>
        <v>0</v>
      </c>
      <c r="H53" s="331">
        <f>H59+H77+H83+H89+H95</f>
        <v>0</v>
      </c>
      <c r="I53" s="331">
        <f t="shared" ref="I53:AE56" si="54">I59+I77+I83+I89+I95</f>
        <v>0</v>
      </c>
      <c r="J53" s="331">
        <f t="shared" si="54"/>
        <v>0</v>
      </c>
      <c r="K53" s="331">
        <f t="shared" si="54"/>
        <v>0</v>
      </c>
      <c r="L53" s="331">
        <f t="shared" si="54"/>
        <v>0</v>
      </c>
      <c r="M53" s="331">
        <f t="shared" si="54"/>
        <v>0</v>
      </c>
      <c r="N53" s="331">
        <f t="shared" si="54"/>
        <v>0</v>
      </c>
      <c r="O53" s="331">
        <f t="shared" si="54"/>
        <v>0</v>
      </c>
      <c r="P53" s="331">
        <f t="shared" si="54"/>
        <v>0</v>
      </c>
      <c r="Q53" s="331">
        <f t="shared" si="54"/>
        <v>0</v>
      </c>
      <c r="R53" s="331">
        <f t="shared" si="54"/>
        <v>0</v>
      </c>
      <c r="S53" s="331">
        <f t="shared" si="54"/>
        <v>0</v>
      </c>
      <c r="T53" s="331">
        <f t="shared" si="54"/>
        <v>0</v>
      </c>
      <c r="U53" s="331">
        <f t="shared" si="54"/>
        <v>0</v>
      </c>
      <c r="V53" s="331">
        <f t="shared" si="54"/>
        <v>0</v>
      </c>
      <c r="W53" s="331">
        <f t="shared" si="54"/>
        <v>0</v>
      </c>
      <c r="X53" s="331">
        <f t="shared" si="54"/>
        <v>0</v>
      </c>
      <c r="Y53" s="331">
        <f t="shared" si="54"/>
        <v>0</v>
      </c>
      <c r="Z53" s="331">
        <f t="shared" si="54"/>
        <v>0</v>
      </c>
      <c r="AA53" s="331">
        <f t="shared" si="54"/>
        <v>0</v>
      </c>
      <c r="AB53" s="331">
        <f t="shared" si="54"/>
        <v>0</v>
      </c>
      <c r="AC53" s="331">
        <f t="shared" si="54"/>
        <v>0</v>
      </c>
      <c r="AD53" s="331">
        <f t="shared" si="54"/>
        <v>0</v>
      </c>
      <c r="AE53" s="331">
        <f t="shared" si="54"/>
        <v>0</v>
      </c>
      <c r="AF53" s="775"/>
    </row>
    <row r="54" spans="1:32" x14ac:dyDescent="0.25">
      <c r="A54" s="330" t="s">
        <v>33</v>
      </c>
      <c r="B54" s="332">
        <f>H54+J54+L54+N54+P54+R54+T54+V54+X54+Z54+AB54+AD54</f>
        <v>229690.005</v>
      </c>
      <c r="C54" s="332">
        <f>C60+C78+C84+C90</f>
        <v>33912.783000000003</v>
      </c>
      <c r="D54" s="332">
        <f>E54</f>
        <v>17885.599999999999</v>
      </c>
      <c r="E54" s="332">
        <f>I54+K54+M54+O54+Q54+S54+U54+W54+Y54+AA54+AC54+AE54</f>
        <v>17885.599999999999</v>
      </c>
      <c r="F54" s="332">
        <f>IFERROR(E54/B54*100,0)</f>
        <v>7.7868429668935741</v>
      </c>
      <c r="G54" s="332">
        <f>IFERROR(E54/C54*100,0)</f>
        <v>52.739994827319236</v>
      </c>
      <c r="H54" s="331">
        <f t="shared" ref="H54:W56" si="55">H60+H78+H84+H90+H96</f>
        <v>33912.783000000003</v>
      </c>
      <c r="I54" s="331">
        <f t="shared" si="55"/>
        <v>17885.599999999999</v>
      </c>
      <c r="J54" s="331">
        <f t="shared" si="55"/>
        <v>22577.74</v>
      </c>
      <c r="K54" s="331">
        <f t="shared" si="55"/>
        <v>0</v>
      </c>
      <c r="L54" s="331">
        <f t="shared" si="55"/>
        <v>23431.416000000005</v>
      </c>
      <c r="M54" s="331">
        <f t="shared" si="55"/>
        <v>0</v>
      </c>
      <c r="N54" s="331">
        <f t="shared" si="55"/>
        <v>28452.109000000004</v>
      </c>
      <c r="O54" s="331">
        <f t="shared" si="55"/>
        <v>0</v>
      </c>
      <c r="P54" s="331">
        <f t="shared" si="55"/>
        <v>18063.654000000002</v>
      </c>
      <c r="Q54" s="331">
        <f t="shared" si="55"/>
        <v>0</v>
      </c>
      <c r="R54" s="331">
        <f t="shared" si="55"/>
        <v>17240.697</v>
      </c>
      <c r="S54" s="331">
        <f t="shared" si="55"/>
        <v>0</v>
      </c>
      <c r="T54" s="331">
        <f t="shared" si="55"/>
        <v>19437.449000000004</v>
      </c>
      <c r="U54" s="331">
        <f t="shared" si="55"/>
        <v>0</v>
      </c>
      <c r="V54" s="331">
        <f t="shared" si="55"/>
        <v>12077.357</v>
      </c>
      <c r="W54" s="331">
        <f t="shared" si="55"/>
        <v>0</v>
      </c>
      <c r="X54" s="331">
        <f t="shared" si="54"/>
        <v>11058.033000000001</v>
      </c>
      <c r="Y54" s="331">
        <f t="shared" si="54"/>
        <v>0</v>
      </c>
      <c r="Z54" s="331">
        <f t="shared" si="54"/>
        <v>21173.49</v>
      </c>
      <c r="AA54" s="331">
        <f t="shared" si="54"/>
        <v>0</v>
      </c>
      <c r="AB54" s="331">
        <f t="shared" si="54"/>
        <v>12038.495000000001</v>
      </c>
      <c r="AC54" s="331">
        <f t="shared" si="54"/>
        <v>0</v>
      </c>
      <c r="AD54" s="331">
        <f t="shared" si="54"/>
        <v>10226.781999999999</v>
      </c>
      <c r="AE54" s="331">
        <f t="shared" si="54"/>
        <v>0</v>
      </c>
      <c r="AF54" s="775"/>
    </row>
    <row r="55" spans="1:32" ht="31.5" x14ac:dyDescent="0.25">
      <c r="A55" s="344" t="s">
        <v>176</v>
      </c>
      <c r="B55" s="332">
        <f t="shared" ref="B55:B56" si="56">H55+J55+L55+N55+P55+R55+T55+V55+X55+Z55+AB55+AD55</f>
        <v>0</v>
      </c>
      <c r="C55" s="332">
        <f t="shared" ref="C55:C56" si="57">C61+C79+C85+C91</f>
        <v>0</v>
      </c>
      <c r="D55" s="332">
        <f t="shared" ref="D55:D56" si="58">E55</f>
        <v>0</v>
      </c>
      <c r="E55" s="332">
        <f t="shared" ref="E55:E56" si="59">I55+K55+M55+O55+Q55+S55+U55+W55+Y55+AA55+AC55+AE55</f>
        <v>0</v>
      </c>
      <c r="F55" s="332">
        <f t="shared" ref="F55:F56" si="60">IFERROR(E55/B55*100,0)</f>
        <v>0</v>
      </c>
      <c r="G55" s="332">
        <f t="shared" ref="G55:G56" si="61">IFERROR(E55/C55*100,0)</f>
        <v>0</v>
      </c>
      <c r="H55" s="331">
        <f t="shared" si="55"/>
        <v>0</v>
      </c>
      <c r="I55" s="331">
        <f t="shared" si="55"/>
        <v>0</v>
      </c>
      <c r="J55" s="331">
        <f t="shared" si="55"/>
        <v>0</v>
      </c>
      <c r="K55" s="331">
        <f t="shared" si="55"/>
        <v>0</v>
      </c>
      <c r="L55" s="331">
        <f t="shared" si="55"/>
        <v>0</v>
      </c>
      <c r="M55" s="331">
        <f t="shared" si="55"/>
        <v>0</v>
      </c>
      <c r="N55" s="331">
        <f t="shared" si="55"/>
        <v>0</v>
      </c>
      <c r="O55" s="331">
        <f t="shared" si="55"/>
        <v>0</v>
      </c>
      <c r="P55" s="331">
        <f t="shared" si="55"/>
        <v>0</v>
      </c>
      <c r="Q55" s="331">
        <f t="shared" si="55"/>
        <v>0</v>
      </c>
      <c r="R55" s="331">
        <f t="shared" si="55"/>
        <v>0</v>
      </c>
      <c r="S55" s="331">
        <f t="shared" si="55"/>
        <v>0</v>
      </c>
      <c r="T55" s="331">
        <f t="shared" si="55"/>
        <v>0</v>
      </c>
      <c r="U55" s="331">
        <f t="shared" si="55"/>
        <v>0</v>
      </c>
      <c r="V55" s="331">
        <f t="shared" si="55"/>
        <v>0</v>
      </c>
      <c r="W55" s="331">
        <f t="shared" si="55"/>
        <v>0</v>
      </c>
      <c r="X55" s="331">
        <f t="shared" si="54"/>
        <v>0</v>
      </c>
      <c r="Y55" s="331">
        <f t="shared" si="54"/>
        <v>0</v>
      </c>
      <c r="Z55" s="331">
        <f t="shared" si="54"/>
        <v>0</v>
      </c>
      <c r="AA55" s="331">
        <f t="shared" si="54"/>
        <v>0</v>
      </c>
      <c r="AB55" s="331">
        <f t="shared" si="54"/>
        <v>0</v>
      </c>
      <c r="AC55" s="331">
        <f t="shared" si="54"/>
        <v>0</v>
      </c>
      <c r="AD55" s="331">
        <f t="shared" si="54"/>
        <v>0</v>
      </c>
      <c r="AE55" s="331">
        <f t="shared" si="54"/>
        <v>0</v>
      </c>
      <c r="AF55" s="775"/>
    </row>
    <row r="56" spans="1:32" x14ac:dyDescent="0.25">
      <c r="A56" s="330" t="s">
        <v>401</v>
      </c>
      <c r="B56" s="332">
        <f t="shared" si="56"/>
        <v>0</v>
      </c>
      <c r="C56" s="332">
        <f t="shared" si="57"/>
        <v>0</v>
      </c>
      <c r="D56" s="332">
        <f t="shared" si="58"/>
        <v>0</v>
      </c>
      <c r="E56" s="332">
        <f t="shared" si="59"/>
        <v>0</v>
      </c>
      <c r="F56" s="332">
        <f t="shared" si="60"/>
        <v>0</v>
      </c>
      <c r="G56" s="332">
        <f t="shared" si="61"/>
        <v>0</v>
      </c>
      <c r="H56" s="331">
        <f t="shared" si="55"/>
        <v>0</v>
      </c>
      <c r="I56" s="331">
        <f t="shared" si="55"/>
        <v>0</v>
      </c>
      <c r="J56" s="331">
        <f t="shared" si="55"/>
        <v>0</v>
      </c>
      <c r="K56" s="331">
        <f t="shared" si="55"/>
        <v>0</v>
      </c>
      <c r="L56" s="331">
        <f t="shared" si="55"/>
        <v>0</v>
      </c>
      <c r="M56" s="331">
        <f t="shared" si="55"/>
        <v>0</v>
      </c>
      <c r="N56" s="331">
        <f t="shared" si="55"/>
        <v>0</v>
      </c>
      <c r="O56" s="331">
        <f t="shared" si="55"/>
        <v>0</v>
      </c>
      <c r="P56" s="331">
        <f t="shared" si="55"/>
        <v>0</v>
      </c>
      <c r="Q56" s="331">
        <f t="shared" si="55"/>
        <v>0</v>
      </c>
      <c r="R56" s="331">
        <f t="shared" si="55"/>
        <v>0</v>
      </c>
      <c r="S56" s="331">
        <f t="shared" si="55"/>
        <v>0</v>
      </c>
      <c r="T56" s="331">
        <f t="shared" si="55"/>
        <v>0</v>
      </c>
      <c r="U56" s="331">
        <f t="shared" si="55"/>
        <v>0</v>
      </c>
      <c r="V56" s="331">
        <f t="shared" si="55"/>
        <v>0</v>
      </c>
      <c r="W56" s="331">
        <f t="shared" si="55"/>
        <v>0</v>
      </c>
      <c r="X56" s="331">
        <f t="shared" si="54"/>
        <v>0</v>
      </c>
      <c r="Y56" s="331">
        <f t="shared" si="54"/>
        <v>0</v>
      </c>
      <c r="Z56" s="331">
        <f t="shared" si="54"/>
        <v>0</v>
      </c>
      <c r="AA56" s="331">
        <f t="shared" si="54"/>
        <v>0</v>
      </c>
      <c r="AB56" s="331">
        <f t="shared" si="54"/>
        <v>0</v>
      </c>
      <c r="AC56" s="331">
        <f t="shared" si="54"/>
        <v>0</v>
      </c>
      <c r="AD56" s="331">
        <f t="shared" si="54"/>
        <v>0</v>
      </c>
      <c r="AE56" s="331">
        <f t="shared" si="54"/>
        <v>0</v>
      </c>
      <c r="AF56" s="775"/>
    </row>
    <row r="57" spans="1:32" x14ac:dyDescent="0.25">
      <c r="A57" s="765" t="s">
        <v>438</v>
      </c>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7"/>
      <c r="AF57" s="775"/>
    </row>
    <row r="58" spans="1:32" ht="15.75" customHeight="1" x14ac:dyDescent="0.25">
      <c r="A58" s="330" t="s">
        <v>31</v>
      </c>
      <c r="B58" s="332">
        <f>B59+B60+B62</f>
        <v>215219.50599999996</v>
      </c>
      <c r="C58" s="332">
        <f t="shared" ref="C58:E58" si="62">C59+C60+C62</f>
        <v>33667.464</v>
      </c>
      <c r="D58" s="332">
        <f t="shared" si="62"/>
        <v>17651.48</v>
      </c>
      <c r="E58" s="332">
        <f t="shared" si="62"/>
        <v>17651.48</v>
      </c>
      <c r="F58" s="332">
        <f>E58/B58*100</f>
        <v>8.2016171898470969</v>
      </c>
      <c r="G58" s="332">
        <f>E58/C58*100</f>
        <v>52.428896931470689</v>
      </c>
      <c r="H58" s="332">
        <f>H59+H60+H62</f>
        <v>33667.464</v>
      </c>
      <c r="I58" s="332">
        <f t="shared" ref="I58:AE58" si="63">I59+I60+I62</f>
        <v>17651.48</v>
      </c>
      <c r="J58" s="332">
        <f t="shared" si="63"/>
        <v>21980.66</v>
      </c>
      <c r="K58" s="332">
        <f t="shared" si="63"/>
        <v>0</v>
      </c>
      <c r="L58" s="332">
        <f t="shared" si="63"/>
        <v>22854.336000000003</v>
      </c>
      <c r="M58" s="332">
        <f t="shared" si="63"/>
        <v>0</v>
      </c>
      <c r="N58" s="332">
        <f t="shared" si="63"/>
        <v>27865.029000000002</v>
      </c>
      <c r="O58" s="332">
        <f t="shared" si="63"/>
        <v>0</v>
      </c>
      <c r="P58" s="332">
        <f t="shared" si="63"/>
        <v>17496.574000000001</v>
      </c>
      <c r="Q58" s="332">
        <f t="shared" si="63"/>
        <v>0</v>
      </c>
      <c r="R58" s="332">
        <f t="shared" si="63"/>
        <v>16653.616999999998</v>
      </c>
      <c r="S58" s="332">
        <f t="shared" si="63"/>
        <v>0</v>
      </c>
      <c r="T58" s="332">
        <f t="shared" si="63"/>
        <v>18860.369000000002</v>
      </c>
      <c r="U58" s="332">
        <f t="shared" si="63"/>
        <v>0</v>
      </c>
      <c r="V58" s="332">
        <f t="shared" si="63"/>
        <v>11510.277</v>
      </c>
      <c r="W58" s="332">
        <f t="shared" si="63"/>
        <v>0</v>
      </c>
      <c r="X58" s="332">
        <f t="shared" si="63"/>
        <v>10480.953000000001</v>
      </c>
      <c r="Y58" s="332">
        <f t="shared" si="63"/>
        <v>0</v>
      </c>
      <c r="Z58" s="332">
        <f t="shared" si="63"/>
        <v>12955.810000000001</v>
      </c>
      <c r="AA58" s="332">
        <f t="shared" si="63"/>
        <v>0</v>
      </c>
      <c r="AB58" s="332">
        <f t="shared" si="63"/>
        <v>11461.415000000001</v>
      </c>
      <c r="AC58" s="332">
        <f t="shared" si="63"/>
        <v>0</v>
      </c>
      <c r="AD58" s="332">
        <f t="shared" si="63"/>
        <v>9433.0020000000004</v>
      </c>
      <c r="AE58" s="332">
        <f t="shared" si="63"/>
        <v>0</v>
      </c>
      <c r="AF58" s="775"/>
    </row>
    <row r="59" spans="1:32" x14ac:dyDescent="0.25">
      <c r="A59" s="330" t="s">
        <v>32</v>
      </c>
      <c r="B59" s="331">
        <f>B65+B71</f>
        <v>0</v>
      </c>
      <c r="C59" s="331">
        <f>C65+C71</f>
        <v>0</v>
      </c>
      <c r="D59" s="331">
        <f t="shared" ref="D59:E60" si="64">D65+D71</f>
        <v>0</v>
      </c>
      <c r="E59" s="331">
        <f t="shared" si="64"/>
        <v>0</v>
      </c>
      <c r="F59" s="346">
        <f>IFERROR(E59/B59*100,0)</f>
        <v>0</v>
      </c>
      <c r="G59" s="346">
        <f>IFERROR(E59/C59*100,0)</f>
        <v>0</v>
      </c>
      <c r="H59" s="331">
        <f>H65+H71</f>
        <v>0</v>
      </c>
      <c r="I59" s="331">
        <f t="shared" ref="I59:AE62" si="65">I65+I71</f>
        <v>0</v>
      </c>
      <c r="J59" s="331">
        <f t="shared" si="65"/>
        <v>0</v>
      </c>
      <c r="K59" s="331">
        <f t="shared" si="65"/>
        <v>0</v>
      </c>
      <c r="L59" s="331">
        <f t="shared" si="65"/>
        <v>0</v>
      </c>
      <c r="M59" s="331">
        <f t="shared" si="65"/>
        <v>0</v>
      </c>
      <c r="N59" s="331">
        <f t="shared" si="65"/>
        <v>0</v>
      </c>
      <c r="O59" s="331">
        <f t="shared" si="65"/>
        <v>0</v>
      </c>
      <c r="P59" s="331">
        <f t="shared" si="65"/>
        <v>0</v>
      </c>
      <c r="Q59" s="331">
        <f t="shared" si="65"/>
        <v>0</v>
      </c>
      <c r="R59" s="331">
        <f t="shared" si="65"/>
        <v>0</v>
      </c>
      <c r="S59" s="331">
        <f t="shared" si="65"/>
        <v>0</v>
      </c>
      <c r="T59" s="331">
        <f t="shared" si="65"/>
        <v>0</v>
      </c>
      <c r="U59" s="331">
        <f t="shared" si="65"/>
        <v>0</v>
      </c>
      <c r="V59" s="331">
        <f t="shared" si="65"/>
        <v>0</v>
      </c>
      <c r="W59" s="331">
        <f t="shared" si="65"/>
        <v>0</v>
      </c>
      <c r="X59" s="331">
        <f t="shared" si="65"/>
        <v>0</v>
      </c>
      <c r="Y59" s="331">
        <f t="shared" si="65"/>
        <v>0</v>
      </c>
      <c r="Z59" s="331">
        <f t="shared" si="65"/>
        <v>0</v>
      </c>
      <c r="AA59" s="331">
        <f t="shared" si="65"/>
        <v>0</v>
      </c>
      <c r="AB59" s="331">
        <f t="shared" si="65"/>
        <v>0</v>
      </c>
      <c r="AC59" s="331">
        <f t="shared" si="65"/>
        <v>0</v>
      </c>
      <c r="AD59" s="331">
        <f t="shared" si="65"/>
        <v>0</v>
      </c>
      <c r="AE59" s="331">
        <f t="shared" si="65"/>
        <v>0</v>
      </c>
      <c r="AF59" s="775"/>
    </row>
    <row r="60" spans="1:32" x14ac:dyDescent="0.25">
      <c r="A60" s="330" t="s">
        <v>33</v>
      </c>
      <c r="B60" s="331">
        <f>B66+B72</f>
        <v>215219.50599999996</v>
      </c>
      <c r="C60" s="331">
        <f>C66+C72</f>
        <v>33667.464</v>
      </c>
      <c r="D60" s="331">
        <f t="shared" si="64"/>
        <v>17651.48</v>
      </c>
      <c r="E60" s="331">
        <f t="shared" si="64"/>
        <v>17651.48</v>
      </c>
      <c r="F60" s="346">
        <f>IFERROR(E60/B60*100,0)</f>
        <v>8.2016171898470969</v>
      </c>
      <c r="G60" s="346">
        <f>IFERROR(E60/C60*100,0)</f>
        <v>52.428896931470689</v>
      </c>
      <c r="H60" s="331">
        <f>H66+H72</f>
        <v>33667.464</v>
      </c>
      <c r="I60" s="331">
        <f t="shared" si="65"/>
        <v>17651.48</v>
      </c>
      <c r="J60" s="331">
        <f t="shared" si="65"/>
        <v>21980.66</v>
      </c>
      <c r="K60" s="331">
        <f t="shared" si="65"/>
        <v>0</v>
      </c>
      <c r="L60" s="331">
        <f t="shared" si="65"/>
        <v>22854.336000000003</v>
      </c>
      <c r="M60" s="331">
        <f t="shared" si="65"/>
        <v>0</v>
      </c>
      <c r="N60" s="331">
        <f t="shared" si="65"/>
        <v>27865.029000000002</v>
      </c>
      <c r="O60" s="331">
        <f t="shared" si="65"/>
        <v>0</v>
      </c>
      <c r="P60" s="331">
        <f t="shared" si="65"/>
        <v>17496.574000000001</v>
      </c>
      <c r="Q60" s="331">
        <f t="shared" si="65"/>
        <v>0</v>
      </c>
      <c r="R60" s="331">
        <f t="shared" si="65"/>
        <v>16653.616999999998</v>
      </c>
      <c r="S60" s="331">
        <f t="shared" si="65"/>
        <v>0</v>
      </c>
      <c r="T60" s="331">
        <f t="shared" si="65"/>
        <v>18860.369000000002</v>
      </c>
      <c r="U60" s="331">
        <f t="shared" si="65"/>
        <v>0</v>
      </c>
      <c r="V60" s="331">
        <f t="shared" si="65"/>
        <v>11510.277</v>
      </c>
      <c r="W60" s="331">
        <f t="shared" si="65"/>
        <v>0</v>
      </c>
      <c r="X60" s="331">
        <f t="shared" si="65"/>
        <v>10480.953000000001</v>
      </c>
      <c r="Y60" s="331">
        <f t="shared" si="65"/>
        <v>0</v>
      </c>
      <c r="Z60" s="331">
        <f t="shared" si="65"/>
        <v>12955.810000000001</v>
      </c>
      <c r="AA60" s="331">
        <f t="shared" si="65"/>
        <v>0</v>
      </c>
      <c r="AB60" s="331">
        <f t="shared" si="65"/>
        <v>11461.415000000001</v>
      </c>
      <c r="AC60" s="331">
        <f t="shared" si="65"/>
        <v>0</v>
      </c>
      <c r="AD60" s="331">
        <f t="shared" si="65"/>
        <v>9433.0020000000004</v>
      </c>
      <c r="AE60" s="331">
        <f t="shared" si="65"/>
        <v>0</v>
      </c>
      <c r="AF60" s="775"/>
    </row>
    <row r="61" spans="1:32" ht="31.5" x14ac:dyDescent="0.25">
      <c r="A61" s="344" t="s">
        <v>176</v>
      </c>
      <c r="B61" s="331">
        <f t="shared" ref="B61:E62" si="66">B67+B73</f>
        <v>0</v>
      </c>
      <c r="C61" s="331">
        <f t="shared" si="66"/>
        <v>0</v>
      </c>
      <c r="D61" s="331">
        <f t="shared" si="66"/>
        <v>0</v>
      </c>
      <c r="E61" s="331">
        <f t="shared" si="66"/>
        <v>0</v>
      </c>
      <c r="F61" s="346">
        <f t="shared" ref="F61:F62" si="67">IFERROR(E61/B61*100,0)</f>
        <v>0</v>
      </c>
      <c r="G61" s="346">
        <f t="shared" ref="G61:G62" si="68">IFERROR(E61/C61*100,0)</f>
        <v>0</v>
      </c>
      <c r="H61" s="331">
        <f t="shared" ref="H61:W62" si="69">H67+H73</f>
        <v>0</v>
      </c>
      <c r="I61" s="331">
        <f t="shared" si="69"/>
        <v>0</v>
      </c>
      <c r="J61" s="331">
        <f t="shared" si="69"/>
        <v>0</v>
      </c>
      <c r="K61" s="331">
        <f t="shared" si="69"/>
        <v>0</v>
      </c>
      <c r="L61" s="331">
        <f t="shared" si="69"/>
        <v>0</v>
      </c>
      <c r="M61" s="331">
        <f t="shared" si="69"/>
        <v>0</v>
      </c>
      <c r="N61" s="331">
        <f t="shared" si="69"/>
        <v>0</v>
      </c>
      <c r="O61" s="331">
        <f t="shared" si="69"/>
        <v>0</v>
      </c>
      <c r="P61" s="331">
        <f t="shared" si="69"/>
        <v>0</v>
      </c>
      <c r="Q61" s="331">
        <f t="shared" si="69"/>
        <v>0</v>
      </c>
      <c r="R61" s="331">
        <f t="shared" si="69"/>
        <v>0</v>
      </c>
      <c r="S61" s="331">
        <f t="shared" si="69"/>
        <v>0</v>
      </c>
      <c r="T61" s="331">
        <f t="shared" si="69"/>
        <v>0</v>
      </c>
      <c r="U61" s="331">
        <f t="shared" si="69"/>
        <v>0</v>
      </c>
      <c r="V61" s="331">
        <f t="shared" si="69"/>
        <v>0</v>
      </c>
      <c r="W61" s="331">
        <f t="shared" si="69"/>
        <v>0</v>
      </c>
      <c r="X61" s="331">
        <f t="shared" si="65"/>
        <v>0</v>
      </c>
      <c r="Y61" s="331">
        <f t="shared" si="65"/>
        <v>0</v>
      </c>
      <c r="Z61" s="331">
        <f t="shared" si="65"/>
        <v>0</v>
      </c>
      <c r="AA61" s="331">
        <f t="shared" si="65"/>
        <v>0</v>
      </c>
      <c r="AB61" s="331">
        <f t="shared" si="65"/>
        <v>0</v>
      </c>
      <c r="AC61" s="331">
        <f t="shared" si="65"/>
        <v>0</v>
      </c>
      <c r="AD61" s="331">
        <f t="shared" si="65"/>
        <v>0</v>
      </c>
      <c r="AE61" s="331">
        <f t="shared" si="65"/>
        <v>0</v>
      </c>
      <c r="AF61" s="775"/>
    </row>
    <row r="62" spans="1:32" x14ac:dyDescent="0.25">
      <c r="A62" s="330" t="s">
        <v>401</v>
      </c>
      <c r="B62" s="331">
        <f t="shared" si="66"/>
        <v>0</v>
      </c>
      <c r="C62" s="331">
        <f t="shared" si="66"/>
        <v>0</v>
      </c>
      <c r="D62" s="331">
        <f t="shared" si="66"/>
        <v>0</v>
      </c>
      <c r="E62" s="331">
        <f t="shared" si="66"/>
        <v>0</v>
      </c>
      <c r="F62" s="346">
        <f t="shared" si="67"/>
        <v>0</v>
      </c>
      <c r="G62" s="346">
        <f t="shared" si="68"/>
        <v>0</v>
      </c>
      <c r="H62" s="331">
        <f t="shared" si="69"/>
        <v>0</v>
      </c>
      <c r="I62" s="331">
        <f t="shared" si="69"/>
        <v>0</v>
      </c>
      <c r="J62" s="331">
        <f t="shared" si="69"/>
        <v>0</v>
      </c>
      <c r="K62" s="331">
        <f t="shared" si="69"/>
        <v>0</v>
      </c>
      <c r="L62" s="331">
        <f t="shared" si="69"/>
        <v>0</v>
      </c>
      <c r="M62" s="331">
        <f t="shared" si="69"/>
        <v>0</v>
      </c>
      <c r="N62" s="331">
        <f t="shared" si="69"/>
        <v>0</v>
      </c>
      <c r="O62" s="331">
        <f t="shared" si="69"/>
        <v>0</v>
      </c>
      <c r="P62" s="331">
        <f t="shared" si="69"/>
        <v>0</v>
      </c>
      <c r="Q62" s="331">
        <f t="shared" si="69"/>
        <v>0</v>
      </c>
      <c r="R62" s="331">
        <f t="shared" si="69"/>
        <v>0</v>
      </c>
      <c r="S62" s="331">
        <f t="shared" si="69"/>
        <v>0</v>
      </c>
      <c r="T62" s="331">
        <f t="shared" si="69"/>
        <v>0</v>
      </c>
      <c r="U62" s="331">
        <f t="shared" si="69"/>
        <v>0</v>
      </c>
      <c r="V62" s="331">
        <f t="shared" si="69"/>
        <v>0</v>
      </c>
      <c r="W62" s="331">
        <f t="shared" si="69"/>
        <v>0</v>
      </c>
      <c r="X62" s="331">
        <f t="shared" si="65"/>
        <v>0</v>
      </c>
      <c r="Y62" s="331">
        <f t="shared" si="65"/>
        <v>0</v>
      </c>
      <c r="Z62" s="331">
        <f t="shared" si="65"/>
        <v>0</v>
      </c>
      <c r="AA62" s="331">
        <f t="shared" si="65"/>
        <v>0</v>
      </c>
      <c r="AB62" s="331">
        <f t="shared" si="65"/>
        <v>0</v>
      </c>
      <c r="AC62" s="331">
        <f t="shared" si="65"/>
        <v>0</v>
      </c>
      <c r="AD62" s="331">
        <f t="shared" si="65"/>
        <v>0</v>
      </c>
      <c r="AE62" s="331">
        <f t="shared" si="65"/>
        <v>0</v>
      </c>
      <c r="AF62" s="775"/>
    </row>
    <row r="63" spans="1:32" x14ac:dyDescent="0.25">
      <c r="A63" s="765" t="s">
        <v>439</v>
      </c>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7"/>
      <c r="AF63" s="775"/>
    </row>
    <row r="64" spans="1:32" x14ac:dyDescent="0.25">
      <c r="A64" s="330" t="s">
        <v>31</v>
      </c>
      <c r="B64" s="332">
        <f>B65+B66+B68</f>
        <v>195874.58499999996</v>
      </c>
      <c r="C64" s="332">
        <f t="shared" ref="C64:E64" si="70">C65+C66+C68</f>
        <v>24766.143</v>
      </c>
      <c r="D64" s="332">
        <f t="shared" si="70"/>
        <v>8911.5</v>
      </c>
      <c r="E64" s="332">
        <f t="shared" si="70"/>
        <v>8911.5</v>
      </c>
      <c r="F64" s="346">
        <f t="shared" ref="F64" si="71">E64/B64*100</f>
        <v>4.5495948338575936</v>
      </c>
      <c r="G64" s="332">
        <f>E64/C64*100</f>
        <v>35.982591233523934</v>
      </c>
      <c r="H64" s="332">
        <f>H65+H66+H68</f>
        <v>24766.143</v>
      </c>
      <c r="I64" s="332">
        <f t="shared" ref="I64:AE64" si="72">I65+I66+I68</f>
        <v>8911.5</v>
      </c>
      <c r="J64" s="332">
        <f t="shared" si="72"/>
        <v>20856.759999999998</v>
      </c>
      <c r="K64" s="332">
        <f t="shared" si="72"/>
        <v>0</v>
      </c>
      <c r="L64" s="332">
        <f t="shared" si="72"/>
        <v>21730.436000000002</v>
      </c>
      <c r="M64" s="332">
        <f t="shared" si="72"/>
        <v>0</v>
      </c>
      <c r="N64" s="332">
        <f t="shared" si="72"/>
        <v>26938.329000000002</v>
      </c>
      <c r="O64" s="332">
        <f t="shared" si="72"/>
        <v>0</v>
      </c>
      <c r="P64" s="332">
        <f t="shared" si="72"/>
        <v>16569.874</v>
      </c>
      <c r="Q64" s="332">
        <f t="shared" si="72"/>
        <v>0</v>
      </c>
      <c r="R64" s="332">
        <f t="shared" si="72"/>
        <v>15726.916999999999</v>
      </c>
      <c r="S64" s="332">
        <f t="shared" si="72"/>
        <v>0</v>
      </c>
      <c r="T64" s="332">
        <f t="shared" si="72"/>
        <v>17933.669000000002</v>
      </c>
      <c r="U64" s="332">
        <f t="shared" si="72"/>
        <v>0</v>
      </c>
      <c r="V64" s="332">
        <f t="shared" si="72"/>
        <v>10583.576999999999</v>
      </c>
      <c r="W64" s="332">
        <f t="shared" si="72"/>
        <v>0</v>
      </c>
      <c r="X64" s="332">
        <f t="shared" si="72"/>
        <v>9554.2530000000006</v>
      </c>
      <c r="Y64" s="332">
        <f t="shared" si="72"/>
        <v>0</v>
      </c>
      <c r="Z64" s="332">
        <f t="shared" si="72"/>
        <v>12029.11</v>
      </c>
      <c r="AA64" s="332">
        <f t="shared" si="72"/>
        <v>0</v>
      </c>
      <c r="AB64" s="332">
        <f t="shared" si="72"/>
        <v>10534.715</v>
      </c>
      <c r="AC64" s="332"/>
      <c r="AD64" s="332">
        <f t="shared" si="72"/>
        <v>8650.8019999999997</v>
      </c>
      <c r="AE64" s="332">
        <f t="shared" si="72"/>
        <v>0</v>
      </c>
      <c r="AF64" s="775"/>
    </row>
    <row r="65" spans="1:32" x14ac:dyDescent="0.25">
      <c r="A65" s="330" t="s">
        <v>32</v>
      </c>
      <c r="B65" s="332">
        <f t="shared" ref="B65" si="73">H65+J65+L65+N65+P65+R65+T65+V65+X65+Z65+AB65+AD65</f>
        <v>0</v>
      </c>
      <c r="C65" s="331">
        <f t="shared" ref="C65" si="74">H65</f>
        <v>0</v>
      </c>
      <c r="D65" s="332">
        <f>E65</f>
        <v>0</v>
      </c>
      <c r="E65" s="332">
        <f>I65+K65+M65+O65+Q65+S65+U65+W65+Y65+AA65+AC65+AE65</f>
        <v>0</v>
      </c>
      <c r="F65" s="346">
        <f>IFERROR(E65/B65*100,0)</f>
        <v>0</v>
      </c>
      <c r="G65" s="346">
        <f>IFERROR(E65/C65*100,0)</f>
        <v>0</v>
      </c>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775"/>
    </row>
    <row r="66" spans="1:32" x14ac:dyDescent="0.25">
      <c r="A66" s="330" t="s">
        <v>33</v>
      </c>
      <c r="B66" s="332">
        <f>H66+J66+L66+N66+P66+R66+T66+V66+X66+Z66+AB66+AD66</f>
        <v>195874.58499999996</v>
      </c>
      <c r="C66" s="331">
        <f>H66</f>
        <v>24766.143</v>
      </c>
      <c r="D66" s="332">
        <f>E66</f>
        <v>8911.5</v>
      </c>
      <c r="E66" s="332">
        <f>I66+K66+M66+O66+Q66+S66+U66+W66+Y66+AA66+AC66+AE66</f>
        <v>8911.5</v>
      </c>
      <c r="F66" s="346">
        <f t="shared" ref="F66:F68" si="75">IFERROR(E66/B66*100,0)</f>
        <v>4.5495948338575936</v>
      </c>
      <c r="G66" s="346">
        <f t="shared" ref="G66:G68" si="76">IFERROR(E66/C66*100,0)</f>
        <v>35.982591233523934</v>
      </c>
      <c r="H66" s="331">
        <v>24766.143</v>
      </c>
      <c r="I66" s="331">
        <v>8911.5</v>
      </c>
      <c r="J66" s="331">
        <v>20856.759999999998</v>
      </c>
      <c r="K66" s="331"/>
      <c r="L66" s="331">
        <v>21730.436000000002</v>
      </c>
      <c r="M66" s="331"/>
      <c r="N66" s="331">
        <v>26938.329000000002</v>
      </c>
      <c r="O66" s="331"/>
      <c r="P66" s="331">
        <v>16569.874</v>
      </c>
      <c r="Q66" s="331"/>
      <c r="R66" s="331">
        <v>15726.916999999999</v>
      </c>
      <c r="S66" s="331"/>
      <c r="T66" s="331">
        <v>17933.669000000002</v>
      </c>
      <c r="U66" s="331"/>
      <c r="V66" s="331">
        <v>10583.576999999999</v>
      </c>
      <c r="W66" s="331"/>
      <c r="X66" s="331">
        <v>9554.2530000000006</v>
      </c>
      <c r="Y66" s="331"/>
      <c r="Z66" s="331">
        <v>12029.11</v>
      </c>
      <c r="AA66" s="331"/>
      <c r="AB66" s="331">
        <v>10534.715</v>
      </c>
      <c r="AC66" s="331"/>
      <c r="AD66" s="331">
        <v>8650.8019999999997</v>
      </c>
      <c r="AE66" s="331"/>
      <c r="AF66" s="775"/>
    </row>
    <row r="67" spans="1:32" ht="31.5" x14ac:dyDescent="0.25">
      <c r="A67" s="344" t="s">
        <v>176</v>
      </c>
      <c r="B67" s="332">
        <f t="shared" ref="B67:B68" si="77">H67+J67+L67+N67+P67+R67+T67+V67+X67+Z67+AB67+AD67</f>
        <v>0</v>
      </c>
      <c r="C67" s="331">
        <f t="shared" ref="C67:C68" si="78">H67</f>
        <v>0</v>
      </c>
      <c r="D67" s="332">
        <f t="shared" ref="D67:D68" si="79">E67</f>
        <v>0</v>
      </c>
      <c r="E67" s="332">
        <f t="shared" ref="E67:E68" si="80">I67+K67+M67+O67+Q67+S67+U67+W67+Y67+AA67+AC67+AE67</f>
        <v>0</v>
      </c>
      <c r="F67" s="346">
        <f t="shared" si="75"/>
        <v>0</v>
      </c>
      <c r="G67" s="346">
        <f t="shared" si="76"/>
        <v>0</v>
      </c>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775"/>
    </row>
    <row r="68" spans="1:32" x14ac:dyDescent="0.25">
      <c r="A68" s="330" t="s">
        <v>401</v>
      </c>
      <c r="B68" s="332">
        <f t="shared" si="77"/>
        <v>0</v>
      </c>
      <c r="C68" s="331">
        <f t="shared" si="78"/>
        <v>0</v>
      </c>
      <c r="D68" s="332">
        <f t="shared" si="79"/>
        <v>0</v>
      </c>
      <c r="E68" s="332">
        <f t="shared" si="80"/>
        <v>0</v>
      </c>
      <c r="F68" s="346">
        <f t="shared" si="75"/>
        <v>0</v>
      </c>
      <c r="G68" s="346">
        <f t="shared" si="76"/>
        <v>0</v>
      </c>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776"/>
    </row>
    <row r="69" spans="1:32" x14ac:dyDescent="0.25">
      <c r="A69" s="765" t="s">
        <v>440</v>
      </c>
      <c r="B69" s="766"/>
      <c r="C69" s="766"/>
      <c r="D69" s="766"/>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7"/>
      <c r="AF69" s="347"/>
    </row>
    <row r="70" spans="1:32" x14ac:dyDescent="0.25">
      <c r="A70" s="330" t="s">
        <v>31</v>
      </c>
      <c r="B70" s="332">
        <f>B71+B72+B74</f>
        <v>19344.921000000006</v>
      </c>
      <c r="C70" s="332">
        <f t="shared" ref="C70:E70" si="81">C71+C72+C74</f>
        <v>8901.3209999999999</v>
      </c>
      <c r="D70" s="332">
        <f t="shared" si="81"/>
        <v>8739.98</v>
      </c>
      <c r="E70" s="332">
        <f t="shared" si="81"/>
        <v>8739.98</v>
      </c>
      <c r="F70" s="332">
        <f t="shared" ref="F70:G70" si="82">F72</f>
        <v>45.179714096532095</v>
      </c>
      <c r="G70" s="332">
        <f t="shared" si="82"/>
        <v>98.187448806755768</v>
      </c>
      <c r="H70" s="331">
        <f>H71+H72+H74</f>
        <v>8901.3209999999999</v>
      </c>
      <c r="I70" s="331">
        <f t="shared" ref="I70:AE70" si="83">I71+I72+I74</f>
        <v>8739.98</v>
      </c>
      <c r="J70" s="331">
        <f t="shared" si="83"/>
        <v>1123.9000000000001</v>
      </c>
      <c r="K70" s="331">
        <f t="shared" si="83"/>
        <v>0</v>
      </c>
      <c r="L70" s="331">
        <f t="shared" si="83"/>
        <v>1123.9000000000001</v>
      </c>
      <c r="M70" s="331">
        <f t="shared" si="83"/>
        <v>0</v>
      </c>
      <c r="N70" s="331">
        <f t="shared" si="83"/>
        <v>926.7</v>
      </c>
      <c r="O70" s="331">
        <f t="shared" si="83"/>
        <v>0</v>
      </c>
      <c r="P70" s="331">
        <f t="shared" si="83"/>
        <v>926.7</v>
      </c>
      <c r="Q70" s="331">
        <f t="shared" si="83"/>
        <v>0</v>
      </c>
      <c r="R70" s="331">
        <f t="shared" si="83"/>
        <v>926.7</v>
      </c>
      <c r="S70" s="331">
        <f t="shared" si="83"/>
        <v>0</v>
      </c>
      <c r="T70" s="331">
        <f t="shared" si="83"/>
        <v>926.7</v>
      </c>
      <c r="U70" s="331">
        <f t="shared" si="83"/>
        <v>0</v>
      </c>
      <c r="V70" s="331">
        <f t="shared" si="83"/>
        <v>926.7</v>
      </c>
      <c r="W70" s="331">
        <f t="shared" si="83"/>
        <v>0</v>
      </c>
      <c r="X70" s="331">
        <f t="shared" si="83"/>
        <v>926.7</v>
      </c>
      <c r="Y70" s="331">
        <f t="shared" si="83"/>
        <v>0</v>
      </c>
      <c r="Z70" s="331">
        <f t="shared" si="83"/>
        <v>926.7</v>
      </c>
      <c r="AA70" s="331">
        <f t="shared" si="83"/>
        <v>0</v>
      </c>
      <c r="AB70" s="331">
        <f t="shared" si="83"/>
        <v>926.7</v>
      </c>
      <c r="AC70" s="331">
        <f t="shared" si="83"/>
        <v>0</v>
      </c>
      <c r="AD70" s="331">
        <f t="shared" si="83"/>
        <v>782.2</v>
      </c>
      <c r="AE70" s="331">
        <f t="shared" si="83"/>
        <v>0</v>
      </c>
      <c r="AF70" s="768"/>
    </row>
    <row r="71" spans="1:32" x14ac:dyDescent="0.25">
      <c r="A71" s="330" t="s">
        <v>32</v>
      </c>
      <c r="B71" s="332">
        <f>H71+J71+L71+N71+P71+R71+T71+V71+X71+Z71+AB71+AD71</f>
        <v>0</v>
      </c>
      <c r="C71" s="331">
        <f>H71</f>
        <v>0</v>
      </c>
      <c r="D71" s="332">
        <f>E71</f>
        <v>0</v>
      </c>
      <c r="E71" s="332">
        <f>I71+K71+M71+O71+Q71+S71+U71+W71+Y71+AA71+AC71+AE71</f>
        <v>0</v>
      </c>
      <c r="F71" s="332">
        <f>IFERROR(E71/B71*100,0)</f>
        <v>0</v>
      </c>
      <c r="G71" s="332">
        <f>IFERROR(E71/C71*100,0)</f>
        <v>0</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769"/>
    </row>
    <row r="72" spans="1:32" x14ac:dyDescent="0.25">
      <c r="A72" s="330" t="s">
        <v>33</v>
      </c>
      <c r="B72" s="332">
        <f>H72+J72+L72+N72+P72+R72+T72+V72+X72+Z72+AB72+AD72</f>
        <v>19344.921000000006</v>
      </c>
      <c r="C72" s="331">
        <f>H72</f>
        <v>8901.3209999999999</v>
      </c>
      <c r="D72" s="332">
        <f>E72</f>
        <v>8739.98</v>
      </c>
      <c r="E72" s="332">
        <f>I72+K72+M72+O72+Q72+S72+U72+W72+Y72+AA72+AC72+AE72</f>
        <v>8739.98</v>
      </c>
      <c r="F72" s="332">
        <f t="shared" ref="F72:F74" si="84">IFERROR(E72/B72*100,0)</f>
        <v>45.179714096532095</v>
      </c>
      <c r="G72" s="332">
        <f t="shared" ref="G72:G74" si="85">IFERROR(E72/C72*100,0)</f>
        <v>98.187448806755768</v>
      </c>
      <c r="H72" s="331">
        <v>8901.3209999999999</v>
      </c>
      <c r="I72" s="331">
        <v>8739.98</v>
      </c>
      <c r="J72" s="331">
        <v>1123.9000000000001</v>
      </c>
      <c r="K72" s="331"/>
      <c r="L72" s="331">
        <v>1123.9000000000001</v>
      </c>
      <c r="M72" s="331"/>
      <c r="N72" s="331">
        <v>926.7</v>
      </c>
      <c r="O72" s="331"/>
      <c r="P72" s="331">
        <v>926.7</v>
      </c>
      <c r="Q72" s="331"/>
      <c r="R72" s="331">
        <v>926.7</v>
      </c>
      <c r="S72" s="331"/>
      <c r="T72" s="331">
        <v>926.7</v>
      </c>
      <c r="U72" s="331"/>
      <c r="V72" s="331">
        <v>926.7</v>
      </c>
      <c r="W72" s="331"/>
      <c r="X72" s="331">
        <v>926.7</v>
      </c>
      <c r="Y72" s="331"/>
      <c r="Z72" s="331">
        <v>926.7</v>
      </c>
      <c r="AA72" s="331"/>
      <c r="AB72" s="331">
        <v>926.7</v>
      </c>
      <c r="AC72" s="331"/>
      <c r="AD72" s="331">
        <v>782.2</v>
      </c>
      <c r="AE72" s="331"/>
      <c r="AF72" s="769"/>
    </row>
    <row r="73" spans="1:32" ht="31.5" x14ac:dyDescent="0.25">
      <c r="A73" s="344" t="s">
        <v>176</v>
      </c>
      <c r="B73" s="332">
        <f t="shared" ref="B73:B74" si="86">H73+J73+L73+N73+P73+R73+T73+V73+X73+Z73+AB73+AD73</f>
        <v>0</v>
      </c>
      <c r="C73" s="331">
        <f t="shared" ref="C73:C74" si="87">H73</f>
        <v>0</v>
      </c>
      <c r="D73" s="332">
        <f t="shared" ref="D73:D74" si="88">E73</f>
        <v>0</v>
      </c>
      <c r="E73" s="332">
        <f t="shared" ref="E73:E74" si="89">I73+K73+M73+O73+Q73+S73+U73+W73+Y73+AA73+AC73+AE73</f>
        <v>0</v>
      </c>
      <c r="F73" s="332">
        <f t="shared" si="84"/>
        <v>0</v>
      </c>
      <c r="G73" s="332">
        <f t="shared" si="85"/>
        <v>0</v>
      </c>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769"/>
    </row>
    <row r="74" spans="1:32" x14ac:dyDescent="0.25">
      <c r="A74" s="330" t="s">
        <v>401</v>
      </c>
      <c r="B74" s="332">
        <f t="shared" si="86"/>
        <v>0</v>
      </c>
      <c r="C74" s="331">
        <f t="shared" si="87"/>
        <v>0</v>
      </c>
      <c r="D74" s="332">
        <f t="shared" si="88"/>
        <v>0</v>
      </c>
      <c r="E74" s="332">
        <f t="shared" si="89"/>
        <v>0</v>
      </c>
      <c r="F74" s="332">
        <f t="shared" si="84"/>
        <v>0</v>
      </c>
      <c r="G74" s="332">
        <f t="shared" si="85"/>
        <v>0</v>
      </c>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770"/>
    </row>
    <row r="75" spans="1:32" x14ac:dyDescent="0.25">
      <c r="A75" s="765" t="s">
        <v>441</v>
      </c>
      <c r="B75" s="766"/>
      <c r="C75" s="766"/>
      <c r="D75" s="766"/>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7"/>
      <c r="AF75" s="329"/>
    </row>
    <row r="76" spans="1:32" x14ac:dyDescent="0.25">
      <c r="A76" s="330" t="s">
        <v>31</v>
      </c>
      <c r="B76" s="332">
        <f>B77+B78+B80</f>
        <v>6062.2990000000009</v>
      </c>
      <c r="C76" s="332">
        <f t="shared" ref="C76:E76" si="90">C77+C78+C80</f>
        <v>222.51900000000001</v>
      </c>
      <c r="D76" s="332">
        <f t="shared" si="90"/>
        <v>211.32</v>
      </c>
      <c r="E76" s="332">
        <f t="shared" si="90"/>
        <v>211.32</v>
      </c>
      <c r="F76" s="332">
        <f t="shared" ref="F76:G76" si="91">F78</f>
        <v>3.48580629229934</v>
      </c>
      <c r="G76" s="332">
        <f t="shared" si="91"/>
        <v>94.967171342671847</v>
      </c>
      <c r="H76" s="331">
        <f>H77+H78+H80</f>
        <v>222.51900000000001</v>
      </c>
      <c r="I76" s="331">
        <f t="shared" ref="I76:AE76" si="92">I77+I78+I80</f>
        <v>211.32</v>
      </c>
      <c r="J76" s="331">
        <f t="shared" si="92"/>
        <v>529.38</v>
      </c>
      <c r="K76" s="331">
        <f t="shared" si="92"/>
        <v>0</v>
      </c>
      <c r="L76" s="331">
        <f t="shared" si="92"/>
        <v>509.38</v>
      </c>
      <c r="M76" s="331">
        <f t="shared" si="92"/>
        <v>0</v>
      </c>
      <c r="N76" s="331">
        <f t="shared" si="92"/>
        <v>519.38</v>
      </c>
      <c r="O76" s="331">
        <f t="shared" si="92"/>
        <v>0</v>
      </c>
      <c r="P76" s="331">
        <f t="shared" si="92"/>
        <v>499.38</v>
      </c>
      <c r="Q76" s="331">
        <f t="shared" si="92"/>
        <v>0</v>
      </c>
      <c r="R76" s="331">
        <f t="shared" si="92"/>
        <v>519.38</v>
      </c>
      <c r="S76" s="331">
        <f t="shared" si="92"/>
        <v>0</v>
      </c>
      <c r="T76" s="331">
        <f t="shared" si="92"/>
        <v>509.38</v>
      </c>
      <c r="U76" s="331">
        <f t="shared" si="92"/>
        <v>0</v>
      </c>
      <c r="V76" s="331">
        <f t="shared" si="92"/>
        <v>499.38</v>
      </c>
      <c r="W76" s="331">
        <f t="shared" si="92"/>
        <v>0</v>
      </c>
      <c r="X76" s="331">
        <f t="shared" si="92"/>
        <v>509.38</v>
      </c>
      <c r="Y76" s="331">
        <f t="shared" si="92"/>
        <v>0</v>
      </c>
      <c r="Z76" s="331">
        <f t="shared" si="92"/>
        <v>509.38</v>
      </c>
      <c r="AA76" s="331">
        <f t="shared" si="92"/>
        <v>0</v>
      </c>
      <c r="AB76" s="331">
        <f t="shared" si="92"/>
        <v>509.38</v>
      </c>
      <c r="AC76" s="331">
        <f t="shared" si="92"/>
        <v>0</v>
      </c>
      <c r="AD76" s="331">
        <f t="shared" si="92"/>
        <v>725.98</v>
      </c>
      <c r="AE76" s="331">
        <f t="shared" si="92"/>
        <v>0</v>
      </c>
      <c r="AF76" s="774" t="s">
        <v>530</v>
      </c>
    </row>
    <row r="77" spans="1:32" ht="33" customHeight="1" x14ac:dyDescent="0.25">
      <c r="A77" s="330" t="s">
        <v>32</v>
      </c>
      <c r="B77" s="332">
        <f t="shared" ref="B77" si="93">H77+J77+L77+N77+P77+R77+T77+V77+X77+Z77+AB77+AD77</f>
        <v>0</v>
      </c>
      <c r="C77" s="331">
        <f>H77</f>
        <v>0</v>
      </c>
      <c r="D77" s="332">
        <f>E77</f>
        <v>0</v>
      </c>
      <c r="E77" s="332">
        <f>I77+K77+M77+O77+Q77+S77+U77+W77+Y77+AA77+AC77+AE77</f>
        <v>0</v>
      </c>
      <c r="F77" s="332">
        <f>IFERROR(E77/B77*100,0)</f>
        <v>0</v>
      </c>
      <c r="G77" s="332">
        <f>IFERROR(E77/C77*100,0)</f>
        <v>0</v>
      </c>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775"/>
    </row>
    <row r="78" spans="1:32" ht="92.25" customHeight="1" x14ac:dyDescent="0.25">
      <c r="A78" s="330" t="s">
        <v>33</v>
      </c>
      <c r="B78" s="332">
        <f>H78+J78+L78+N78+P78+R78+T78+V78+X78+Z78+AB78+AD78</f>
        <v>6062.2990000000009</v>
      </c>
      <c r="C78" s="331">
        <f>H78</f>
        <v>222.51900000000001</v>
      </c>
      <c r="D78" s="332">
        <f>E78</f>
        <v>211.32</v>
      </c>
      <c r="E78" s="332">
        <f>I78+K78+M78+O78+Q78+S78+U78+W78+Y78+AA78+AC78+AE78</f>
        <v>211.32</v>
      </c>
      <c r="F78" s="332">
        <f>IFERROR(E78/B78*100,0)</f>
        <v>3.48580629229934</v>
      </c>
      <c r="G78" s="332">
        <f>IFERROR(E78/C78*100,0)</f>
        <v>94.967171342671847</v>
      </c>
      <c r="H78" s="331">
        <v>222.51900000000001</v>
      </c>
      <c r="I78" s="331">
        <v>211.32</v>
      </c>
      <c r="J78" s="331">
        <v>529.38</v>
      </c>
      <c r="K78" s="331"/>
      <c r="L78" s="331">
        <v>509.38</v>
      </c>
      <c r="M78" s="331"/>
      <c r="N78" s="331">
        <v>519.38</v>
      </c>
      <c r="O78" s="331"/>
      <c r="P78" s="331">
        <v>499.38</v>
      </c>
      <c r="Q78" s="331"/>
      <c r="R78" s="331">
        <v>519.38</v>
      </c>
      <c r="S78" s="331"/>
      <c r="T78" s="331">
        <v>509.38</v>
      </c>
      <c r="U78" s="331"/>
      <c r="V78" s="331">
        <v>499.38</v>
      </c>
      <c r="W78" s="331"/>
      <c r="X78" s="331">
        <v>509.38</v>
      </c>
      <c r="Y78" s="331"/>
      <c r="Z78" s="331">
        <v>509.38</v>
      </c>
      <c r="AA78" s="331"/>
      <c r="AB78" s="331">
        <v>509.38</v>
      </c>
      <c r="AC78" s="331"/>
      <c r="AD78" s="331">
        <v>725.98</v>
      </c>
      <c r="AE78" s="331"/>
      <c r="AF78" s="775"/>
    </row>
    <row r="79" spans="1:32" ht="42" customHeight="1" x14ac:dyDescent="0.25">
      <c r="A79" s="344" t="s">
        <v>176</v>
      </c>
      <c r="B79" s="332">
        <f t="shared" ref="B79:B80" si="94">H79+J79+L79+N79+P79+R79+T79+V79+X79+Z79+AB79+AD79</f>
        <v>0</v>
      </c>
      <c r="C79" s="331">
        <f t="shared" ref="C79:C80" si="95">H79</f>
        <v>0</v>
      </c>
      <c r="D79" s="332">
        <f t="shared" ref="D79:D80" si="96">E79</f>
        <v>0</v>
      </c>
      <c r="E79" s="332">
        <f t="shared" ref="E79:E80" si="97">I79+K79+M79+O79+Q79+S79+U79+W79+Y79+AA79+AC79+AE79</f>
        <v>0</v>
      </c>
      <c r="F79" s="332">
        <f t="shared" ref="F79:F80" si="98">IFERROR(E79/B79*100,0)</f>
        <v>0</v>
      </c>
      <c r="G79" s="332">
        <f t="shared" ref="G79:G80" si="99">IFERROR(E79/C79*100,0)</f>
        <v>0</v>
      </c>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775"/>
    </row>
    <row r="80" spans="1:32" ht="63" customHeight="1" x14ac:dyDescent="0.25">
      <c r="A80" s="330" t="s">
        <v>401</v>
      </c>
      <c r="B80" s="332">
        <f t="shared" si="94"/>
        <v>0</v>
      </c>
      <c r="C80" s="331">
        <f t="shared" si="95"/>
        <v>0</v>
      </c>
      <c r="D80" s="332">
        <f t="shared" si="96"/>
        <v>0</v>
      </c>
      <c r="E80" s="332">
        <f t="shared" si="97"/>
        <v>0</v>
      </c>
      <c r="F80" s="332">
        <f t="shared" si="98"/>
        <v>0</v>
      </c>
      <c r="G80" s="332">
        <f t="shared" si="99"/>
        <v>0</v>
      </c>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776"/>
    </row>
    <row r="81" spans="1:32" x14ac:dyDescent="0.25">
      <c r="A81" s="765" t="s">
        <v>442</v>
      </c>
      <c r="B81" s="766"/>
      <c r="C81" s="766"/>
      <c r="D81" s="766"/>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7"/>
      <c r="AF81" s="348"/>
    </row>
    <row r="82" spans="1:32" x14ac:dyDescent="0.25">
      <c r="A82" s="330" t="s">
        <v>31</v>
      </c>
      <c r="B82" s="332">
        <f>B83+B84+B86</f>
        <v>767.6</v>
      </c>
      <c r="C82" s="332">
        <f t="shared" ref="C82:E82" si="100">C83+C84+C86</f>
        <v>22.8</v>
      </c>
      <c r="D82" s="332">
        <f t="shared" si="100"/>
        <v>22.8</v>
      </c>
      <c r="E82" s="332">
        <f t="shared" si="100"/>
        <v>22.8</v>
      </c>
      <c r="F82" s="332">
        <f t="shared" ref="F82:G82" si="101">F84</f>
        <v>2.9702970297029703</v>
      </c>
      <c r="G82" s="332">
        <f t="shared" si="101"/>
        <v>100</v>
      </c>
      <c r="H82" s="331">
        <f>H83+H84+H86</f>
        <v>22.8</v>
      </c>
      <c r="I82" s="331">
        <f t="shared" ref="I82:AE82" si="102">I83+I84+I86</f>
        <v>22.8</v>
      </c>
      <c r="J82" s="331">
        <f t="shared" si="102"/>
        <v>67.7</v>
      </c>
      <c r="K82" s="331">
        <f t="shared" si="102"/>
        <v>0</v>
      </c>
      <c r="L82" s="331">
        <f t="shared" si="102"/>
        <v>67.7</v>
      </c>
      <c r="M82" s="331">
        <f t="shared" si="102"/>
        <v>0</v>
      </c>
      <c r="N82" s="331">
        <f t="shared" si="102"/>
        <v>67.7</v>
      </c>
      <c r="O82" s="331">
        <f t="shared" si="102"/>
        <v>0</v>
      </c>
      <c r="P82" s="331">
        <f t="shared" si="102"/>
        <v>67.7</v>
      </c>
      <c r="Q82" s="331">
        <f t="shared" si="102"/>
        <v>0</v>
      </c>
      <c r="R82" s="331">
        <f t="shared" si="102"/>
        <v>67.7</v>
      </c>
      <c r="S82" s="331">
        <f t="shared" si="102"/>
        <v>0</v>
      </c>
      <c r="T82" s="331">
        <f t="shared" si="102"/>
        <v>67.7</v>
      </c>
      <c r="U82" s="331">
        <f t="shared" si="102"/>
        <v>0</v>
      </c>
      <c r="V82" s="331">
        <f t="shared" si="102"/>
        <v>67.7</v>
      </c>
      <c r="W82" s="331">
        <f t="shared" si="102"/>
        <v>0</v>
      </c>
      <c r="X82" s="331">
        <f t="shared" si="102"/>
        <v>67.7</v>
      </c>
      <c r="Y82" s="331">
        <f t="shared" si="102"/>
        <v>0</v>
      </c>
      <c r="Z82" s="331">
        <f t="shared" si="102"/>
        <v>67.7</v>
      </c>
      <c r="AA82" s="331">
        <f t="shared" si="102"/>
        <v>0</v>
      </c>
      <c r="AB82" s="331">
        <f t="shared" si="102"/>
        <v>67.7</v>
      </c>
      <c r="AC82" s="331">
        <f t="shared" si="102"/>
        <v>0</v>
      </c>
      <c r="AD82" s="331">
        <f t="shared" si="102"/>
        <v>67.8</v>
      </c>
      <c r="AE82" s="331">
        <f t="shared" si="102"/>
        <v>0</v>
      </c>
      <c r="AF82" s="774" t="s">
        <v>531</v>
      </c>
    </row>
    <row r="83" spans="1:32" x14ac:dyDescent="0.25">
      <c r="A83" s="330" t="s">
        <v>32</v>
      </c>
      <c r="B83" s="332">
        <f>H83+J83+L83+N83+P83+R83+T83+V83+X83+Z83+AB83+AD83</f>
        <v>0</v>
      </c>
      <c r="C83" s="331">
        <f>H83</f>
        <v>0</v>
      </c>
      <c r="D83" s="332">
        <f>E83</f>
        <v>0</v>
      </c>
      <c r="E83" s="332">
        <f>I83+K83+M83+O83+Q83+S83+U83+W83+Y83+AA83+AC83+AE83</f>
        <v>0</v>
      </c>
      <c r="F83" s="332">
        <f>IFERROR(E83/B83*100,0)</f>
        <v>0</v>
      </c>
      <c r="G83" s="332">
        <f>IFERROR(E83/C83*100,0)</f>
        <v>0</v>
      </c>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775"/>
    </row>
    <row r="84" spans="1:32" x14ac:dyDescent="0.25">
      <c r="A84" s="330" t="s">
        <v>33</v>
      </c>
      <c r="B84" s="332">
        <f>H84+J84+L84+N84+P84+R84+T84+V84+X84+Z84+AB84+AD84</f>
        <v>767.6</v>
      </c>
      <c r="C84" s="331">
        <f>H84</f>
        <v>22.8</v>
      </c>
      <c r="D84" s="332">
        <f>E84</f>
        <v>22.8</v>
      </c>
      <c r="E84" s="332">
        <f>I84+K84+M84+O84+Q84+S84+U84+W84+Y84+AA84+AC84+AE84</f>
        <v>22.8</v>
      </c>
      <c r="F84" s="332">
        <f>IFERROR(E84/B84*100,0)</f>
        <v>2.9702970297029703</v>
      </c>
      <c r="G84" s="332">
        <f>IFERROR(E84/C84*100,0)</f>
        <v>100</v>
      </c>
      <c r="H84" s="331">
        <v>22.8</v>
      </c>
      <c r="I84" s="331">
        <v>22.8</v>
      </c>
      <c r="J84" s="331">
        <v>67.7</v>
      </c>
      <c r="K84" s="331"/>
      <c r="L84" s="331">
        <v>67.7</v>
      </c>
      <c r="M84" s="331"/>
      <c r="N84" s="331">
        <v>67.7</v>
      </c>
      <c r="O84" s="331"/>
      <c r="P84" s="331">
        <v>67.7</v>
      </c>
      <c r="Q84" s="331"/>
      <c r="R84" s="331">
        <v>67.7</v>
      </c>
      <c r="S84" s="331"/>
      <c r="T84" s="331">
        <v>67.7</v>
      </c>
      <c r="U84" s="331"/>
      <c r="V84" s="331">
        <v>67.7</v>
      </c>
      <c r="W84" s="331"/>
      <c r="X84" s="331">
        <v>67.7</v>
      </c>
      <c r="Y84" s="331"/>
      <c r="Z84" s="331">
        <v>67.7</v>
      </c>
      <c r="AA84" s="331"/>
      <c r="AB84" s="331">
        <v>67.7</v>
      </c>
      <c r="AC84" s="331"/>
      <c r="AD84" s="331">
        <v>67.8</v>
      </c>
      <c r="AE84" s="331"/>
      <c r="AF84" s="775"/>
    </row>
    <row r="85" spans="1:32" ht="31.5" x14ac:dyDescent="0.25">
      <c r="A85" s="344" t="s">
        <v>176</v>
      </c>
      <c r="B85" s="332">
        <f t="shared" ref="B85:B86" si="103">H85+J85+L85+N85+P85+R85+T85+V85+X85+Z85+AB85+AD85</f>
        <v>0</v>
      </c>
      <c r="C85" s="331">
        <f t="shared" ref="C85:C86" si="104">H85</f>
        <v>0</v>
      </c>
      <c r="D85" s="332">
        <f t="shared" ref="D85:D86" si="105">E85</f>
        <v>0</v>
      </c>
      <c r="E85" s="332">
        <f t="shared" ref="E85:E86" si="106">I85+K85+M85+O85+Q85+S85+U85+W85+Y85+AA85+AC85+AE85</f>
        <v>0</v>
      </c>
      <c r="F85" s="332">
        <f>IFERROR(E85/B85*100,0)</f>
        <v>0</v>
      </c>
      <c r="G85" s="332">
        <f t="shared" ref="G85:G86" si="107">IFERROR(E85/C85*100,0)</f>
        <v>0</v>
      </c>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775"/>
    </row>
    <row r="86" spans="1:32" x14ac:dyDescent="0.25">
      <c r="A86" s="330" t="s">
        <v>401</v>
      </c>
      <c r="B86" s="332">
        <f t="shared" si="103"/>
        <v>0</v>
      </c>
      <c r="C86" s="331">
        <f t="shared" si="104"/>
        <v>0</v>
      </c>
      <c r="D86" s="332">
        <f t="shared" si="105"/>
        <v>0</v>
      </c>
      <c r="E86" s="332">
        <f t="shared" si="106"/>
        <v>0</v>
      </c>
      <c r="F86" s="332">
        <f>IFERROR(E86/B86*100,0)</f>
        <v>0</v>
      </c>
      <c r="G86" s="332">
        <f t="shared" si="107"/>
        <v>0</v>
      </c>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776"/>
    </row>
    <row r="87" spans="1:32" x14ac:dyDescent="0.25">
      <c r="A87" s="765" t="s">
        <v>443</v>
      </c>
      <c r="B87" s="766"/>
      <c r="C87" s="766"/>
      <c r="D87" s="766"/>
      <c r="E87" s="766"/>
      <c r="F87" s="766"/>
      <c r="G87" s="766"/>
      <c r="H87" s="766"/>
      <c r="I87" s="766"/>
      <c r="J87" s="766"/>
      <c r="K87" s="766"/>
      <c r="L87" s="766"/>
      <c r="M87" s="766"/>
      <c r="N87" s="766"/>
      <c r="O87" s="766"/>
      <c r="P87" s="766"/>
      <c r="Q87" s="766"/>
      <c r="R87" s="766"/>
      <c r="S87" s="766"/>
      <c r="T87" s="766"/>
      <c r="U87" s="766"/>
      <c r="V87" s="766"/>
      <c r="W87" s="766"/>
      <c r="X87" s="766"/>
      <c r="Y87" s="766"/>
      <c r="Z87" s="766"/>
      <c r="AA87" s="766"/>
      <c r="AB87" s="766"/>
      <c r="AC87" s="766"/>
      <c r="AD87" s="766"/>
      <c r="AE87" s="767"/>
      <c r="AF87" s="348"/>
    </row>
    <row r="88" spans="1:32" x14ac:dyDescent="0.25">
      <c r="A88" s="330" t="s">
        <v>31</v>
      </c>
      <c r="B88" s="332">
        <f>B89+B90+B92</f>
        <v>7140.6</v>
      </c>
      <c r="C88" s="332">
        <f t="shared" ref="C88:E88" si="108">C89+C90+C92</f>
        <v>0</v>
      </c>
      <c r="D88" s="332">
        <f t="shared" si="108"/>
        <v>0</v>
      </c>
      <c r="E88" s="332">
        <f t="shared" si="108"/>
        <v>0</v>
      </c>
      <c r="F88" s="332">
        <f t="shared" ref="F88:G88" si="109">F90</f>
        <v>0</v>
      </c>
      <c r="G88" s="332">
        <f t="shared" si="109"/>
        <v>0</v>
      </c>
      <c r="H88" s="331">
        <f>H89+H90+H92</f>
        <v>0</v>
      </c>
      <c r="I88" s="331">
        <f t="shared" ref="I88:AE88" si="110">I89+I90+I92</f>
        <v>0</v>
      </c>
      <c r="J88" s="331">
        <f t="shared" si="110"/>
        <v>0</v>
      </c>
      <c r="K88" s="331">
        <f t="shared" si="110"/>
        <v>0</v>
      </c>
      <c r="L88" s="331">
        <f t="shared" si="110"/>
        <v>0</v>
      </c>
      <c r="M88" s="331">
        <f t="shared" si="110"/>
        <v>0</v>
      </c>
      <c r="N88" s="331">
        <f t="shared" si="110"/>
        <v>0</v>
      </c>
      <c r="O88" s="331">
        <f t="shared" si="110"/>
        <v>0</v>
      </c>
      <c r="P88" s="331">
        <f t="shared" si="110"/>
        <v>0</v>
      </c>
      <c r="Q88" s="331">
        <f t="shared" si="110"/>
        <v>0</v>
      </c>
      <c r="R88" s="331">
        <f t="shared" si="110"/>
        <v>0</v>
      </c>
      <c r="S88" s="331">
        <f t="shared" si="110"/>
        <v>0</v>
      </c>
      <c r="T88" s="331">
        <f t="shared" si="110"/>
        <v>0</v>
      </c>
      <c r="U88" s="331">
        <f t="shared" si="110"/>
        <v>0</v>
      </c>
      <c r="V88" s="331">
        <f t="shared" si="110"/>
        <v>0</v>
      </c>
      <c r="W88" s="331">
        <f t="shared" si="110"/>
        <v>0</v>
      </c>
      <c r="X88" s="331">
        <f t="shared" si="110"/>
        <v>0</v>
      </c>
      <c r="Y88" s="331">
        <f t="shared" si="110"/>
        <v>0</v>
      </c>
      <c r="Z88" s="331">
        <f t="shared" si="110"/>
        <v>7140.6</v>
      </c>
      <c r="AA88" s="331">
        <f t="shared" si="110"/>
        <v>0</v>
      </c>
      <c r="AB88" s="331">
        <f t="shared" si="110"/>
        <v>0</v>
      </c>
      <c r="AC88" s="331">
        <f t="shared" si="110"/>
        <v>0</v>
      </c>
      <c r="AD88" s="331">
        <f t="shared" si="110"/>
        <v>0</v>
      </c>
      <c r="AE88" s="331">
        <f t="shared" si="110"/>
        <v>0</v>
      </c>
      <c r="AF88" s="777"/>
    </row>
    <row r="89" spans="1:32" x14ac:dyDescent="0.25">
      <c r="A89" s="330" t="s">
        <v>32</v>
      </c>
      <c r="B89" s="332">
        <f>H89+J89+L89+N89+P89+R89+T89+V89+X89+Z89+AB89+AD89</f>
        <v>0</v>
      </c>
      <c r="C89" s="331">
        <f>H89</f>
        <v>0</v>
      </c>
      <c r="D89" s="332">
        <f>E89</f>
        <v>0</v>
      </c>
      <c r="E89" s="332">
        <f t="shared" ref="E89:E92" si="111">I89+K89+M89+O89+Q89+S89+U89+W89+Y89+AA89+AC89+AE89</f>
        <v>0</v>
      </c>
      <c r="F89" s="340">
        <f t="shared" ref="F89:F92" si="112">IFERROR(E89/B89%,0)</f>
        <v>0</v>
      </c>
      <c r="G89" s="340">
        <f>IFERROR(E89/C89%,0)</f>
        <v>0</v>
      </c>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778"/>
    </row>
    <row r="90" spans="1:32" x14ac:dyDescent="0.25">
      <c r="A90" s="330" t="s">
        <v>33</v>
      </c>
      <c r="B90" s="332">
        <f>H90+J90+L90+N90+P90+R90+T90+V90+X90+Z90+AB90+AD90</f>
        <v>7140.6</v>
      </c>
      <c r="C90" s="331">
        <f>H90</f>
        <v>0</v>
      </c>
      <c r="D90" s="332">
        <f>E90</f>
        <v>0</v>
      </c>
      <c r="E90" s="332">
        <f t="shared" si="111"/>
        <v>0</v>
      </c>
      <c r="F90" s="340">
        <f t="shared" si="112"/>
        <v>0</v>
      </c>
      <c r="G90" s="340">
        <f>IFERROR(E90/C90%,0)</f>
        <v>0</v>
      </c>
      <c r="H90" s="331"/>
      <c r="I90" s="331"/>
      <c r="J90" s="331"/>
      <c r="K90" s="331"/>
      <c r="L90" s="331"/>
      <c r="M90" s="331"/>
      <c r="N90" s="331"/>
      <c r="O90" s="331"/>
      <c r="P90" s="331"/>
      <c r="Q90" s="331"/>
      <c r="R90" s="331"/>
      <c r="S90" s="331"/>
      <c r="T90" s="331"/>
      <c r="U90" s="331"/>
      <c r="V90" s="331"/>
      <c r="W90" s="331"/>
      <c r="X90" s="331"/>
      <c r="Y90" s="331"/>
      <c r="Z90" s="331">
        <v>7140.6</v>
      </c>
      <c r="AA90" s="331"/>
      <c r="AB90" s="331"/>
      <c r="AC90" s="331"/>
      <c r="AD90" s="331"/>
      <c r="AE90" s="331"/>
      <c r="AF90" s="778"/>
    </row>
    <row r="91" spans="1:32" ht="31.5" x14ac:dyDescent="0.25">
      <c r="A91" s="344" t="s">
        <v>176</v>
      </c>
      <c r="B91" s="332">
        <f t="shared" ref="B91:B92" si="113">H91+J91+L91+N91+P91+R91+T91+V91+X91+Z91+AB91+AD91</f>
        <v>0</v>
      </c>
      <c r="C91" s="331">
        <f t="shared" ref="C91:C92" si="114">H91</f>
        <v>0</v>
      </c>
      <c r="D91" s="332">
        <f t="shared" ref="D91:D92" si="115">E91</f>
        <v>0</v>
      </c>
      <c r="E91" s="332">
        <f t="shared" si="111"/>
        <v>0</v>
      </c>
      <c r="F91" s="340">
        <f t="shared" si="112"/>
        <v>0</v>
      </c>
      <c r="G91" s="340">
        <f t="shared" ref="G91:G92" si="116">IFERROR(E91/C91%,0)</f>
        <v>0</v>
      </c>
      <c r="H91" s="331"/>
      <c r="I91" s="331"/>
      <c r="J91" s="331"/>
      <c r="K91" s="331"/>
      <c r="L91" s="331"/>
      <c r="M91" s="331"/>
      <c r="N91" s="331"/>
      <c r="O91" s="331"/>
      <c r="P91" s="331"/>
      <c r="Q91" s="331"/>
      <c r="R91" s="331"/>
      <c r="S91" s="331"/>
      <c r="T91" s="331"/>
      <c r="U91" s="331"/>
      <c r="V91" s="331"/>
      <c r="W91" s="331"/>
      <c r="X91" s="331"/>
      <c r="Y91" s="331"/>
      <c r="Z91" s="331"/>
      <c r="AA91" s="331"/>
      <c r="AB91" s="331"/>
      <c r="AC91" s="331"/>
      <c r="AD91" s="331"/>
      <c r="AE91" s="331"/>
      <c r="AF91" s="778"/>
    </row>
    <row r="92" spans="1:32" x14ac:dyDescent="0.25">
      <c r="A92" s="330" t="s">
        <v>401</v>
      </c>
      <c r="B92" s="332">
        <f t="shared" si="113"/>
        <v>0</v>
      </c>
      <c r="C92" s="331">
        <f t="shared" si="114"/>
        <v>0</v>
      </c>
      <c r="D92" s="332">
        <f t="shared" si="115"/>
        <v>0</v>
      </c>
      <c r="E92" s="332">
        <f t="shared" si="111"/>
        <v>0</v>
      </c>
      <c r="F92" s="340">
        <f t="shared" si="112"/>
        <v>0</v>
      </c>
      <c r="G92" s="340">
        <f t="shared" si="116"/>
        <v>0</v>
      </c>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779"/>
    </row>
    <row r="93" spans="1:32" x14ac:dyDescent="0.25">
      <c r="A93" s="765" t="s">
        <v>444</v>
      </c>
      <c r="B93" s="766"/>
      <c r="C93" s="766"/>
      <c r="D93" s="766"/>
      <c r="E93" s="766"/>
      <c r="F93" s="766"/>
      <c r="G93" s="766"/>
      <c r="H93" s="766"/>
      <c r="I93" s="766"/>
      <c r="J93" s="766"/>
      <c r="K93" s="766"/>
      <c r="L93" s="766"/>
      <c r="M93" s="766"/>
      <c r="N93" s="766"/>
      <c r="O93" s="766"/>
      <c r="P93" s="766"/>
      <c r="Q93" s="766"/>
      <c r="R93" s="766"/>
      <c r="S93" s="766"/>
      <c r="T93" s="766"/>
      <c r="U93" s="766"/>
      <c r="V93" s="766"/>
      <c r="W93" s="766"/>
      <c r="X93" s="766"/>
      <c r="Y93" s="766"/>
      <c r="Z93" s="766"/>
      <c r="AA93" s="766"/>
      <c r="AB93" s="766"/>
      <c r="AC93" s="766"/>
      <c r="AD93" s="766"/>
      <c r="AE93" s="767"/>
      <c r="AF93" s="349"/>
    </row>
    <row r="94" spans="1:32" x14ac:dyDescent="0.25">
      <c r="A94" s="330" t="s">
        <v>31</v>
      </c>
      <c r="B94" s="332">
        <f>B95+B96+B98</f>
        <v>500</v>
      </c>
      <c r="C94" s="332">
        <f t="shared" ref="C94:E94" si="117">C95+C96+C98</f>
        <v>0</v>
      </c>
      <c r="D94" s="332">
        <f t="shared" si="117"/>
        <v>0</v>
      </c>
      <c r="E94" s="332">
        <f t="shared" si="117"/>
        <v>0</v>
      </c>
      <c r="F94" s="332">
        <f t="shared" ref="F94:G94" si="118">F96</f>
        <v>0</v>
      </c>
      <c r="G94" s="332">
        <f t="shared" si="118"/>
        <v>0</v>
      </c>
      <c r="H94" s="331">
        <f>H95+H96+H98</f>
        <v>0</v>
      </c>
      <c r="I94" s="331">
        <f t="shared" ref="I94:AE94" si="119">I95+I96+I98</f>
        <v>0</v>
      </c>
      <c r="J94" s="331">
        <f t="shared" si="119"/>
        <v>0</v>
      </c>
      <c r="K94" s="331">
        <f t="shared" si="119"/>
        <v>0</v>
      </c>
      <c r="L94" s="331">
        <f t="shared" si="119"/>
        <v>0</v>
      </c>
      <c r="M94" s="331">
        <f t="shared" si="119"/>
        <v>0</v>
      </c>
      <c r="N94" s="331">
        <f t="shared" si="119"/>
        <v>0</v>
      </c>
      <c r="O94" s="331">
        <f t="shared" si="119"/>
        <v>0</v>
      </c>
      <c r="P94" s="331">
        <f t="shared" si="119"/>
        <v>0</v>
      </c>
      <c r="Q94" s="331">
        <f t="shared" si="119"/>
        <v>0</v>
      </c>
      <c r="R94" s="331">
        <f t="shared" si="119"/>
        <v>0</v>
      </c>
      <c r="S94" s="331">
        <f t="shared" si="119"/>
        <v>0</v>
      </c>
      <c r="T94" s="331">
        <f t="shared" si="119"/>
        <v>0</v>
      </c>
      <c r="U94" s="331">
        <f t="shared" si="119"/>
        <v>0</v>
      </c>
      <c r="V94" s="331">
        <f t="shared" si="119"/>
        <v>0</v>
      </c>
      <c r="W94" s="331">
        <f t="shared" si="119"/>
        <v>0</v>
      </c>
      <c r="X94" s="331">
        <f t="shared" si="119"/>
        <v>0</v>
      </c>
      <c r="Y94" s="331">
        <f t="shared" si="119"/>
        <v>0</v>
      </c>
      <c r="Z94" s="331">
        <f t="shared" si="119"/>
        <v>500</v>
      </c>
      <c r="AA94" s="331">
        <f t="shared" si="119"/>
        <v>0</v>
      </c>
      <c r="AB94" s="331">
        <f t="shared" si="119"/>
        <v>0</v>
      </c>
      <c r="AC94" s="331">
        <f t="shared" si="119"/>
        <v>0</v>
      </c>
      <c r="AD94" s="331">
        <f t="shared" si="119"/>
        <v>0</v>
      </c>
      <c r="AE94" s="331">
        <f t="shared" si="119"/>
        <v>0</v>
      </c>
      <c r="AF94" s="783"/>
    </row>
    <row r="95" spans="1:32" x14ac:dyDescent="0.25">
      <c r="A95" s="330" t="s">
        <v>32</v>
      </c>
      <c r="B95" s="332">
        <f>H95+J95+L95+N95+P95+R95+T95+V95+X95+Z95+AB95+AD95</f>
        <v>0</v>
      </c>
      <c r="C95" s="331">
        <f>H95</f>
        <v>0</v>
      </c>
      <c r="D95" s="332">
        <f>E95</f>
        <v>0</v>
      </c>
      <c r="E95" s="332">
        <f t="shared" ref="E95:E98" si="120">I95+K95+M95+O95+Q95+S95+U95+W95+Y95+AA95+AC95+AE95</f>
        <v>0</v>
      </c>
      <c r="F95" s="340">
        <f t="shared" ref="F95:F98" si="121">IFERROR(E95/B95%,0)</f>
        <v>0</v>
      </c>
      <c r="G95" s="340">
        <f>IFERROR(E95/C95%,0)</f>
        <v>0</v>
      </c>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783"/>
    </row>
    <row r="96" spans="1:32" x14ac:dyDescent="0.25">
      <c r="A96" s="330" t="s">
        <v>33</v>
      </c>
      <c r="B96" s="332">
        <f>H96+J96+L96+N96+P96+R96+T96+V96+X96+Z96+AB96+AD96</f>
        <v>500</v>
      </c>
      <c r="C96" s="331">
        <f>H96</f>
        <v>0</v>
      </c>
      <c r="D96" s="332">
        <f>E96</f>
        <v>0</v>
      </c>
      <c r="E96" s="332">
        <f t="shared" si="120"/>
        <v>0</v>
      </c>
      <c r="F96" s="340">
        <f t="shared" si="121"/>
        <v>0</v>
      </c>
      <c r="G96" s="340">
        <f>IFERROR(E96/C96%,0)</f>
        <v>0</v>
      </c>
      <c r="H96" s="331"/>
      <c r="I96" s="331"/>
      <c r="J96" s="331"/>
      <c r="K96" s="331"/>
      <c r="L96" s="331"/>
      <c r="M96" s="331"/>
      <c r="N96" s="331"/>
      <c r="O96" s="331"/>
      <c r="P96" s="331"/>
      <c r="Q96" s="331"/>
      <c r="R96" s="331"/>
      <c r="S96" s="331"/>
      <c r="T96" s="331"/>
      <c r="U96" s="331"/>
      <c r="V96" s="331"/>
      <c r="W96" s="331"/>
      <c r="X96" s="331"/>
      <c r="Y96" s="331"/>
      <c r="Z96" s="331">
        <v>500</v>
      </c>
      <c r="AA96" s="331"/>
      <c r="AB96" s="331"/>
      <c r="AC96" s="331"/>
      <c r="AD96" s="331"/>
      <c r="AE96" s="331"/>
      <c r="AF96" s="783"/>
    </row>
    <row r="97" spans="1:32" ht="31.5" x14ac:dyDescent="0.25">
      <c r="A97" s="344" t="s">
        <v>176</v>
      </c>
      <c r="B97" s="332">
        <f t="shared" ref="B97:B98" si="122">H97+J97+L97+N97+P97+R97+T97+V97+X97+Z97+AB97+AD97</f>
        <v>0</v>
      </c>
      <c r="C97" s="331">
        <f t="shared" ref="C97:C98" si="123">H97</f>
        <v>0</v>
      </c>
      <c r="D97" s="332">
        <f t="shared" ref="D97:D98" si="124">E97</f>
        <v>0</v>
      </c>
      <c r="E97" s="332">
        <f t="shared" si="120"/>
        <v>0</v>
      </c>
      <c r="F97" s="340">
        <f t="shared" si="121"/>
        <v>0</v>
      </c>
      <c r="G97" s="340">
        <f t="shared" ref="G97:G98" si="125">IFERROR(E97/C97%,0)</f>
        <v>0</v>
      </c>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783"/>
    </row>
    <row r="98" spans="1:32" x14ac:dyDescent="0.25">
      <c r="A98" s="330" t="s">
        <v>401</v>
      </c>
      <c r="B98" s="332">
        <f t="shared" si="122"/>
        <v>0</v>
      </c>
      <c r="C98" s="331">
        <f t="shared" si="123"/>
        <v>0</v>
      </c>
      <c r="D98" s="332">
        <f t="shared" si="124"/>
        <v>0</v>
      </c>
      <c r="E98" s="332">
        <f t="shared" si="120"/>
        <v>0</v>
      </c>
      <c r="F98" s="340">
        <f t="shared" si="121"/>
        <v>0</v>
      </c>
      <c r="G98" s="340">
        <f t="shared" si="125"/>
        <v>0</v>
      </c>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783"/>
    </row>
    <row r="99" spans="1:32" x14ac:dyDescent="0.25">
      <c r="A99" s="759" t="s">
        <v>445</v>
      </c>
      <c r="B99" s="760"/>
      <c r="C99" s="760"/>
      <c r="D99" s="760"/>
      <c r="E99" s="760"/>
      <c r="F99" s="760"/>
      <c r="G99" s="760"/>
      <c r="H99" s="760"/>
      <c r="I99" s="760"/>
      <c r="J99" s="760"/>
      <c r="K99" s="760"/>
      <c r="L99" s="760"/>
      <c r="M99" s="760"/>
      <c r="N99" s="760"/>
      <c r="O99" s="760"/>
      <c r="P99" s="760"/>
      <c r="Q99" s="760"/>
      <c r="R99" s="760"/>
      <c r="S99" s="760"/>
      <c r="T99" s="760"/>
      <c r="U99" s="760"/>
      <c r="V99" s="760"/>
      <c r="W99" s="760"/>
      <c r="X99" s="760"/>
      <c r="Y99" s="760"/>
      <c r="Z99" s="760"/>
      <c r="AA99" s="760"/>
      <c r="AB99" s="760"/>
      <c r="AC99" s="760"/>
      <c r="AD99" s="760"/>
      <c r="AE99" s="761"/>
      <c r="AF99" s="349"/>
    </row>
    <row r="100" spans="1:32" x14ac:dyDescent="0.25">
      <c r="A100" s="330" t="s">
        <v>31</v>
      </c>
      <c r="B100" s="332">
        <f>B101+B102+B104</f>
        <v>7367.8</v>
      </c>
      <c r="C100" s="332">
        <f t="shared" ref="C100:E100" si="126">C101+C102+C104</f>
        <v>0</v>
      </c>
      <c r="D100" s="332">
        <f t="shared" si="126"/>
        <v>0</v>
      </c>
      <c r="E100" s="332">
        <f t="shared" si="126"/>
        <v>0</v>
      </c>
      <c r="F100" s="332">
        <f t="shared" ref="F100:G100" si="127">F102</f>
        <v>0</v>
      </c>
      <c r="G100" s="332">
        <f t="shared" si="127"/>
        <v>0</v>
      </c>
      <c r="H100" s="331">
        <f>H101+H102+H104</f>
        <v>0</v>
      </c>
      <c r="I100" s="331">
        <f t="shared" ref="I100:AE100" si="128">I101+I102+I104</f>
        <v>0</v>
      </c>
      <c r="J100" s="331">
        <f t="shared" si="128"/>
        <v>0</v>
      </c>
      <c r="K100" s="331">
        <f t="shared" si="128"/>
        <v>0</v>
      </c>
      <c r="L100" s="331">
        <f t="shared" si="128"/>
        <v>0</v>
      </c>
      <c r="M100" s="331">
        <f t="shared" si="128"/>
        <v>0</v>
      </c>
      <c r="N100" s="331">
        <f t="shared" si="128"/>
        <v>0</v>
      </c>
      <c r="O100" s="331">
        <f t="shared" si="128"/>
        <v>0</v>
      </c>
      <c r="P100" s="331">
        <f t="shared" si="128"/>
        <v>0</v>
      </c>
      <c r="Q100" s="331">
        <f t="shared" si="128"/>
        <v>0</v>
      </c>
      <c r="R100" s="331">
        <f t="shared" si="128"/>
        <v>0</v>
      </c>
      <c r="S100" s="331">
        <f t="shared" si="128"/>
        <v>0</v>
      </c>
      <c r="T100" s="331">
        <f t="shared" si="128"/>
        <v>0</v>
      </c>
      <c r="U100" s="331">
        <f t="shared" si="128"/>
        <v>0</v>
      </c>
      <c r="V100" s="331">
        <f t="shared" si="128"/>
        <v>0</v>
      </c>
      <c r="W100" s="331">
        <f t="shared" si="128"/>
        <v>0</v>
      </c>
      <c r="X100" s="331">
        <f t="shared" si="128"/>
        <v>0</v>
      </c>
      <c r="Y100" s="331">
        <f t="shared" si="128"/>
        <v>0</v>
      </c>
      <c r="Z100" s="331">
        <f t="shared" si="128"/>
        <v>0</v>
      </c>
      <c r="AA100" s="331">
        <f t="shared" si="128"/>
        <v>0</v>
      </c>
      <c r="AB100" s="331">
        <f t="shared" si="128"/>
        <v>0</v>
      </c>
      <c r="AC100" s="331">
        <f t="shared" si="128"/>
        <v>0</v>
      </c>
      <c r="AD100" s="331">
        <f t="shared" si="128"/>
        <v>7367.8</v>
      </c>
      <c r="AE100" s="331">
        <f t="shared" si="128"/>
        <v>0</v>
      </c>
      <c r="AF100" s="783"/>
    </row>
    <row r="101" spans="1:32" x14ac:dyDescent="0.25">
      <c r="A101" s="330" t="s">
        <v>32</v>
      </c>
      <c r="B101" s="332">
        <f>H101+J101+L101+N101+P101+R101+T101+V101+X101+Z101+AB101+AD101</f>
        <v>0</v>
      </c>
      <c r="C101" s="331">
        <f>H101</f>
        <v>0</v>
      </c>
      <c r="D101" s="332">
        <f>E101</f>
        <v>0</v>
      </c>
      <c r="E101" s="332">
        <f t="shared" ref="E101:E104" si="129">I101+K101+M101+O101+Q101+S101+U101+W101+Y101+AA101+AC101+AE101</f>
        <v>0</v>
      </c>
      <c r="F101" s="340">
        <f t="shared" ref="F101:F104" si="130">IFERROR(E101/B101%,0)</f>
        <v>0</v>
      </c>
      <c r="G101" s="340">
        <f>IFERROR(E101/C101%,0)</f>
        <v>0</v>
      </c>
      <c r="H101" s="331">
        <f>H107</f>
        <v>0</v>
      </c>
      <c r="I101" s="331">
        <f t="shared" ref="I101:AE104" si="131">I107</f>
        <v>0</v>
      </c>
      <c r="J101" s="331">
        <f t="shared" si="131"/>
        <v>0</v>
      </c>
      <c r="K101" s="331">
        <f t="shared" si="131"/>
        <v>0</v>
      </c>
      <c r="L101" s="331">
        <f t="shared" si="131"/>
        <v>0</v>
      </c>
      <c r="M101" s="331">
        <f t="shared" si="131"/>
        <v>0</v>
      </c>
      <c r="N101" s="331">
        <f t="shared" si="131"/>
        <v>0</v>
      </c>
      <c r="O101" s="331">
        <f t="shared" si="131"/>
        <v>0</v>
      </c>
      <c r="P101" s="331">
        <f t="shared" si="131"/>
        <v>0</v>
      </c>
      <c r="Q101" s="331">
        <f t="shared" si="131"/>
        <v>0</v>
      </c>
      <c r="R101" s="331">
        <f t="shared" si="131"/>
        <v>0</v>
      </c>
      <c r="S101" s="331">
        <f t="shared" si="131"/>
        <v>0</v>
      </c>
      <c r="T101" s="331">
        <f t="shared" si="131"/>
        <v>0</v>
      </c>
      <c r="U101" s="331">
        <f t="shared" si="131"/>
        <v>0</v>
      </c>
      <c r="V101" s="331">
        <f t="shared" si="131"/>
        <v>0</v>
      </c>
      <c r="W101" s="331">
        <f t="shared" si="131"/>
        <v>0</v>
      </c>
      <c r="X101" s="331">
        <f t="shared" si="131"/>
        <v>0</v>
      </c>
      <c r="Y101" s="331">
        <f t="shared" si="131"/>
        <v>0</v>
      </c>
      <c r="Z101" s="331">
        <f t="shared" si="131"/>
        <v>0</v>
      </c>
      <c r="AA101" s="331">
        <f t="shared" si="131"/>
        <v>0</v>
      </c>
      <c r="AB101" s="331">
        <f t="shared" si="131"/>
        <v>0</v>
      </c>
      <c r="AC101" s="331">
        <f t="shared" si="131"/>
        <v>0</v>
      </c>
      <c r="AD101" s="331">
        <f t="shared" si="131"/>
        <v>0</v>
      </c>
      <c r="AE101" s="331">
        <f t="shared" si="131"/>
        <v>0</v>
      </c>
      <c r="AF101" s="783"/>
    </row>
    <row r="102" spans="1:32" x14ac:dyDescent="0.25">
      <c r="A102" s="330" t="s">
        <v>33</v>
      </c>
      <c r="B102" s="332">
        <f>H102+J102+L102+N102+P102+R102+T102+V102+X102+Z102+AB102+AD102</f>
        <v>7367.8</v>
      </c>
      <c r="C102" s="331">
        <f>H102</f>
        <v>0</v>
      </c>
      <c r="D102" s="332">
        <f>E102</f>
        <v>0</v>
      </c>
      <c r="E102" s="332">
        <f t="shared" si="129"/>
        <v>0</v>
      </c>
      <c r="F102" s="340">
        <f t="shared" si="130"/>
        <v>0</v>
      </c>
      <c r="G102" s="340">
        <f>IFERROR(E102/C102%,0)</f>
        <v>0</v>
      </c>
      <c r="H102" s="331">
        <f t="shared" ref="H102:W104" si="132">H108</f>
        <v>0</v>
      </c>
      <c r="I102" s="331">
        <f t="shared" si="132"/>
        <v>0</v>
      </c>
      <c r="J102" s="331">
        <f t="shared" si="132"/>
        <v>0</v>
      </c>
      <c r="K102" s="331">
        <f t="shared" si="132"/>
        <v>0</v>
      </c>
      <c r="L102" s="331">
        <f t="shared" si="132"/>
        <v>0</v>
      </c>
      <c r="M102" s="331">
        <f t="shared" si="132"/>
        <v>0</v>
      </c>
      <c r="N102" s="331">
        <f t="shared" si="132"/>
        <v>0</v>
      </c>
      <c r="O102" s="331">
        <f t="shared" si="132"/>
        <v>0</v>
      </c>
      <c r="P102" s="331">
        <f t="shared" si="132"/>
        <v>0</v>
      </c>
      <c r="Q102" s="331">
        <f t="shared" si="132"/>
        <v>0</v>
      </c>
      <c r="R102" s="331">
        <f t="shared" si="132"/>
        <v>0</v>
      </c>
      <c r="S102" s="331">
        <f t="shared" si="132"/>
        <v>0</v>
      </c>
      <c r="T102" s="331">
        <f t="shared" si="132"/>
        <v>0</v>
      </c>
      <c r="U102" s="331">
        <f t="shared" si="132"/>
        <v>0</v>
      </c>
      <c r="V102" s="331">
        <f t="shared" si="132"/>
        <v>0</v>
      </c>
      <c r="W102" s="331">
        <f t="shared" si="132"/>
        <v>0</v>
      </c>
      <c r="X102" s="331">
        <f t="shared" si="131"/>
        <v>0</v>
      </c>
      <c r="Y102" s="331">
        <f t="shared" si="131"/>
        <v>0</v>
      </c>
      <c r="Z102" s="331">
        <f t="shared" si="131"/>
        <v>0</v>
      </c>
      <c r="AA102" s="331">
        <f t="shared" si="131"/>
        <v>0</v>
      </c>
      <c r="AB102" s="331">
        <f t="shared" si="131"/>
        <v>0</v>
      </c>
      <c r="AC102" s="331">
        <f t="shared" si="131"/>
        <v>0</v>
      </c>
      <c r="AD102" s="331">
        <f t="shared" si="131"/>
        <v>7367.8</v>
      </c>
      <c r="AE102" s="331">
        <f t="shared" si="131"/>
        <v>0</v>
      </c>
      <c r="AF102" s="783"/>
    </row>
    <row r="103" spans="1:32" ht="31.5" x14ac:dyDescent="0.25">
      <c r="A103" s="344" t="s">
        <v>176</v>
      </c>
      <c r="B103" s="332">
        <f t="shared" ref="B103:B104" si="133">H103+J103+L103+N103+P103+R103+T103+V103+X103+Z103+AB103+AD103</f>
        <v>0</v>
      </c>
      <c r="C103" s="331">
        <f t="shared" ref="C103:C104" si="134">H103</f>
        <v>0</v>
      </c>
      <c r="D103" s="332">
        <f t="shared" ref="D103:D104" si="135">E103</f>
        <v>0</v>
      </c>
      <c r="E103" s="332">
        <f t="shared" si="129"/>
        <v>0</v>
      </c>
      <c r="F103" s="340">
        <f t="shared" si="130"/>
        <v>0</v>
      </c>
      <c r="G103" s="340">
        <f t="shared" ref="G103:G104" si="136">IFERROR(E103/C103%,0)</f>
        <v>0</v>
      </c>
      <c r="H103" s="331">
        <f t="shared" si="132"/>
        <v>0</v>
      </c>
      <c r="I103" s="331">
        <f t="shared" si="132"/>
        <v>0</v>
      </c>
      <c r="J103" s="331">
        <f t="shared" si="132"/>
        <v>0</v>
      </c>
      <c r="K103" s="331">
        <f t="shared" si="132"/>
        <v>0</v>
      </c>
      <c r="L103" s="331">
        <f t="shared" si="132"/>
        <v>0</v>
      </c>
      <c r="M103" s="331">
        <f t="shared" si="132"/>
        <v>0</v>
      </c>
      <c r="N103" s="331">
        <f t="shared" si="132"/>
        <v>0</v>
      </c>
      <c r="O103" s="331">
        <f t="shared" si="132"/>
        <v>0</v>
      </c>
      <c r="P103" s="331">
        <f t="shared" si="132"/>
        <v>0</v>
      </c>
      <c r="Q103" s="331">
        <f t="shared" si="132"/>
        <v>0</v>
      </c>
      <c r="R103" s="331">
        <f t="shared" si="132"/>
        <v>0</v>
      </c>
      <c r="S103" s="331">
        <f t="shared" si="132"/>
        <v>0</v>
      </c>
      <c r="T103" s="331">
        <f t="shared" si="132"/>
        <v>0</v>
      </c>
      <c r="U103" s="331">
        <f t="shared" si="132"/>
        <v>0</v>
      </c>
      <c r="V103" s="331">
        <f t="shared" si="132"/>
        <v>0</v>
      </c>
      <c r="W103" s="331">
        <f t="shared" si="132"/>
        <v>0</v>
      </c>
      <c r="X103" s="331">
        <f t="shared" si="131"/>
        <v>0</v>
      </c>
      <c r="Y103" s="331">
        <f t="shared" si="131"/>
        <v>0</v>
      </c>
      <c r="Z103" s="331">
        <f t="shared" si="131"/>
        <v>0</v>
      </c>
      <c r="AA103" s="331">
        <f t="shared" si="131"/>
        <v>0</v>
      </c>
      <c r="AB103" s="331">
        <f t="shared" si="131"/>
        <v>0</v>
      </c>
      <c r="AC103" s="331">
        <f t="shared" si="131"/>
        <v>0</v>
      </c>
      <c r="AD103" s="331">
        <f t="shared" si="131"/>
        <v>0</v>
      </c>
      <c r="AE103" s="331">
        <f t="shared" si="131"/>
        <v>0</v>
      </c>
      <c r="AF103" s="783"/>
    </row>
    <row r="104" spans="1:32" x14ac:dyDescent="0.25">
      <c r="A104" s="330" t="s">
        <v>401</v>
      </c>
      <c r="B104" s="332">
        <f t="shared" si="133"/>
        <v>0</v>
      </c>
      <c r="C104" s="331">
        <f t="shared" si="134"/>
        <v>0</v>
      </c>
      <c r="D104" s="332">
        <f t="shared" si="135"/>
        <v>0</v>
      </c>
      <c r="E104" s="332">
        <f t="shared" si="129"/>
        <v>0</v>
      </c>
      <c r="F104" s="340">
        <f t="shared" si="130"/>
        <v>0</v>
      </c>
      <c r="G104" s="340">
        <f t="shared" si="136"/>
        <v>0</v>
      </c>
      <c r="H104" s="331">
        <f t="shared" si="132"/>
        <v>0</v>
      </c>
      <c r="I104" s="331">
        <f t="shared" si="132"/>
        <v>0</v>
      </c>
      <c r="J104" s="331">
        <f t="shared" si="132"/>
        <v>0</v>
      </c>
      <c r="K104" s="331">
        <f t="shared" si="132"/>
        <v>0</v>
      </c>
      <c r="L104" s="331">
        <f t="shared" si="132"/>
        <v>0</v>
      </c>
      <c r="M104" s="331">
        <f t="shared" si="132"/>
        <v>0</v>
      </c>
      <c r="N104" s="331">
        <f t="shared" si="132"/>
        <v>0</v>
      </c>
      <c r="O104" s="331">
        <f t="shared" si="132"/>
        <v>0</v>
      </c>
      <c r="P104" s="331">
        <f t="shared" si="132"/>
        <v>0</v>
      </c>
      <c r="Q104" s="331">
        <f t="shared" si="132"/>
        <v>0</v>
      </c>
      <c r="R104" s="331">
        <f t="shared" si="132"/>
        <v>0</v>
      </c>
      <c r="S104" s="331">
        <f t="shared" si="132"/>
        <v>0</v>
      </c>
      <c r="T104" s="331">
        <f t="shared" si="132"/>
        <v>0</v>
      </c>
      <c r="U104" s="331">
        <f t="shared" si="132"/>
        <v>0</v>
      </c>
      <c r="V104" s="331">
        <f t="shared" si="132"/>
        <v>0</v>
      </c>
      <c r="W104" s="331">
        <f t="shared" si="132"/>
        <v>0</v>
      </c>
      <c r="X104" s="331">
        <f t="shared" si="131"/>
        <v>0</v>
      </c>
      <c r="Y104" s="331">
        <f t="shared" si="131"/>
        <v>0</v>
      </c>
      <c r="Z104" s="331">
        <f t="shared" si="131"/>
        <v>0</v>
      </c>
      <c r="AA104" s="331">
        <f t="shared" si="131"/>
        <v>0</v>
      </c>
      <c r="AB104" s="331">
        <f t="shared" si="131"/>
        <v>0</v>
      </c>
      <c r="AC104" s="331">
        <f t="shared" si="131"/>
        <v>0</v>
      </c>
      <c r="AD104" s="331">
        <f t="shared" si="131"/>
        <v>0</v>
      </c>
      <c r="AE104" s="331">
        <f t="shared" si="131"/>
        <v>0</v>
      </c>
      <c r="AF104" s="783"/>
    </row>
    <row r="105" spans="1:32" x14ac:dyDescent="0.25">
      <c r="A105" s="765" t="s">
        <v>446</v>
      </c>
      <c r="B105" s="766"/>
      <c r="C105" s="766"/>
      <c r="D105" s="766"/>
      <c r="E105" s="766"/>
      <c r="F105" s="766"/>
      <c r="G105" s="766"/>
      <c r="H105" s="766"/>
      <c r="I105" s="766"/>
      <c r="J105" s="766"/>
      <c r="K105" s="766"/>
      <c r="L105" s="766"/>
      <c r="M105" s="766"/>
      <c r="N105" s="766"/>
      <c r="O105" s="766"/>
      <c r="P105" s="766"/>
      <c r="Q105" s="766"/>
      <c r="R105" s="766"/>
      <c r="S105" s="766"/>
      <c r="T105" s="766"/>
      <c r="U105" s="766"/>
      <c r="V105" s="766"/>
      <c r="W105" s="766"/>
      <c r="X105" s="766"/>
      <c r="Y105" s="766"/>
      <c r="Z105" s="766"/>
      <c r="AA105" s="766"/>
      <c r="AB105" s="766"/>
      <c r="AC105" s="766"/>
      <c r="AD105" s="766"/>
      <c r="AE105" s="767"/>
      <c r="AF105" s="349"/>
    </row>
    <row r="106" spans="1:32" x14ac:dyDescent="0.25">
      <c r="A106" s="330" t="s">
        <v>31</v>
      </c>
      <c r="B106" s="332">
        <f>B107+B108+B110</f>
        <v>7367.8</v>
      </c>
      <c r="C106" s="332">
        <f t="shared" ref="C106:E106" si="137">C107+C108+C110</f>
        <v>0</v>
      </c>
      <c r="D106" s="332">
        <f t="shared" si="137"/>
        <v>0</v>
      </c>
      <c r="E106" s="332">
        <f t="shared" si="137"/>
        <v>0</v>
      </c>
      <c r="F106" s="332">
        <f t="shared" ref="F106:G106" si="138">F108</f>
        <v>0</v>
      </c>
      <c r="G106" s="332">
        <f t="shared" si="138"/>
        <v>0</v>
      </c>
      <c r="H106" s="331">
        <f>H107+H108+H110</f>
        <v>0</v>
      </c>
      <c r="I106" s="331">
        <f t="shared" ref="I106:AE106" si="139">I107+I108+I110</f>
        <v>0</v>
      </c>
      <c r="J106" s="331">
        <f t="shared" si="139"/>
        <v>0</v>
      </c>
      <c r="K106" s="331">
        <f t="shared" si="139"/>
        <v>0</v>
      </c>
      <c r="L106" s="331">
        <f t="shared" si="139"/>
        <v>0</v>
      </c>
      <c r="M106" s="331">
        <f t="shared" si="139"/>
        <v>0</v>
      </c>
      <c r="N106" s="331">
        <f t="shared" si="139"/>
        <v>0</v>
      </c>
      <c r="O106" s="331">
        <f t="shared" si="139"/>
        <v>0</v>
      </c>
      <c r="P106" s="331">
        <f t="shared" si="139"/>
        <v>0</v>
      </c>
      <c r="Q106" s="331">
        <f t="shared" si="139"/>
        <v>0</v>
      </c>
      <c r="R106" s="331">
        <f t="shared" si="139"/>
        <v>0</v>
      </c>
      <c r="S106" s="331">
        <f t="shared" si="139"/>
        <v>0</v>
      </c>
      <c r="T106" s="331">
        <f t="shared" si="139"/>
        <v>0</v>
      </c>
      <c r="U106" s="331">
        <f t="shared" si="139"/>
        <v>0</v>
      </c>
      <c r="V106" s="331">
        <f t="shared" si="139"/>
        <v>0</v>
      </c>
      <c r="W106" s="331">
        <f t="shared" si="139"/>
        <v>0</v>
      </c>
      <c r="X106" s="331">
        <f t="shared" si="139"/>
        <v>0</v>
      </c>
      <c r="Y106" s="331">
        <f t="shared" si="139"/>
        <v>0</v>
      </c>
      <c r="Z106" s="331">
        <f t="shared" si="139"/>
        <v>0</v>
      </c>
      <c r="AA106" s="331">
        <f t="shared" si="139"/>
        <v>0</v>
      </c>
      <c r="AB106" s="331">
        <f t="shared" si="139"/>
        <v>0</v>
      </c>
      <c r="AC106" s="331">
        <f t="shared" si="139"/>
        <v>0</v>
      </c>
      <c r="AD106" s="331">
        <f t="shared" si="139"/>
        <v>7367.8</v>
      </c>
      <c r="AE106" s="331">
        <f t="shared" si="139"/>
        <v>0</v>
      </c>
      <c r="AF106" s="783"/>
    </row>
    <row r="107" spans="1:32" x14ac:dyDescent="0.25">
      <c r="A107" s="330" t="s">
        <v>32</v>
      </c>
      <c r="B107" s="332">
        <f>H107+J107+L107+N107+P107+R107+T107+V107+X107+Z107+AB107+AD107</f>
        <v>0</v>
      </c>
      <c r="C107" s="331">
        <f>H107</f>
        <v>0</v>
      </c>
      <c r="D107" s="332">
        <f>E107</f>
        <v>0</v>
      </c>
      <c r="E107" s="332">
        <f t="shared" ref="E107:E110" si="140">I107+K107+M107+O107+Q107+S107+U107+W107+Y107+AA107+AC107+AE107</f>
        <v>0</v>
      </c>
      <c r="F107" s="340">
        <f t="shared" ref="F107:F110" si="141">IFERROR(E107/B107%,0)</f>
        <v>0</v>
      </c>
      <c r="G107" s="340">
        <f>IFERROR(E107/C107%,0)</f>
        <v>0</v>
      </c>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783"/>
    </row>
    <row r="108" spans="1:32" x14ac:dyDescent="0.25">
      <c r="A108" s="330" t="s">
        <v>33</v>
      </c>
      <c r="B108" s="332">
        <f>H108+J108+L108+N108+P108+R108+T108+V108+X108+Z108+AB108+AD108</f>
        <v>7367.8</v>
      </c>
      <c r="C108" s="331">
        <f>H108</f>
        <v>0</v>
      </c>
      <c r="D108" s="332">
        <f>E108</f>
        <v>0</v>
      </c>
      <c r="E108" s="332">
        <f t="shared" si="140"/>
        <v>0</v>
      </c>
      <c r="F108" s="340">
        <f t="shared" si="141"/>
        <v>0</v>
      </c>
      <c r="G108" s="340">
        <f>IFERROR(E108/C108%,0)</f>
        <v>0</v>
      </c>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v>7367.8</v>
      </c>
      <c r="AE108" s="331"/>
      <c r="AF108" s="783"/>
    </row>
    <row r="109" spans="1:32" ht="31.5" x14ac:dyDescent="0.25">
      <c r="A109" s="344" t="s">
        <v>176</v>
      </c>
      <c r="B109" s="332">
        <f t="shared" ref="B109:B110" si="142">H109+J109+L109+N109+P109+R109+T109+V109+X109+Z109+AB109+AD109</f>
        <v>0</v>
      </c>
      <c r="C109" s="331">
        <f t="shared" ref="C109:C110" si="143">H109</f>
        <v>0</v>
      </c>
      <c r="D109" s="332">
        <f t="shared" ref="D109:D110" si="144">E109</f>
        <v>0</v>
      </c>
      <c r="E109" s="332">
        <f t="shared" si="140"/>
        <v>0</v>
      </c>
      <c r="F109" s="340">
        <f t="shared" si="141"/>
        <v>0</v>
      </c>
      <c r="G109" s="340">
        <f t="shared" ref="G109:G110" si="145">IFERROR(E109/C109%,0)</f>
        <v>0</v>
      </c>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783"/>
    </row>
    <row r="110" spans="1:32" x14ac:dyDescent="0.25">
      <c r="A110" s="330" t="s">
        <v>401</v>
      </c>
      <c r="B110" s="332">
        <f t="shared" si="142"/>
        <v>0</v>
      </c>
      <c r="C110" s="331">
        <f t="shared" si="143"/>
        <v>0</v>
      </c>
      <c r="D110" s="332">
        <f t="shared" si="144"/>
        <v>0</v>
      </c>
      <c r="E110" s="332">
        <f t="shared" si="140"/>
        <v>0</v>
      </c>
      <c r="F110" s="340">
        <f t="shared" si="141"/>
        <v>0</v>
      </c>
      <c r="G110" s="340">
        <f t="shared" si="145"/>
        <v>0</v>
      </c>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783"/>
    </row>
    <row r="111" spans="1:32" x14ac:dyDescent="0.25">
      <c r="A111" s="759" t="s">
        <v>532</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1"/>
      <c r="AF111" s="554"/>
    </row>
    <row r="112" spans="1:32" x14ac:dyDescent="0.25">
      <c r="A112" s="330" t="s">
        <v>31</v>
      </c>
      <c r="B112" s="332">
        <f>B113+B114+B116</f>
        <v>3180.5</v>
      </c>
      <c r="C112" s="332">
        <f t="shared" ref="C112:E112" si="146">C113+C114+C116</f>
        <v>0</v>
      </c>
      <c r="D112" s="332">
        <f t="shared" si="146"/>
        <v>0</v>
      </c>
      <c r="E112" s="332">
        <f t="shared" si="146"/>
        <v>0</v>
      </c>
      <c r="F112" s="332">
        <f t="shared" ref="F112:G112" si="147">F114</f>
        <v>0</v>
      </c>
      <c r="G112" s="332">
        <f t="shared" si="147"/>
        <v>0</v>
      </c>
      <c r="H112" s="331">
        <f>H113+H114+H116</f>
        <v>0</v>
      </c>
      <c r="I112" s="331">
        <f t="shared" ref="I112:AE112" si="148">I113+I114+I116</f>
        <v>0</v>
      </c>
      <c r="J112" s="331">
        <f t="shared" si="148"/>
        <v>0</v>
      </c>
      <c r="K112" s="331">
        <f t="shared" si="148"/>
        <v>0</v>
      </c>
      <c r="L112" s="331">
        <f t="shared" si="148"/>
        <v>0</v>
      </c>
      <c r="M112" s="331">
        <f t="shared" si="148"/>
        <v>0</v>
      </c>
      <c r="N112" s="331">
        <f t="shared" si="148"/>
        <v>0</v>
      </c>
      <c r="O112" s="331">
        <f t="shared" si="148"/>
        <v>0</v>
      </c>
      <c r="P112" s="331">
        <f t="shared" si="148"/>
        <v>0</v>
      </c>
      <c r="Q112" s="331">
        <f t="shared" si="148"/>
        <v>0</v>
      </c>
      <c r="R112" s="331">
        <f t="shared" si="148"/>
        <v>0</v>
      </c>
      <c r="S112" s="331">
        <f t="shared" si="148"/>
        <v>0</v>
      </c>
      <c r="T112" s="331">
        <f t="shared" si="148"/>
        <v>0</v>
      </c>
      <c r="U112" s="331">
        <f t="shared" si="148"/>
        <v>0</v>
      </c>
      <c r="V112" s="331">
        <f t="shared" si="148"/>
        <v>0</v>
      </c>
      <c r="W112" s="331">
        <f t="shared" si="148"/>
        <v>0</v>
      </c>
      <c r="X112" s="331">
        <f t="shared" si="148"/>
        <v>0</v>
      </c>
      <c r="Y112" s="331">
        <f t="shared" si="148"/>
        <v>0</v>
      </c>
      <c r="Z112" s="331">
        <f t="shared" si="148"/>
        <v>3180.5</v>
      </c>
      <c r="AA112" s="331">
        <f t="shared" si="148"/>
        <v>0</v>
      </c>
      <c r="AB112" s="331">
        <f t="shared" si="148"/>
        <v>0</v>
      </c>
      <c r="AC112" s="331">
        <f t="shared" si="148"/>
        <v>0</v>
      </c>
      <c r="AD112" s="331">
        <f t="shared" si="148"/>
        <v>0</v>
      </c>
      <c r="AE112" s="331">
        <f t="shared" si="148"/>
        <v>0</v>
      </c>
      <c r="AF112" s="783"/>
    </row>
    <row r="113" spans="1:32" x14ac:dyDescent="0.25">
      <c r="A113" s="330" t="s">
        <v>32</v>
      </c>
      <c r="B113" s="332">
        <f>H113+J113+L113+N113+P113+R113+T113+V113+X113+Z113+AB113+AD113</f>
        <v>0</v>
      </c>
      <c r="C113" s="331">
        <f>H113</f>
        <v>0</v>
      </c>
      <c r="D113" s="332">
        <f>E113</f>
        <v>0</v>
      </c>
      <c r="E113" s="332">
        <f t="shared" ref="E113:E116" si="149">I113+K113+M113+O113+Q113+S113+U113+W113+Y113+AA113+AC113+AE113</f>
        <v>0</v>
      </c>
      <c r="F113" s="340">
        <f t="shared" ref="F113:F116" si="150">IFERROR(E113/B113%,0)</f>
        <v>0</v>
      </c>
      <c r="G113" s="340">
        <f>IFERROR(E113/C113%,0)</f>
        <v>0</v>
      </c>
      <c r="H113" s="331">
        <f>H119</f>
        <v>0</v>
      </c>
      <c r="I113" s="331">
        <f t="shared" ref="I113:AE113" si="151">I119</f>
        <v>0</v>
      </c>
      <c r="J113" s="331">
        <f t="shared" si="151"/>
        <v>0</v>
      </c>
      <c r="K113" s="331">
        <f t="shared" si="151"/>
        <v>0</v>
      </c>
      <c r="L113" s="331">
        <f t="shared" si="151"/>
        <v>0</v>
      </c>
      <c r="M113" s="331">
        <f t="shared" si="151"/>
        <v>0</v>
      </c>
      <c r="N113" s="331">
        <f t="shared" si="151"/>
        <v>0</v>
      </c>
      <c r="O113" s="331">
        <f t="shared" si="151"/>
        <v>0</v>
      </c>
      <c r="P113" s="331">
        <f t="shared" si="151"/>
        <v>0</v>
      </c>
      <c r="Q113" s="331">
        <f t="shared" si="151"/>
        <v>0</v>
      </c>
      <c r="R113" s="331">
        <f t="shared" si="151"/>
        <v>0</v>
      </c>
      <c r="S113" s="331">
        <f t="shared" si="151"/>
        <v>0</v>
      </c>
      <c r="T113" s="331">
        <f t="shared" si="151"/>
        <v>0</v>
      </c>
      <c r="U113" s="331">
        <f t="shared" si="151"/>
        <v>0</v>
      </c>
      <c r="V113" s="331">
        <f t="shared" si="151"/>
        <v>0</v>
      </c>
      <c r="W113" s="331">
        <f t="shared" si="151"/>
        <v>0</v>
      </c>
      <c r="X113" s="331">
        <f t="shared" si="151"/>
        <v>0</v>
      </c>
      <c r="Y113" s="331">
        <f t="shared" si="151"/>
        <v>0</v>
      </c>
      <c r="Z113" s="331">
        <f t="shared" si="151"/>
        <v>0</v>
      </c>
      <c r="AA113" s="331">
        <f t="shared" si="151"/>
        <v>0</v>
      </c>
      <c r="AB113" s="331">
        <f t="shared" si="151"/>
        <v>0</v>
      </c>
      <c r="AC113" s="331">
        <f t="shared" si="151"/>
        <v>0</v>
      </c>
      <c r="AD113" s="331">
        <f t="shared" si="151"/>
        <v>0</v>
      </c>
      <c r="AE113" s="331">
        <f t="shared" si="151"/>
        <v>0</v>
      </c>
      <c r="AF113" s="783"/>
    </row>
    <row r="114" spans="1:32" x14ac:dyDescent="0.25">
      <c r="A114" s="330" t="s">
        <v>33</v>
      </c>
      <c r="B114" s="332">
        <f>H114+J114+L114+N114+P114+R114+T114+V114+X114+Z114+AB114+AD114</f>
        <v>3180.5</v>
      </c>
      <c r="C114" s="331">
        <f>H114</f>
        <v>0</v>
      </c>
      <c r="D114" s="332">
        <f>E114</f>
        <v>0</v>
      </c>
      <c r="E114" s="332">
        <f t="shared" si="149"/>
        <v>0</v>
      </c>
      <c r="F114" s="340">
        <f t="shared" si="150"/>
        <v>0</v>
      </c>
      <c r="G114" s="340">
        <f>IFERROR(E114/C114%,0)</f>
        <v>0</v>
      </c>
      <c r="H114" s="331">
        <f t="shared" ref="H114:AE114" si="152">H120</f>
        <v>0</v>
      </c>
      <c r="I114" s="331">
        <f t="shared" si="152"/>
        <v>0</v>
      </c>
      <c r="J114" s="331">
        <f t="shared" si="152"/>
        <v>0</v>
      </c>
      <c r="K114" s="331">
        <f t="shared" si="152"/>
        <v>0</v>
      </c>
      <c r="L114" s="331">
        <f t="shared" si="152"/>
        <v>0</v>
      </c>
      <c r="M114" s="331">
        <f t="shared" si="152"/>
        <v>0</v>
      </c>
      <c r="N114" s="331">
        <f t="shared" si="152"/>
        <v>0</v>
      </c>
      <c r="O114" s="331">
        <f t="shared" si="152"/>
        <v>0</v>
      </c>
      <c r="P114" s="331">
        <f t="shared" si="152"/>
        <v>0</v>
      </c>
      <c r="Q114" s="331">
        <f t="shared" si="152"/>
        <v>0</v>
      </c>
      <c r="R114" s="331">
        <f t="shared" si="152"/>
        <v>0</v>
      </c>
      <c r="S114" s="331">
        <f t="shared" si="152"/>
        <v>0</v>
      </c>
      <c r="T114" s="331">
        <f t="shared" si="152"/>
        <v>0</v>
      </c>
      <c r="U114" s="331">
        <f t="shared" si="152"/>
        <v>0</v>
      </c>
      <c r="V114" s="331">
        <f t="shared" si="152"/>
        <v>0</v>
      </c>
      <c r="W114" s="331">
        <f t="shared" si="152"/>
        <v>0</v>
      </c>
      <c r="X114" s="331">
        <f t="shared" si="152"/>
        <v>0</v>
      </c>
      <c r="Y114" s="331">
        <f t="shared" si="152"/>
        <v>0</v>
      </c>
      <c r="Z114" s="331">
        <f t="shared" si="152"/>
        <v>3180.5</v>
      </c>
      <c r="AA114" s="331">
        <f t="shared" si="152"/>
        <v>0</v>
      </c>
      <c r="AB114" s="331">
        <f t="shared" si="152"/>
        <v>0</v>
      </c>
      <c r="AC114" s="331">
        <f t="shared" si="152"/>
        <v>0</v>
      </c>
      <c r="AD114" s="331">
        <f t="shared" si="152"/>
        <v>0</v>
      </c>
      <c r="AE114" s="331">
        <f t="shared" si="152"/>
        <v>0</v>
      </c>
      <c r="AF114" s="783"/>
    </row>
    <row r="115" spans="1:32" ht="31.5" x14ac:dyDescent="0.25">
      <c r="A115" s="344" t="s">
        <v>176</v>
      </c>
      <c r="B115" s="332">
        <f t="shared" ref="B115:B116" si="153">H115+J115+L115+N115+P115+R115+T115+V115+X115+Z115+AB115+AD115</f>
        <v>0</v>
      </c>
      <c r="C115" s="331">
        <f t="shared" ref="C115:C116" si="154">H115</f>
        <v>0</v>
      </c>
      <c r="D115" s="332">
        <f t="shared" ref="D115:D116" si="155">E115</f>
        <v>0</v>
      </c>
      <c r="E115" s="332">
        <f t="shared" si="149"/>
        <v>0</v>
      </c>
      <c r="F115" s="340">
        <f t="shared" si="150"/>
        <v>0</v>
      </c>
      <c r="G115" s="340">
        <f t="shared" ref="G115:G116" si="156">IFERROR(E115/C115%,0)</f>
        <v>0</v>
      </c>
      <c r="H115" s="331">
        <f t="shared" ref="H115:AE115" si="157">H121</f>
        <v>0</v>
      </c>
      <c r="I115" s="331">
        <f t="shared" si="157"/>
        <v>0</v>
      </c>
      <c r="J115" s="331">
        <f t="shared" si="157"/>
        <v>0</v>
      </c>
      <c r="K115" s="331">
        <f t="shared" si="157"/>
        <v>0</v>
      </c>
      <c r="L115" s="331">
        <f t="shared" si="157"/>
        <v>0</v>
      </c>
      <c r="M115" s="331">
        <f t="shared" si="157"/>
        <v>0</v>
      </c>
      <c r="N115" s="331">
        <f t="shared" si="157"/>
        <v>0</v>
      </c>
      <c r="O115" s="331">
        <f t="shared" si="157"/>
        <v>0</v>
      </c>
      <c r="P115" s="331">
        <f t="shared" si="157"/>
        <v>0</v>
      </c>
      <c r="Q115" s="331">
        <f t="shared" si="157"/>
        <v>0</v>
      </c>
      <c r="R115" s="331">
        <f t="shared" si="157"/>
        <v>0</v>
      </c>
      <c r="S115" s="331">
        <f t="shared" si="157"/>
        <v>0</v>
      </c>
      <c r="T115" s="331">
        <f t="shared" si="157"/>
        <v>0</v>
      </c>
      <c r="U115" s="331">
        <f t="shared" si="157"/>
        <v>0</v>
      </c>
      <c r="V115" s="331">
        <f t="shared" si="157"/>
        <v>0</v>
      </c>
      <c r="W115" s="331">
        <f t="shared" si="157"/>
        <v>0</v>
      </c>
      <c r="X115" s="331">
        <f t="shared" si="157"/>
        <v>0</v>
      </c>
      <c r="Y115" s="331">
        <f t="shared" si="157"/>
        <v>0</v>
      </c>
      <c r="Z115" s="331">
        <f t="shared" si="157"/>
        <v>0</v>
      </c>
      <c r="AA115" s="331">
        <f t="shared" si="157"/>
        <v>0</v>
      </c>
      <c r="AB115" s="331">
        <f t="shared" si="157"/>
        <v>0</v>
      </c>
      <c r="AC115" s="331">
        <f t="shared" si="157"/>
        <v>0</v>
      </c>
      <c r="AD115" s="331">
        <f t="shared" si="157"/>
        <v>0</v>
      </c>
      <c r="AE115" s="331">
        <f t="shared" si="157"/>
        <v>0</v>
      </c>
      <c r="AF115" s="783"/>
    </row>
    <row r="116" spans="1:32" x14ac:dyDescent="0.25">
      <c r="A116" s="330" t="s">
        <v>401</v>
      </c>
      <c r="B116" s="332">
        <f t="shared" si="153"/>
        <v>0</v>
      </c>
      <c r="C116" s="331">
        <f t="shared" si="154"/>
        <v>0</v>
      </c>
      <c r="D116" s="332">
        <f t="shared" si="155"/>
        <v>0</v>
      </c>
      <c r="E116" s="332">
        <f t="shared" si="149"/>
        <v>0</v>
      </c>
      <c r="F116" s="340">
        <f t="shared" si="150"/>
        <v>0</v>
      </c>
      <c r="G116" s="340">
        <f t="shared" si="156"/>
        <v>0</v>
      </c>
      <c r="H116" s="331">
        <f t="shared" ref="H116:AE116" si="158">H122</f>
        <v>0</v>
      </c>
      <c r="I116" s="331">
        <f t="shared" si="158"/>
        <v>0</v>
      </c>
      <c r="J116" s="331">
        <f t="shared" si="158"/>
        <v>0</v>
      </c>
      <c r="K116" s="331">
        <f t="shared" si="158"/>
        <v>0</v>
      </c>
      <c r="L116" s="331">
        <f t="shared" si="158"/>
        <v>0</v>
      </c>
      <c r="M116" s="331">
        <f t="shared" si="158"/>
        <v>0</v>
      </c>
      <c r="N116" s="331">
        <f t="shared" si="158"/>
        <v>0</v>
      </c>
      <c r="O116" s="331">
        <f t="shared" si="158"/>
        <v>0</v>
      </c>
      <c r="P116" s="331">
        <f t="shared" si="158"/>
        <v>0</v>
      </c>
      <c r="Q116" s="331">
        <f t="shared" si="158"/>
        <v>0</v>
      </c>
      <c r="R116" s="331">
        <f t="shared" si="158"/>
        <v>0</v>
      </c>
      <c r="S116" s="331">
        <f t="shared" si="158"/>
        <v>0</v>
      </c>
      <c r="T116" s="331">
        <f t="shared" si="158"/>
        <v>0</v>
      </c>
      <c r="U116" s="331">
        <f t="shared" si="158"/>
        <v>0</v>
      </c>
      <c r="V116" s="331">
        <f t="shared" si="158"/>
        <v>0</v>
      </c>
      <c r="W116" s="331">
        <f t="shared" si="158"/>
        <v>0</v>
      </c>
      <c r="X116" s="331">
        <f t="shared" si="158"/>
        <v>0</v>
      </c>
      <c r="Y116" s="331">
        <f t="shared" si="158"/>
        <v>0</v>
      </c>
      <c r="Z116" s="331">
        <f t="shared" si="158"/>
        <v>0</v>
      </c>
      <c r="AA116" s="331">
        <f t="shared" si="158"/>
        <v>0</v>
      </c>
      <c r="AB116" s="331">
        <f t="shared" si="158"/>
        <v>0</v>
      </c>
      <c r="AC116" s="331">
        <f t="shared" si="158"/>
        <v>0</v>
      </c>
      <c r="AD116" s="331">
        <f t="shared" si="158"/>
        <v>0</v>
      </c>
      <c r="AE116" s="331">
        <f t="shared" si="158"/>
        <v>0</v>
      </c>
      <c r="AF116" s="783"/>
    </row>
    <row r="117" spans="1:32" x14ac:dyDescent="0.25">
      <c r="A117" s="765" t="s">
        <v>533</v>
      </c>
      <c r="B117" s="766"/>
      <c r="C117" s="766"/>
      <c r="D117" s="766"/>
      <c r="E117" s="766"/>
      <c r="F117" s="766"/>
      <c r="G117" s="766"/>
      <c r="H117" s="766"/>
      <c r="I117" s="766"/>
      <c r="J117" s="766"/>
      <c r="K117" s="766"/>
      <c r="L117" s="766"/>
      <c r="M117" s="766"/>
      <c r="N117" s="766"/>
      <c r="O117" s="766"/>
      <c r="P117" s="766"/>
      <c r="Q117" s="766"/>
      <c r="R117" s="766"/>
      <c r="S117" s="766"/>
      <c r="T117" s="766"/>
      <c r="U117" s="766"/>
      <c r="V117" s="766"/>
      <c r="W117" s="766"/>
      <c r="X117" s="766"/>
      <c r="Y117" s="766"/>
      <c r="Z117" s="766"/>
      <c r="AA117" s="766"/>
      <c r="AB117" s="766"/>
      <c r="AC117" s="766"/>
      <c r="AD117" s="766"/>
      <c r="AE117" s="767"/>
      <c r="AF117" s="554"/>
    </row>
    <row r="118" spans="1:32" x14ac:dyDescent="0.25">
      <c r="A118" s="330" t="s">
        <v>31</v>
      </c>
      <c r="B118" s="332">
        <f>B119+B120+B122</f>
        <v>3180.5</v>
      </c>
      <c r="C118" s="332">
        <f t="shared" ref="C118:E118" si="159">C119+C120+C122</f>
        <v>0</v>
      </c>
      <c r="D118" s="332">
        <f t="shared" si="159"/>
        <v>0</v>
      </c>
      <c r="E118" s="332">
        <f t="shared" si="159"/>
        <v>0</v>
      </c>
      <c r="F118" s="332">
        <f t="shared" ref="F118:G118" si="160">F120</f>
        <v>0</v>
      </c>
      <c r="G118" s="332">
        <f t="shared" si="160"/>
        <v>0</v>
      </c>
      <c r="H118" s="331">
        <f>H119+H120+H122</f>
        <v>0</v>
      </c>
      <c r="I118" s="331">
        <f t="shared" ref="I118:AE118" si="161">I119+I120+I122</f>
        <v>0</v>
      </c>
      <c r="J118" s="331">
        <f t="shared" si="161"/>
        <v>0</v>
      </c>
      <c r="K118" s="331">
        <f t="shared" si="161"/>
        <v>0</v>
      </c>
      <c r="L118" s="331">
        <f t="shared" si="161"/>
        <v>0</v>
      </c>
      <c r="M118" s="331">
        <f t="shared" si="161"/>
        <v>0</v>
      </c>
      <c r="N118" s="331">
        <f t="shared" si="161"/>
        <v>0</v>
      </c>
      <c r="O118" s="331">
        <f t="shared" si="161"/>
        <v>0</v>
      </c>
      <c r="P118" s="331">
        <f t="shared" si="161"/>
        <v>0</v>
      </c>
      <c r="Q118" s="331">
        <f t="shared" si="161"/>
        <v>0</v>
      </c>
      <c r="R118" s="331">
        <f t="shared" si="161"/>
        <v>0</v>
      </c>
      <c r="S118" s="331">
        <f t="shared" si="161"/>
        <v>0</v>
      </c>
      <c r="T118" s="331">
        <f t="shared" si="161"/>
        <v>0</v>
      </c>
      <c r="U118" s="331">
        <f t="shared" si="161"/>
        <v>0</v>
      </c>
      <c r="V118" s="331">
        <f t="shared" si="161"/>
        <v>0</v>
      </c>
      <c r="W118" s="331">
        <f t="shared" si="161"/>
        <v>0</v>
      </c>
      <c r="X118" s="331">
        <f t="shared" si="161"/>
        <v>0</v>
      </c>
      <c r="Y118" s="331">
        <f t="shared" si="161"/>
        <v>0</v>
      </c>
      <c r="Z118" s="331">
        <f t="shared" si="161"/>
        <v>3180.5</v>
      </c>
      <c r="AA118" s="331">
        <f t="shared" si="161"/>
        <v>0</v>
      </c>
      <c r="AB118" s="331">
        <f t="shared" si="161"/>
        <v>0</v>
      </c>
      <c r="AC118" s="331">
        <f t="shared" si="161"/>
        <v>0</v>
      </c>
      <c r="AD118" s="331">
        <f t="shared" si="161"/>
        <v>0</v>
      </c>
      <c r="AE118" s="331">
        <f t="shared" si="161"/>
        <v>0</v>
      </c>
      <c r="AF118" s="783"/>
    </row>
    <row r="119" spans="1:32" x14ac:dyDescent="0.25">
      <c r="A119" s="330" t="s">
        <v>32</v>
      </c>
      <c r="B119" s="332">
        <f>H119+J119+L119+N119+P119+R119+T119+V119+X119+Z119+AB119+AD119</f>
        <v>0</v>
      </c>
      <c r="C119" s="331">
        <f>H119</f>
        <v>0</v>
      </c>
      <c r="D119" s="332">
        <f>E119</f>
        <v>0</v>
      </c>
      <c r="E119" s="332">
        <f t="shared" ref="E119:E122" si="162">I119+K119+M119+O119+Q119+S119+U119+W119+Y119+AA119+AC119+AE119</f>
        <v>0</v>
      </c>
      <c r="F119" s="340">
        <f t="shared" ref="F119:F122" si="163">IFERROR(E119/B119%,0)</f>
        <v>0</v>
      </c>
      <c r="G119" s="340">
        <f>IFERROR(E119/C119%,0)</f>
        <v>0</v>
      </c>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783"/>
    </row>
    <row r="120" spans="1:32" x14ac:dyDescent="0.25">
      <c r="A120" s="330" t="s">
        <v>33</v>
      </c>
      <c r="B120" s="332">
        <f>H120+J120+L120+N120+P120+R120+T120+V120+X120+Z120+AB120+AD120</f>
        <v>3180.5</v>
      </c>
      <c r="C120" s="331">
        <f>H120</f>
        <v>0</v>
      </c>
      <c r="D120" s="332">
        <f>E120</f>
        <v>0</v>
      </c>
      <c r="E120" s="332">
        <f t="shared" si="162"/>
        <v>0</v>
      </c>
      <c r="F120" s="340">
        <f t="shared" si="163"/>
        <v>0</v>
      </c>
      <c r="G120" s="340">
        <f>IFERROR(E120/C120%,0)</f>
        <v>0</v>
      </c>
      <c r="H120" s="331"/>
      <c r="I120" s="331"/>
      <c r="J120" s="331"/>
      <c r="K120" s="331"/>
      <c r="L120" s="331"/>
      <c r="M120" s="331"/>
      <c r="N120" s="331"/>
      <c r="O120" s="331"/>
      <c r="P120" s="331"/>
      <c r="Q120" s="331"/>
      <c r="R120" s="331"/>
      <c r="S120" s="331"/>
      <c r="T120" s="331"/>
      <c r="U120" s="331"/>
      <c r="V120" s="331"/>
      <c r="W120" s="331"/>
      <c r="X120" s="331"/>
      <c r="Y120" s="331"/>
      <c r="Z120" s="331">
        <v>3180.5</v>
      </c>
      <c r="AA120" s="331"/>
      <c r="AB120" s="331"/>
      <c r="AC120" s="331"/>
      <c r="AD120" s="331"/>
      <c r="AE120" s="331"/>
      <c r="AF120" s="783"/>
    </row>
    <row r="121" spans="1:32" ht="31.5" x14ac:dyDescent="0.25">
      <c r="A121" s="344" t="s">
        <v>176</v>
      </c>
      <c r="B121" s="332">
        <f t="shared" ref="B121:B122" si="164">H121+J121+L121+N121+P121+R121+T121+V121+X121+Z121+AB121+AD121</f>
        <v>0</v>
      </c>
      <c r="C121" s="331">
        <f t="shared" ref="C121:C122" si="165">H121</f>
        <v>0</v>
      </c>
      <c r="D121" s="332">
        <f t="shared" ref="D121:D122" si="166">E121</f>
        <v>0</v>
      </c>
      <c r="E121" s="332">
        <f t="shared" si="162"/>
        <v>0</v>
      </c>
      <c r="F121" s="340">
        <f t="shared" si="163"/>
        <v>0</v>
      </c>
      <c r="G121" s="340">
        <f t="shared" ref="G121:G122" si="167">IFERROR(E121/C121%,0)</f>
        <v>0</v>
      </c>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31"/>
      <c r="AE121" s="331"/>
      <c r="AF121" s="783"/>
    </row>
    <row r="122" spans="1:32" x14ac:dyDescent="0.25">
      <c r="A122" s="330" t="s">
        <v>401</v>
      </c>
      <c r="B122" s="332">
        <f t="shared" si="164"/>
        <v>0</v>
      </c>
      <c r="C122" s="331">
        <f t="shared" si="165"/>
        <v>0</v>
      </c>
      <c r="D122" s="332">
        <f t="shared" si="166"/>
        <v>0</v>
      </c>
      <c r="E122" s="332">
        <f t="shared" si="162"/>
        <v>0</v>
      </c>
      <c r="F122" s="340">
        <f t="shared" si="163"/>
        <v>0</v>
      </c>
      <c r="G122" s="340">
        <f t="shared" si="167"/>
        <v>0</v>
      </c>
      <c r="H122" s="331"/>
      <c r="I122" s="331"/>
      <c r="J122" s="331"/>
      <c r="K122" s="331"/>
      <c r="L122" s="331"/>
      <c r="M122" s="331"/>
      <c r="N122" s="331"/>
      <c r="O122" s="331"/>
      <c r="P122" s="331"/>
      <c r="Q122" s="331"/>
      <c r="R122" s="331"/>
      <c r="S122" s="331"/>
      <c r="T122" s="331"/>
      <c r="U122" s="331"/>
      <c r="V122" s="331"/>
      <c r="W122" s="331"/>
      <c r="X122" s="331"/>
      <c r="Y122" s="331"/>
      <c r="Z122" s="331"/>
      <c r="AA122" s="331"/>
      <c r="AB122" s="331"/>
      <c r="AC122" s="331"/>
      <c r="AD122" s="331"/>
      <c r="AE122" s="331"/>
      <c r="AF122" s="784"/>
    </row>
    <row r="123" spans="1:32" x14ac:dyDescent="0.25">
      <c r="A123" s="333" t="s">
        <v>35</v>
      </c>
      <c r="B123" s="350">
        <f>B124+B125+B127</f>
        <v>844285.42500000005</v>
      </c>
      <c r="C123" s="350">
        <f t="shared" ref="C123:E123" si="168">C124+C125+C127</f>
        <v>33912.783000000003</v>
      </c>
      <c r="D123" s="350">
        <f t="shared" si="168"/>
        <v>17885.599999999999</v>
      </c>
      <c r="E123" s="350">
        <f t="shared" si="168"/>
        <v>17885.599999999999</v>
      </c>
      <c r="F123" s="350">
        <f>E123/B123*100</f>
        <v>2.1184305058920088</v>
      </c>
      <c r="G123" s="350">
        <f>E123/C123*100</f>
        <v>52.739994827319236</v>
      </c>
      <c r="H123" s="350">
        <f>H124+H125+H127</f>
        <v>33912.783000000003</v>
      </c>
      <c r="I123" s="350">
        <f t="shared" ref="I123:AE123" si="169">I124+I125+I127</f>
        <v>17885.599999999999</v>
      </c>
      <c r="J123" s="350">
        <f t="shared" si="169"/>
        <v>22577.74</v>
      </c>
      <c r="K123" s="350">
        <f t="shared" si="169"/>
        <v>0</v>
      </c>
      <c r="L123" s="350">
        <f t="shared" si="169"/>
        <v>23431.416000000005</v>
      </c>
      <c r="M123" s="350">
        <f t="shared" si="169"/>
        <v>0</v>
      </c>
      <c r="N123" s="350">
        <f t="shared" si="169"/>
        <v>28452.109000000004</v>
      </c>
      <c r="O123" s="350">
        <f t="shared" si="169"/>
        <v>0</v>
      </c>
      <c r="P123" s="350">
        <f t="shared" si="169"/>
        <v>18063.654000000002</v>
      </c>
      <c r="Q123" s="350">
        <f t="shared" si="169"/>
        <v>0</v>
      </c>
      <c r="R123" s="350">
        <f t="shared" si="169"/>
        <v>21781.233</v>
      </c>
      <c r="S123" s="350">
        <f t="shared" si="169"/>
        <v>0</v>
      </c>
      <c r="T123" s="350">
        <f t="shared" si="169"/>
        <v>36275.188999999998</v>
      </c>
      <c r="U123" s="350">
        <f t="shared" si="169"/>
        <v>0</v>
      </c>
      <c r="V123" s="350">
        <f t="shared" si="169"/>
        <v>12077.357</v>
      </c>
      <c r="W123" s="350">
        <f t="shared" si="169"/>
        <v>0</v>
      </c>
      <c r="X123" s="350">
        <f t="shared" si="169"/>
        <v>349646.283</v>
      </c>
      <c r="Y123" s="350">
        <f t="shared" si="169"/>
        <v>0</v>
      </c>
      <c r="Z123" s="350">
        <f t="shared" si="169"/>
        <v>212163.976</v>
      </c>
      <c r="AA123" s="350">
        <f t="shared" si="169"/>
        <v>0</v>
      </c>
      <c r="AB123" s="350">
        <f t="shared" si="169"/>
        <v>14432.276</v>
      </c>
      <c r="AC123" s="350">
        <f t="shared" si="169"/>
        <v>0</v>
      </c>
      <c r="AD123" s="350">
        <f t="shared" si="169"/>
        <v>71471.409</v>
      </c>
      <c r="AE123" s="350">
        <f t="shared" si="169"/>
        <v>0</v>
      </c>
      <c r="AF123" s="780"/>
    </row>
    <row r="124" spans="1:32" x14ac:dyDescent="0.25">
      <c r="A124" s="330" t="s">
        <v>32</v>
      </c>
      <c r="B124" s="351">
        <f>H124+J124+L124+N124+P124+R124+T124+V124+X124+Z124+AB124+AD124</f>
        <v>97889.347000000009</v>
      </c>
      <c r="C124" s="351">
        <f>H124</f>
        <v>0</v>
      </c>
      <c r="D124" s="351">
        <f t="shared" ref="D124:E127" si="170">D17+D53</f>
        <v>0</v>
      </c>
      <c r="E124" s="351">
        <f t="shared" si="170"/>
        <v>0</v>
      </c>
      <c r="F124" s="346">
        <f>IFERROR(E124/B124*100,0)</f>
        <v>0</v>
      </c>
      <c r="G124" s="346">
        <f>IFERROR(E124/C124*100,0)</f>
        <v>0</v>
      </c>
      <c r="H124" s="351">
        <f>H17+H53+H101+H113</f>
        <v>0</v>
      </c>
      <c r="I124" s="351">
        <f t="shared" ref="I124:AE127" si="171">I17+I53+I101+I113</f>
        <v>0</v>
      </c>
      <c r="J124" s="351">
        <f t="shared" si="171"/>
        <v>0</v>
      </c>
      <c r="K124" s="351">
        <f t="shared" si="171"/>
        <v>0</v>
      </c>
      <c r="L124" s="351">
        <f t="shared" si="171"/>
        <v>0</v>
      </c>
      <c r="M124" s="351">
        <f t="shared" si="171"/>
        <v>0</v>
      </c>
      <c r="N124" s="351">
        <f t="shared" si="171"/>
        <v>0</v>
      </c>
      <c r="O124" s="351">
        <f t="shared" si="171"/>
        <v>0</v>
      </c>
      <c r="P124" s="351">
        <f t="shared" si="171"/>
        <v>0</v>
      </c>
      <c r="Q124" s="351">
        <f t="shared" si="171"/>
        <v>0</v>
      </c>
      <c r="R124" s="351">
        <f t="shared" si="171"/>
        <v>0</v>
      </c>
      <c r="S124" s="351">
        <f t="shared" si="171"/>
        <v>0</v>
      </c>
      <c r="T124" s="351">
        <f t="shared" si="171"/>
        <v>5612.58</v>
      </c>
      <c r="U124" s="351">
        <f t="shared" si="171"/>
        <v>0</v>
      </c>
      <c r="V124" s="351">
        <f t="shared" si="171"/>
        <v>0</v>
      </c>
      <c r="W124" s="351">
        <f t="shared" si="171"/>
        <v>0</v>
      </c>
      <c r="X124" s="351">
        <f t="shared" si="171"/>
        <v>0</v>
      </c>
      <c r="Y124" s="351">
        <f t="shared" si="171"/>
        <v>0</v>
      </c>
      <c r="Z124" s="351">
        <f t="shared" si="171"/>
        <v>76501.275999999998</v>
      </c>
      <c r="AA124" s="351">
        <f t="shared" si="171"/>
        <v>0</v>
      </c>
      <c r="AB124" s="351">
        <f t="shared" si="171"/>
        <v>857.53099999999995</v>
      </c>
      <c r="AC124" s="351">
        <f t="shared" si="171"/>
        <v>0</v>
      </c>
      <c r="AD124" s="351">
        <f t="shared" si="171"/>
        <v>14917.96</v>
      </c>
      <c r="AE124" s="351">
        <f t="shared" si="171"/>
        <v>0</v>
      </c>
      <c r="AF124" s="781"/>
    </row>
    <row r="125" spans="1:32" x14ac:dyDescent="0.25">
      <c r="A125" s="330" t="s">
        <v>33</v>
      </c>
      <c r="B125" s="351">
        <f t="shared" ref="B125:B127" si="172">H125+J125+L125+N125+P125+R125+T125+V125+X125+Z125+AB125+AD125</f>
        <v>389788.31800000003</v>
      </c>
      <c r="C125" s="351">
        <f t="shared" ref="C125:C127" si="173">H125</f>
        <v>33912.783000000003</v>
      </c>
      <c r="D125" s="351">
        <f t="shared" si="170"/>
        <v>17885.599999999999</v>
      </c>
      <c r="E125" s="351">
        <f t="shared" si="170"/>
        <v>17885.599999999999</v>
      </c>
      <c r="F125" s="346">
        <f>IFERROR(E125/B125*100,0)</f>
        <v>4.5885418248989183</v>
      </c>
      <c r="G125" s="346">
        <f>IFERROR(E125/C125*100,0)</f>
        <v>52.739994827319236</v>
      </c>
      <c r="H125" s="351">
        <f t="shared" ref="H125:W127" si="174">H18+H54+H102+H114</f>
        <v>33912.783000000003</v>
      </c>
      <c r="I125" s="351">
        <f t="shared" si="174"/>
        <v>17885.599999999999</v>
      </c>
      <c r="J125" s="351">
        <f t="shared" si="174"/>
        <v>22577.74</v>
      </c>
      <c r="K125" s="351">
        <f t="shared" si="174"/>
        <v>0</v>
      </c>
      <c r="L125" s="351">
        <f t="shared" si="174"/>
        <v>23431.416000000005</v>
      </c>
      <c r="M125" s="351">
        <f t="shared" si="174"/>
        <v>0</v>
      </c>
      <c r="N125" s="351">
        <f t="shared" si="174"/>
        <v>28452.109000000004</v>
      </c>
      <c r="O125" s="351">
        <f t="shared" si="174"/>
        <v>0</v>
      </c>
      <c r="P125" s="351">
        <f t="shared" si="174"/>
        <v>18063.654000000002</v>
      </c>
      <c r="Q125" s="351">
        <f t="shared" si="174"/>
        <v>0</v>
      </c>
      <c r="R125" s="351">
        <f t="shared" si="174"/>
        <v>21781.233</v>
      </c>
      <c r="S125" s="351">
        <f t="shared" si="174"/>
        <v>0</v>
      </c>
      <c r="T125" s="351">
        <f t="shared" si="174"/>
        <v>19437.449000000004</v>
      </c>
      <c r="U125" s="351">
        <f t="shared" si="174"/>
        <v>0</v>
      </c>
      <c r="V125" s="351">
        <f t="shared" si="174"/>
        <v>12077.357</v>
      </c>
      <c r="W125" s="351">
        <f t="shared" si="174"/>
        <v>0</v>
      </c>
      <c r="X125" s="351">
        <f t="shared" si="171"/>
        <v>123920.783</v>
      </c>
      <c r="Y125" s="351">
        <f t="shared" si="171"/>
        <v>0</v>
      </c>
      <c r="Z125" s="351">
        <f t="shared" si="171"/>
        <v>36997.950000000004</v>
      </c>
      <c r="AA125" s="351">
        <f t="shared" si="171"/>
        <v>0</v>
      </c>
      <c r="AB125" s="351">
        <f t="shared" si="171"/>
        <v>12427.395</v>
      </c>
      <c r="AC125" s="351">
        <f t="shared" si="171"/>
        <v>0</v>
      </c>
      <c r="AD125" s="351">
        <f t="shared" si="171"/>
        <v>36708.449000000001</v>
      </c>
      <c r="AE125" s="351">
        <f t="shared" si="171"/>
        <v>0</v>
      </c>
      <c r="AF125" s="781"/>
    </row>
    <row r="126" spans="1:32" ht="31.5" x14ac:dyDescent="0.25">
      <c r="A126" s="344" t="s">
        <v>176</v>
      </c>
      <c r="B126" s="351">
        <f t="shared" si="172"/>
        <v>0</v>
      </c>
      <c r="C126" s="351">
        <f t="shared" si="173"/>
        <v>0</v>
      </c>
      <c r="D126" s="351">
        <f t="shared" si="170"/>
        <v>0</v>
      </c>
      <c r="E126" s="351">
        <f t="shared" si="170"/>
        <v>0</v>
      </c>
      <c r="F126" s="346">
        <f t="shared" ref="F126:F127" si="175">IFERROR(E126/B126*100,0)</f>
        <v>0</v>
      </c>
      <c r="G126" s="346">
        <f t="shared" ref="G126:G127" si="176">IFERROR(E126/C126*100,0)</f>
        <v>0</v>
      </c>
      <c r="H126" s="351">
        <f t="shared" si="174"/>
        <v>0</v>
      </c>
      <c r="I126" s="351">
        <f t="shared" si="171"/>
        <v>0</v>
      </c>
      <c r="J126" s="351">
        <f t="shared" si="171"/>
        <v>0</v>
      </c>
      <c r="K126" s="351">
        <f t="shared" si="171"/>
        <v>0</v>
      </c>
      <c r="L126" s="351">
        <f t="shared" si="171"/>
        <v>0</v>
      </c>
      <c r="M126" s="351">
        <f t="shared" si="171"/>
        <v>0</v>
      </c>
      <c r="N126" s="351">
        <f t="shared" si="171"/>
        <v>0</v>
      </c>
      <c r="O126" s="351">
        <f t="shared" si="171"/>
        <v>0</v>
      </c>
      <c r="P126" s="351">
        <f t="shared" si="171"/>
        <v>0</v>
      </c>
      <c r="Q126" s="351">
        <f t="shared" si="171"/>
        <v>0</v>
      </c>
      <c r="R126" s="351">
        <f t="shared" si="171"/>
        <v>0</v>
      </c>
      <c r="S126" s="351">
        <f t="shared" si="171"/>
        <v>0</v>
      </c>
      <c r="T126" s="351">
        <f t="shared" si="171"/>
        <v>0</v>
      </c>
      <c r="U126" s="351">
        <f t="shared" si="171"/>
        <v>0</v>
      </c>
      <c r="V126" s="351">
        <f t="shared" si="171"/>
        <v>0</v>
      </c>
      <c r="W126" s="351">
        <f t="shared" si="171"/>
        <v>0</v>
      </c>
      <c r="X126" s="351">
        <f t="shared" si="171"/>
        <v>0</v>
      </c>
      <c r="Y126" s="351">
        <f t="shared" si="171"/>
        <v>0</v>
      </c>
      <c r="Z126" s="351">
        <f t="shared" si="171"/>
        <v>0</v>
      </c>
      <c r="AA126" s="351">
        <f t="shared" si="171"/>
        <v>0</v>
      </c>
      <c r="AB126" s="351">
        <f t="shared" si="171"/>
        <v>0</v>
      </c>
      <c r="AC126" s="351">
        <f t="shared" si="171"/>
        <v>0</v>
      </c>
      <c r="AD126" s="351">
        <f t="shared" si="171"/>
        <v>0</v>
      </c>
      <c r="AE126" s="351">
        <f t="shared" si="171"/>
        <v>0</v>
      </c>
      <c r="AF126" s="781"/>
    </row>
    <row r="127" spans="1:32" x14ac:dyDescent="0.25">
      <c r="A127" s="330" t="s">
        <v>401</v>
      </c>
      <c r="B127" s="351">
        <f t="shared" si="172"/>
        <v>356607.76</v>
      </c>
      <c r="C127" s="351">
        <f t="shared" si="173"/>
        <v>0</v>
      </c>
      <c r="D127" s="351">
        <f t="shared" si="170"/>
        <v>0</v>
      </c>
      <c r="E127" s="351">
        <f t="shared" si="170"/>
        <v>0</v>
      </c>
      <c r="F127" s="346">
        <f t="shared" si="175"/>
        <v>0</v>
      </c>
      <c r="G127" s="346">
        <f t="shared" si="176"/>
        <v>0</v>
      </c>
      <c r="H127" s="351">
        <f t="shared" si="174"/>
        <v>0</v>
      </c>
      <c r="I127" s="351">
        <f t="shared" si="171"/>
        <v>0</v>
      </c>
      <c r="J127" s="351">
        <f t="shared" si="171"/>
        <v>0</v>
      </c>
      <c r="K127" s="351">
        <f t="shared" si="171"/>
        <v>0</v>
      </c>
      <c r="L127" s="351">
        <f t="shared" si="171"/>
        <v>0</v>
      </c>
      <c r="M127" s="351">
        <f t="shared" si="171"/>
        <v>0</v>
      </c>
      <c r="N127" s="351">
        <f t="shared" si="171"/>
        <v>0</v>
      </c>
      <c r="O127" s="351">
        <f t="shared" si="171"/>
        <v>0</v>
      </c>
      <c r="P127" s="351">
        <f t="shared" si="171"/>
        <v>0</v>
      </c>
      <c r="Q127" s="351">
        <f t="shared" si="171"/>
        <v>0</v>
      </c>
      <c r="R127" s="351">
        <f t="shared" si="171"/>
        <v>0</v>
      </c>
      <c r="S127" s="351">
        <f t="shared" si="171"/>
        <v>0</v>
      </c>
      <c r="T127" s="351">
        <f t="shared" si="171"/>
        <v>11225.16</v>
      </c>
      <c r="U127" s="351">
        <f t="shared" si="171"/>
        <v>0</v>
      </c>
      <c r="V127" s="351">
        <f t="shared" si="171"/>
        <v>0</v>
      </c>
      <c r="W127" s="351">
        <f t="shared" si="171"/>
        <v>0</v>
      </c>
      <c r="X127" s="351">
        <f t="shared" si="171"/>
        <v>225725.5</v>
      </c>
      <c r="Y127" s="351">
        <f t="shared" si="171"/>
        <v>0</v>
      </c>
      <c r="Z127" s="351">
        <f t="shared" si="171"/>
        <v>98664.75</v>
      </c>
      <c r="AA127" s="351">
        <f t="shared" si="171"/>
        <v>0</v>
      </c>
      <c r="AB127" s="351">
        <f t="shared" si="171"/>
        <v>1147.3499999999999</v>
      </c>
      <c r="AC127" s="351">
        <f t="shared" si="171"/>
        <v>0</v>
      </c>
      <c r="AD127" s="351">
        <f t="shared" si="171"/>
        <v>19845</v>
      </c>
      <c r="AE127" s="351">
        <f t="shared" si="171"/>
        <v>0</v>
      </c>
      <c r="AF127" s="782"/>
    </row>
    <row r="128" spans="1:32" x14ac:dyDescent="0.25">
      <c r="A128" s="771" t="s">
        <v>447</v>
      </c>
      <c r="B128" s="772"/>
      <c r="C128" s="772"/>
      <c r="D128" s="772"/>
      <c r="E128" s="772"/>
      <c r="F128" s="772"/>
      <c r="G128" s="772"/>
      <c r="H128" s="772"/>
      <c r="I128" s="772"/>
      <c r="J128" s="772"/>
      <c r="K128" s="772"/>
      <c r="L128" s="772"/>
      <c r="M128" s="772"/>
      <c r="N128" s="772"/>
      <c r="O128" s="772"/>
      <c r="P128" s="772"/>
      <c r="Q128" s="772"/>
      <c r="R128" s="772"/>
      <c r="S128" s="772"/>
      <c r="T128" s="772"/>
      <c r="U128" s="772"/>
      <c r="V128" s="772"/>
      <c r="W128" s="772"/>
      <c r="X128" s="772"/>
      <c r="Y128" s="772"/>
      <c r="Z128" s="772"/>
      <c r="AA128" s="772"/>
      <c r="AB128" s="772"/>
      <c r="AC128" s="772"/>
      <c r="AD128" s="772"/>
      <c r="AE128" s="773"/>
      <c r="AF128" s="318"/>
    </row>
    <row r="129" spans="1:32" x14ac:dyDescent="0.25">
      <c r="A129" s="319" t="s">
        <v>54</v>
      </c>
      <c r="B129" s="335"/>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336"/>
      <c r="Y129" s="326"/>
      <c r="Z129" s="326"/>
      <c r="AA129" s="326"/>
      <c r="AB129" s="326"/>
      <c r="AC129" s="326"/>
      <c r="AD129" s="326"/>
      <c r="AE129" s="326"/>
      <c r="AF129" s="307"/>
    </row>
    <row r="130" spans="1:32" x14ac:dyDescent="0.25">
      <c r="A130" s="759" t="s">
        <v>448</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0"/>
      <c r="X130" s="760"/>
      <c r="Y130" s="760"/>
      <c r="Z130" s="760"/>
      <c r="AA130" s="760"/>
      <c r="AB130" s="760"/>
      <c r="AC130" s="760"/>
      <c r="AD130" s="760"/>
      <c r="AE130" s="761"/>
      <c r="AF130" s="337"/>
    </row>
    <row r="131" spans="1:32" x14ac:dyDescent="0.25">
      <c r="A131" s="338" t="s">
        <v>31</v>
      </c>
      <c r="B131" s="339">
        <f>B132+B133+B135</f>
        <v>9358.1959999999999</v>
      </c>
      <c r="C131" s="339">
        <f t="shared" ref="C131:E131" si="177">C132+C133+C135</f>
        <v>309.10599999999999</v>
      </c>
      <c r="D131" s="339">
        <f t="shared" si="177"/>
        <v>290.38</v>
      </c>
      <c r="E131" s="339">
        <f t="shared" si="177"/>
        <v>290.38</v>
      </c>
      <c r="F131" s="339">
        <f>E131/B131*100</f>
        <v>3.102948474257218</v>
      </c>
      <c r="G131" s="339">
        <f>E131/C131*100</f>
        <v>93.941884013898147</v>
      </c>
      <c r="H131" s="339">
        <f>H132+H133+H135</f>
        <v>309.10599999999999</v>
      </c>
      <c r="I131" s="339">
        <f t="shared" ref="I131:AE131" si="178">I132+I133+I135</f>
        <v>290.38</v>
      </c>
      <c r="J131" s="339">
        <f t="shared" si="178"/>
        <v>520.11699999999996</v>
      </c>
      <c r="K131" s="339">
        <f t="shared" si="178"/>
        <v>0</v>
      </c>
      <c r="L131" s="339">
        <f t="shared" si="178"/>
        <v>519.91700000000003</v>
      </c>
      <c r="M131" s="339">
        <f t="shared" si="178"/>
        <v>0</v>
      </c>
      <c r="N131" s="339">
        <f t="shared" si="178"/>
        <v>519.91700000000003</v>
      </c>
      <c r="O131" s="339">
        <f t="shared" si="178"/>
        <v>0</v>
      </c>
      <c r="P131" s="339">
        <f t="shared" si="178"/>
        <v>519.91700000000003</v>
      </c>
      <c r="Q131" s="339">
        <f t="shared" si="178"/>
        <v>0</v>
      </c>
      <c r="R131" s="339">
        <f t="shared" si="178"/>
        <v>645.81700000000001</v>
      </c>
      <c r="S131" s="339">
        <f t="shared" si="178"/>
        <v>0</v>
      </c>
      <c r="T131" s="339">
        <f t="shared" si="178"/>
        <v>519.91600000000005</v>
      </c>
      <c r="U131" s="339">
        <f t="shared" si="178"/>
        <v>0</v>
      </c>
      <c r="V131" s="339">
        <f t="shared" si="178"/>
        <v>519.91600000000005</v>
      </c>
      <c r="W131" s="339">
        <f t="shared" si="178"/>
        <v>0</v>
      </c>
      <c r="X131" s="339">
        <f t="shared" si="178"/>
        <v>519.91600000000005</v>
      </c>
      <c r="Y131" s="339">
        <f t="shared" si="178"/>
        <v>0</v>
      </c>
      <c r="Z131" s="339">
        <f t="shared" si="178"/>
        <v>3700.4160000000002</v>
      </c>
      <c r="AA131" s="339">
        <f t="shared" si="178"/>
        <v>0</v>
      </c>
      <c r="AB131" s="339">
        <f t="shared" si="178"/>
        <v>519.91700000000003</v>
      </c>
      <c r="AC131" s="339">
        <f t="shared" si="178"/>
        <v>0</v>
      </c>
      <c r="AD131" s="339">
        <f t="shared" si="178"/>
        <v>543.32399999999996</v>
      </c>
      <c r="AE131" s="339">
        <f t="shared" si="178"/>
        <v>0</v>
      </c>
      <c r="AF131" s="762"/>
    </row>
    <row r="132" spans="1:32" x14ac:dyDescent="0.25">
      <c r="A132" s="330" t="s">
        <v>32</v>
      </c>
      <c r="B132" s="332">
        <f>H132+J132+L132+N132+P132+R132+T132+V132+X132+Z132+AB132+AD132</f>
        <v>0</v>
      </c>
      <c r="C132" s="332">
        <f>C138+C144</f>
        <v>0</v>
      </c>
      <c r="D132" s="332">
        <f>E132</f>
        <v>0</v>
      </c>
      <c r="E132" s="332">
        <f>I132+K132+M132+O132+Q132+S132+U132+W132+Y132+AA132+AC132+AE132</f>
        <v>0</v>
      </c>
      <c r="F132" s="346">
        <f>IFERROR(E132/B132*100,0)</f>
        <v>0</v>
      </c>
      <c r="G132" s="346">
        <f>IFERROR(E132/C132*100,0)</f>
        <v>0</v>
      </c>
      <c r="H132" s="332">
        <f>H138+H144</f>
        <v>0</v>
      </c>
      <c r="I132" s="332">
        <f t="shared" ref="I132:AE135" si="179">I138+I144</f>
        <v>0</v>
      </c>
      <c r="J132" s="332">
        <f t="shared" si="179"/>
        <v>0</v>
      </c>
      <c r="K132" s="332">
        <f t="shared" si="179"/>
        <v>0</v>
      </c>
      <c r="L132" s="332">
        <f t="shared" si="179"/>
        <v>0</v>
      </c>
      <c r="M132" s="332">
        <f t="shared" si="179"/>
        <v>0</v>
      </c>
      <c r="N132" s="332">
        <f t="shared" si="179"/>
        <v>0</v>
      </c>
      <c r="O132" s="332">
        <f t="shared" si="179"/>
        <v>0</v>
      </c>
      <c r="P132" s="332">
        <f t="shared" si="179"/>
        <v>0</v>
      </c>
      <c r="Q132" s="332">
        <f t="shared" si="179"/>
        <v>0</v>
      </c>
      <c r="R132" s="332">
        <f t="shared" si="179"/>
        <v>0</v>
      </c>
      <c r="S132" s="332">
        <f t="shared" si="179"/>
        <v>0</v>
      </c>
      <c r="T132" s="332">
        <f t="shared" si="179"/>
        <v>0</v>
      </c>
      <c r="U132" s="332">
        <f t="shared" si="179"/>
        <v>0</v>
      </c>
      <c r="V132" s="332">
        <f t="shared" si="179"/>
        <v>0</v>
      </c>
      <c r="W132" s="332">
        <f t="shared" si="179"/>
        <v>0</v>
      </c>
      <c r="X132" s="332">
        <f t="shared" si="179"/>
        <v>0</v>
      </c>
      <c r="Y132" s="332">
        <f t="shared" si="179"/>
        <v>0</v>
      </c>
      <c r="Z132" s="332">
        <f t="shared" si="179"/>
        <v>0</v>
      </c>
      <c r="AA132" s="332">
        <f t="shared" si="179"/>
        <v>0</v>
      </c>
      <c r="AB132" s="332">
        <f t="shared" si="179"/>
        <v>0</v>
      </c>
      <c r="AC132" s="332">
        <f t="shared" si="179"/>
        <v>0</v>
      </c>
      <c r="AD132" s="332">
        <f t="shared" si="179"/>
        <v>0</v>
      </c>
      <c r="AE132" s="332">
        <f t="shared" si="179"/>
        <v>0</v>
      </c>
      <c r="AF132" s="763"/>
    </row>
    <row r="133" spans="1:32" x14ac:dyDescent="0.25">
      <c r="A133" s="330" t="s">
        <v>33</v>
      </c>
      <c r="B133" s="332">
        <f>H133+J133+L133+N133+P133+R133+T133+V133+X133+Z133+AB133+AD133</f>
        <v>9358.1959999999999</v>
      </c>
      <c r="C133" s="332">
        <f>C139+C145</f>
        <v>309.10599999999999</v>
      </c>
      <c r="D133" s="332">
        <f>E133</f>
        <v>290.38</v>
      </c>
      <c r="E133" s="332">
        <f>I133+K133+M133+O133+Q133+S133+U133+W133+Y133+AA133+AC133+AE133</f>
        <v>290.38</v>
      </c>
      <c r="F133" s="346">
        <f>IFERROR(E133/B133*100,0)</f>
        <v>3.102948474257218</v>
      </c>
      <c r="G133" s="346">
        <f>IFERROR(E133/C133*100,0)</f>
        <v>93.941884013898147</v>
      </c>
      <c r="H133" s="332">
        <f>H139+H145</f>
        <v>309.10599999999999</v>
      </c>
      <c r="I133" s="332">
        <f t="shared" si="179"/>
        <v>290.38</v>
      </c>
      <c r="J133" s="332">
        <f t="shared" si="179"/>
        <v>520.11699999999996</v>
      </c>
      <c r="K133" s="332">
        <f t="shared" si="179"/>
        <v>0</v>
      </c>
      <c r="L133" s="332">
        <f t="shared" si="179"/>
        <v>519.91700000000003</v>
      </c>
      <c r="M133" s="332">
        <f t="shared" si="179"/>
        <v>0</v>
      </c>
      <c r="N133" s="332">
        <f t="shared" si="179"/>
        <v>519.91700000000003</v>
      </c>
      <c r="O133" s="332">
        <f t="shared" si="179"/>
        <v>0</v>
      </c>
      <c r="P133" s="332">
        <f t="shared" si="179"/>
        <v>519.91700000000003</v>
      </c>
      <c r="Q133" s="332">
        <f t="shared" si="179"/>
        <v>0</v>
      </c>
      <c r="R133" s="332">
        <f t="shared" si="179"/>
        <v>645.81700000000001</v>
      </c>
      <c r="S133" s="332">
        <f t="shared" si="179"/>
        <v>0</v>
      </c>
      <c r="T133" s="332">
        <f t="shared" si="179"/>
        <v>519.91600000000005</v>
      </c>
      <c r="U133" s="332">
        <f t="shared" si="179"/>
        <v>0</v>
      </c>
      <c r="V133" s="332">
        <f t="shared" si="179"/>
        <v>519.91600000000005</v>
      </c>
      <c r="W133" s="332">
        <f t="shared" si="179"/>
        <v>0</v>
      </c>
      <c r="X133" s="332">
        <f t="shared" si="179"/>
        <v>519.91600000000005</v>
      </c>
      <c r="Y133" s="332">
        <f t="shared" si="179"/>
        <v>0</v>
      </c>
      <c r="Z133" s="332">
        <f t="shared" si="179"/>
        <v>3700.4160000000002</v>
      </c>
      <c r="AA133" s="332">
        <f t="shared" si="179"/>
        <v>0</v>
      </c>
      <c r="AB133" s="332">
        <f t="shared" si="179"/>
        <v>519.91700000000003</v>
      </c>
      <c r="AC133" s="332">
        <f t="shared" si="179"/>
        <v>0</v>
      </c>
      <c r="AD133" s="332">
        <f t="shared" si="179"/>
        <v>543.32399999999996</v>
      </c>
      <c r="AE133" s="332">
        <f t="shared" si="179"/>
        <v>0</v>
      </c>
      <c r="AF133" s="763"/>
    </row>
    <row r="134" spans="1:32" ht="31.5" x14ac:dyDescent="0.25">
      <c r="A134" s="344" t="s">
        <v>176</v>
      </c>
      <c r="B134" s="332">
        <f t="shared" ref="B134:B135" si="180">H134+J134+L134+N134+P134+R134+T134+V134+X134+Z134+AB134+AD134</f>
        <v>0</v>
      </c>
      <c r="C134" s="332">
        <f t="shared" ref="C134:C135" si="181">C140+C146</f>
        <v>0</v>
      </c>
      <c r="D134" s="332">
        <f t="shared" ref="D134:D135" si="182">E134</f>
        <v>0</v>
      </c>
      <c r="E134" s="332">
        <f>I134+K134+M134+O134+Q134+S134+U134+W134+Y134+AA134+AC134+AE134</f>
        <v>0</v>
      </c>
      <c r="F134" s="346">
        <f t="shared" ref="F134:F135" si="183">IFERROR(E134/B134*100,0)</f>
        <v>0</v>
      </c>
      <c r="G134" s="346">
        <f t="shared" ref="G134:G135" si="184">IFERROR(E134/C134*100,0)</f>
        <v>0</v>
      </c>
      <c r="H134" s="332">
        <f t="shared" ref="H134:W135" si="185">H140+H146</f>
        <v>0</v>
      </c>
      <c r="I134" s="332">
        <f t="shared" si="185"/>
        <v>0</v>
      </c>
      <c r="J134" s="332">
        <f t="shared" si="185"/>
        <v>0</v>
      </c>
      <c r="K134" s="332">
        <f t="shared" si="185"/>
        <v>0</v>
      </c>
      <c r="L134" s="332">
        <f t="shared" si="185"/>
        <v>0</v>
      </c>
      <c r="M134" s="332">
        <f t="shared" si="185"/>
        <v>0</v>
      </c>
      <c r="N134" s="332">
        <f t="shared" si="185"/>
        <v>0</v>
      </c>
      <c r="O134" s="332">
        <f t="shared" si="185"/>
        <v>0</v>
      </c>
      <c r="P134" s="332">
        <f t="shared" si="185"/>
        <v>0</v>
      </c>
      <c r="Q134" s="332">
        <f t="shared" si="185"/>
        <v>0</v>
      </c>
      <c r="R134" s="332">
        <f t="shared" si="185"/>
        <v>0</v>
      </c>
      <c r="S134" s="332">
        <f t="shared" si="185"/>
        <v>0</v>
      </c>
      <c r="T134" s="332">
        <f t="shared" si="185"/>
        <v>0</v>
      </c>
      <c r="U134" s="332">
        <f t="shared" si="185"/>
        <v>0</v>
      </c>
      <c r="V134" s="332">
        <f t="shared" si="185"/>
        <v>0</v>
      </c>
      <c r="W134" s="332">
        <f t="shared" si="185"/>
        <v>0</v>
      </c>
      <c r="X134" s="332">
        <f t="shared" si="179"/>
        <v>0</v>
      </c>
      <c r="Y134" s="332">
        <f t="shared" si="179"/>
        <v>0</v>
      </c>
      <c r="Z134" s="332">
        <f t="shared" si="179"/>
        <v>0</v>
      </c>
      <c r="AA134" s="332">
        <f t="shared" si="179"/>
        <v>0</v>
      </c>
      <c r="AB134" s="332">
        <f t="shared" si="179"/>
        <v>0</v>
      </c>
      <c r="AC134" s="332">
        <f t="shared" si="179"/>
        <v>0</v>
      </c>
      <c r="AD134" s="332">
        <f t="shared" si="179"/>
        <v>0</v>
      </c>
      <c r="AE134" s="332">
        <f t="shared" si="179"/>
        <v>0</v>
      </c>
      <c r="AF134" s="763"/>
    </row>
    <row r="135" spans="1:32" x14ac:dyDescent="0.25">
      <c r="A135" s="330" t="s">
        <v>401</v>
      </c>
      <c r="B135" s="332">
        <f t="shared" si="180"/>
        <v>0</v>
      </c>
      <c r="C135" s="332">
        <f t="shared" si="181"/>
        <v>0</v>
      </c>
      <c r="D135" s="332">
        <f t="shared" si="182"/>
        <v>0</v>
      </c>
      <c r="E135" s="332">
        <f>I135+K135+M135+O135+Q135+S135+U135+W135+Y135+AA135+AC135+AE135</f>
        <v>0</v>
      </c>
      <c r="F135" s="346">
        <f t="shared" si="183"/>
        <v>0</v>
      </c>
      <c r="G135" s="346">
        <f t="shared" si="184"/>
        <v>0</v>
      </c>
      <c r="H135" s="332">
        <f t="shared" si="185"/>
        <v>0</v>
      </c>
      <c r="I135" s="332">
        <f t="shared" si="185"/>
        <v>0</v>
      </c>
      <c r="J135" s="332">
        <f t="shared" si="185"/>
        <v>0</v>
      </c>
      <c r="K135" s="332">
        <f t="shared" si="185"/>
        <v>0</v>
      </c>
      <c r="L135" s="332">
        <f t="shared" si="185"/>
        <v>0</v>
      </c>
      <c r="M135" s="332">
        <f t="shared" si="185"/>
        <v>0</v>
      </c>
      <c r="N135" s="332">
        <f t="shared" si="185"/>
        <v>0</v>
      </c>
      <c r="O135" s="332">
        <f t="shared" si="185"/>
        <v>0</v>
      </c>
      <c r="P135" s="332">
        <f t="shared" si="185"/>
        <v>0</v>
      </c>
      <c r="Q135" s="332">
        <f t="shared" si="185"/>
        <v>0</v>
      </c>
      <c r="R135" s="332">
        <f t="shared" si="185"/>
        <v>0</v>
      </c>
      <c r="S135" s="332">
        <f t="shared" si="185"/>
        <v>0</v>
      </c>
      <c r="T135" s="332">
        <f t="shared" si="185"/>
        <v>0</v>
      </c>
      <c r="U135" s="332">
        <f t="shared" si="185"/>
        <v>0</v>
      </c>
      <c r="V135" s="332">
        <f t="shared" si="185"/>
        <v>0</v>
      </c>
      <c r="W135" s="332">
        <f t="shared" si="185"/>
        <v>0</v>
      </c>
      <c r="X135" s="332">
        <f t="shared" si="179"/>
        <v>0</v>
      </c>
      <c r="Y135" s="332">
        <f t="shared" si="179"/>
        <v>0</v>
      </c>
      <c r="Z135" s="332">
        <f t="shared" si="179"/>
        <v>0</v>
      </c>
      <c r="AA135" s="332">
        <f t="shared" si="179"/>
        <v>0</v>
      </c>
      <c r="AB135" s="332">
        <f t="shared" si="179"/>
        <v>0</v>
      </c>
      <c r="AC135" s="332">
        <f t="shared" si="179"/>
        <v>0</v>
      </c>
      <c r="AD135" s="332">
        <f t="shared" si="179"/>
        <v>0</v>
      </c>
      <c r="AE135" s="332">
        <f t="shared" si="179"/>
        <v>0</v>
      </c>
      <c r="AF135" s="764"/>
    </row>
    <row r="136" spans="1:32" x14ac:dyDescent="0.25">
      <c r="A136" s="765" t="s">
        <v>449</v>
      </c>
      <c r="B136" s="766"/>
      <c r="C136" s="766"/>
      <c r="D136" s="766"/>
      <c r="E136" s="766"/>
      <c r="F136" s="766"/>
      <c r="G136" s="766"/>
      <c r="H136" s="766"/>
      <c r="I136" s="766"/>
      <c r="J136" s="766"/>
      <c r="K136" s="766"/>
      <c r="L136" s="766"/>
      <c r="M136" s="766"/>
      <c r="N136" s="766"/>
      <c r="O136" s="766"/>
      <c r="P136" s="766"/>
      <c r="Q136" s="766"/>
      <c r="R136" s="766"/>
      <c r="S136" s="766"/>
      <c r="T136" s="766"/>
      <c r="U136" s="766"/>
      <c r="V136" s="766"/>
      <c r="W136" s="766"/>
      <c r="X136" s="766"/>
      <c r="Y136" s="766"/>
      <c r="Z136" s="766"/>
      <c r="AA136" s="766"/>
      <c r="AB136" s="766"/>
      <c r="AC136" s="766"/>
      <c r="AD136" s="766"/>
      <c r="AE136" s="767"/>
      <c r="AF136" s="341"/>
    </row>
    <row r="137" spans="1:32" x14ac:dyDescent="0.25">
      <c r="A137" s="330" t="s">
        <v>31</v>
      </c>
      <c r="B137" s="332">
        <f>B138+B139+B141</f>
        <v>6177.6959999999999</v>
      </c>
      <c r="C137" s="332">
        <f t="shared" ref="C137:E137" si="186">C138+C139+C141</f>
        <v>309.10599999999999</v>
      </c>
      <c r="D137" s="332">
        <f t="shared" si="186"/>
        <v>290.38</v>
      </c>
      <c r="E137" s="332">
        <f t="shared" si="186"/>
        <v>290.38</v>
      </c>
      <c r="F137" s="332">
        <f>IFERROR(E137/B137*100,0)</f>
        <v>4.7004579053420565</v>
      </c>
      <c r="G137" s="332">
        <f>IFERROR(E137/C137*100,0)</f>
        <v>93.941884013898147</v>
      </c>
      <c r="H137" s="332">
        <f>H138+H139+H141</f>
        <v>309.10599999999999</v>
      </c>
      <c r="I137" s="332">
        <f t="shared" ref="I137:AE137" si="187">I138+I139+I141</f>
        <v>290.38</v>
      </c>
      <c r="J137" s="332">
        <f t="shared" si="187"/>
        <v>520.11699999999996</v>
      </c>
      <c r="K137" s="332">
        <f t="shared" si="187"/>
        <v>0</v>
      </c>
      <c r="L137" s="332">
        <f t="shared" si="187"/>
        <v>519.91700000000003</v>
      </c>
      <c r="M137" s="332">
        <f t="shared" si="187"/>
        <v>0</v>
      </c>
      <c r="N137" s="332">
        <f t="shared" si="187"/>
        <v>519.91700000000003</v>
      </c>
      <c r="O137" s="332">
        <f t="shared" si="187"/>
        <v>0</v>
      </c>
      <c r="P137" s="332">
        <f t="shared" si="187"/>
        <v>519.91700000000003</v>
      </c>
      <c r="Q137" s="332">
        <f t="shared" si="187"/>
        <v>0</v>
      </c>
      <c r="R137" s="332">
        <f t="shared" si="187"/>
        <v>645.81700000000001</v>
      </c>
      <c r="S137" s="332">
        <f t="shared" si="187"/>
        <v>0</v>
      </c>
      <c r="T137" s="332">
        <f t="shared" si="187"/>
        <v>519.91600000000005</v>
      </c>
      <c r="U137" s="332">
        <f t="shared" si="187"/>
        <v>0</v>
      </c>
      <c r="V137" s="332">
        <f t="shared" si="187"/>
        <v>519.91600000000005</v>
      </c>
      <c r="W137" s="332">
        <f t="shared" si="187"/>
        <v>0</v>
      </c>
      <c r="X137" s="332">
        <f t="shared" si="187"/>
        <v>519.91600000000005</v>
      </c>
      <c r="Y137" s="332">
        <f t="shared" si="187"/>
        <v>0</v>
      </c>
      <c r="Z137" s="332">
        <f t="shared" si="187"/>
        <v>519.91600000000005</v>
      </c>
      <c r="AA137" s="332">
        <f t="shared" si="187"/>
        <v>0</v>
      </c>
      <c r="AB137" s="332">
        <f t="shared" si="187"/>
        <v>519.91700000000003</v>
      </c>
      <c r="AC137" s="332">
        <f t="shared" si="187"/>
        <v>0</v>
      </c>
      <c r="AD137" s="332">
        <f t="shared" si="187"/>
        <v>543.32399999999996</v>
      </c>
      <c r="AE137" s="332">
        <f t="shared" si="187"/>
        <v>0</v>
      </c>
      <c r="AF137" s="768" t="s">
        <v>536</v>
      </c>
    </row>
    <row r="138" spans="1:32" x14ac:dyDescent="0.25">
      <c r="A138" s="330" t="s">
        <v>32</v>
      </c>
      <c r="B138" s="332">
        <f>H138+J138+L138+N138+P138+R138+T138+V138+X138+Z138+AB138+AD138</f>
        <v>0</v>
      </c>
      <c r="C138" s="331">
        <f>H138</f>
        <v>0</v>
      </c>
      <c r="D138" s="332">
        <f>E138</f>
        <v>0</v>
      </c>
      <c r="E138" s="332">
        <f>I138+K138+M138+O138+Q138+S138+U138+W138+Y138+AA138+AC138+AE138</f>
        <v>0</v>
      </c>
      <c r="F138" s="332">
        <f>IFERROR(E138/B138*100,0)</f>
        <v>0</v>
      </c>
      <c r="G138" s="332">
        <f>IFERROR(E138/C138*100,0)</f>
        <v>0</v>
      </c>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769"/>
    </row>
    <row r="139" spans="1:32" x14ac:dyDescent="0.25">
      <c r="A139" s="330" t="s">
        <v>33</v>
      </c>
      <c r="B139" s="332">
        <f>H139+J139+L139+N139+P139+R139+T139+V139+X139+Z139+AB139+AD139</f>
        <v>6177.6959999999999</v>
      </c>
      <c r="C139" s="331">
        <f>H139</f>
        <v>309.10599999999999</v>
      </c>
      <c r="D139" s="332">
        <f>E139</f>
        <v>290.38</v>
      </c>
      <c r="E139" s="332">
        <f>I139+K139+M139+O139+Q139+S139+U139+W139+Y139+AA139+AC139+AE139</f>
        <v>290.38</v>
      </c>
      <c r="F139" s="332">
        <f>IFERROR(E139/B139*100,0)</f>
        <v>4.7004579053420565</v>
      </c>
      <c r="G139" s="332">
        <f>IFERROR(E139/C139*100,0)</f>
        <v>93.941884013898147</v>
      </c>
      <c r="H139" s="331">
        <v>309.10599999999999</v>
      </c>
      <c r="I139" s="331">
        <v>290.38</v>
      </c>
      <c r="J139" s="331">
        <v>520.11699999999996</v>
      </c>
      <c r="K139" s="331"/>
      <c r="L139" s="331">
        <v>519.91700000000003</v>
      </c>
      <c r="M139" s="331"/>
      <c r="N139" s="331">
        <v>519.91700000000003</v>
      </c>
      <c r="O139" s="331"/>
      <c r="P139" s="331">
        <v>519.91700000000003</v>
      </c>
      <c r="Q139" s="331"/>
      <c r="R139" s="331">
        <v>645.81700000000001</v>
      </c>
      <c r="S139" s="331"/>
      <c r="T139" s="331">
        <v>519.91600000000005</v>
      </c>
      <c r="U139" s="331"/>
      <c r="V139" s="331">
        <v>519.91600000000005</v>
      </c>
      <c r="W139" s="331"/>
      <c r="X139" s="331">
        <v>519.91600000000005</v>
      </c>
      <c r="Y139" s="331"/>
      <c r="Z139" s="331">
        <v>519.91600000000005</v>
      </c>
      <c r="AA139" s="331"/>
      <c r="AB139" s="331">
        <v>519.91700000000003</v>
      </c>
      <c r="AC139" s="331">
        <v>0</v>
      </c>
      <c r="AD139" s="331">
        <v>543.32399999999996</v>
      </c>
      <c r="AE139" s="331"/>
      <c r="AF139" s="769"/>
    </row>
    <row r="140" spans="1:32" ht="31.5" x14ac:dyDescent="0.25">
      <c r="A140" s="344" t="s">
        <v>176</v>
      </c>
      <c r="B140" s="332">
        <f t="shared" ref="B140:B141" si="188">H140+J140+L140+N140+P140+R140+T140+V140+X140+Z140+AB140+AD140</f>
        <v>0</v>
      </c>
      <c r="C140" s="331">
        <f t="shared" ref="C140:C141" si="189">H140</f>
        <v>0</v>
      </c>
      <c r="D140" s="332">
        <f t="shared" ref="D140:D141" si="190">E140</f>
        <v>0</v>
      </c>
      <c r="E140" s="332">
        <f t="shared" ref="E140:E141" si="191">I140+K140+M140+O140+Q140+S140+U140+W140+Y140+AA140+AC140+AE140</f>
        <v>0</v>
      </c>
      <c r="F140" s="332">
        <f t="shared" ref="F140:F141" si="192">IFERROR(E140/B140*100,0)</f>
        <v>0</v>
      </c>
      <c r="G140" s="332">
        <f t="shared" ref="G140:G141" si="193">IFERROR(E140/C140*100,0)</f>
        <v>0</v>
      </c>
      <c r="H140" s="331"/>
      <c r="I140" s="331"/>
      <c r="J140" s="331"/>
      <c r="K140" s="331"/>
      <c r="L140" s="331"/>
      <c r="M140" s="331"/>
      <c r="N140" s="331"/>
      <c r="O140" s="331"/>
      <c r="P140" s="331"/>
      <c r="Q140" s="331"/>
      <c r="R140" s="331"/>
      <c r="S140" s="331"/>
      <c r="T140" s="331"/>
      <c r="U140" s="331"/>
      <c r="V140" s="331"/>
      <c r="W140" s="331"/>
      <c r="X140" s="331"/>
      <c r="Y140" s="331"/>
      <c r="Z140" s="331"/>
      <c r="AA140" s="331"/>
      <c r="AB140" s="331"/>
      <c r="AC140" s="331"/>
      <c r="AD140" s="331"/>
      <c r="AE140" s="331"/>
      <c r="AF140" s="769"/>
    </row>
    <row r="141" spans="1:32" x14ac:dyDescent="0.25">
      <c r="A141" s="330" t="s">
        <v>401</v>
      </c>
      <c r="B141" s="332">
        <f t="shared" si="188"/>
        <v>0</v>
      </c>
      <c r="C141" s="331">
        <f t="shared" si="189"/>
        <v>0</v>
      </c>
      <c r="D141" s="332">
        <f t="shared" si="190"/>
        <v>0</v>
      </c>
      <c r="E141" s="332">
        <f t="shared" si="191"/>
        <v>0</v>
      </c>
      <c r="F141" s="332">
        <f t="shared" si="192"/>
        <v>0</v>
      </c>
      <c r="G141" s="332">
        <f t="shared" si="193"/>
        <v>0</v>
      </c>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770"/>
    </row>
    <row r="142" spans="1:32" x14ac:dyDescent="0.25">
      <c r="A142" s="765" t="s">
        <v>450</v>
      </c>
      <c r="B142" s="766"/>
      <c r="C142" s="766"/>
      <c r="D142" s="766"/>
      <c r="E142" s="766"/>
      <c r="F142" s="766"/>
      <c r="G142" s="766"/>
      <c r="H142" s="766"/>
      <c r="I142" s="766"/>
      <c r="J142" s="766"/>
      <c r="K142" s="766"/>
      <c r="L142" s="766"/>
      <c r="M142" s="766"/>
      <c r="N142" s="766"/>
      <c r="O142" s="766"/>
      <c r="P142" s="766"/>
      <c r="Q142" s="766"/>
      <c r="R142" s="766"/>
      <c r="S142" s="766"/>
      <c r="T142" s="766"/>
      <c r="U142" s="766"/>
      <c r="V142" s="766"/>
      <c r="W142" s="766"/>
      <c r="X142" s="766"/>
      <c r="Y142" s="766"/>
      <c r="Z142" s="766"/>
      <c r="AA142" s="766"/>
      <c r="AB142" s="766"/>
      <c r="AC142" s="766"/>
      <c r="AD142" s="766"/>
      <c r="AE142" s="767"/>
      <c r="AF142" s="329"/>
    </row>
    <row r="143" spans="1:32" x14ac:dyDescent="0.25">
      <c r="A143" s="330" t="s">
        <v>31</v>
      </c>
      <c r="B143" s="332">
        <f>B144+B145+B147</f>
        <v>3180.5</v>
      </c>
      <c r="C143" s="332">
        <f t="shared" ref="C143:E143" si="194">C144+C145+C147</f>
        <v>0</v>
      </c>
      <c r="D143" s="332">
        <f t="shared" si="194"/>
        <v>0</v>
      </c>
      <c r="E143" s="332">
        <f t="shared" si="194"/>
        <v>0</v>
      </c>
      <c r="F143" s="332">
        <f>IFERROR(E143/B143*100,0)</f>
        <v>0</v>
      </c>
      <c r="G143" s="332">
        <f>IFERROR(E143/C143*100,0)</f>
        <v>0</v>
      </c>
      <c r="H143" s="332">
        <f>H144+H145+H147</f>
        <v>0</v>
      </c>
      <c r="I143" s="332">
        <f t="shared" ref="I143:AE143" si="195">I144+I145+I147</f>
        <v>0</v>
      </c>
      <c r="J143" s="332">
        <f t="shared" si="195"/>
        <v>0</v>
      </c>
      <c r="K143" s="332">
        <f t="shared" si="195"/>
        <v>0</v>
      </c>
      <c r="L143" s="332">
        <f t="shared" si="195"/>
        <v>0</v>
      </c>
      <c r="M143" s="332">
        <f t="shared" si="195"/>
        <v>0</v>
      </c>
      <c r="N143" s="332">
        <f t="shared" si="195"/>
        <v>0</v>
      </c>
      <c r="O143" s="332">
        <f t="shared" si="195"/>
        <v>0</v>
      </c>
      <c r="P143" s="332">
        <f t="shared" si="195"/>
        <v>0</v>
      </c>
      <c r="Q143" s="332">
        <f t="shared" si="195"/>
        <v>0</v>
      </c>
      <c r="R143" s="332">
        <f t="shared" si="195"/>
        <v>0</v>
      </c>
      <c r="S143" s="332">
        <f t="shared" si="195"/>
        <v>0</v>
      </c>
      <c r="T143" s="332">
        <f t="shared" si="195"/>
        <v>0</v>
      </c>
      <c r="U143" s="332">
        <f t="shared" si="195"/>
        <v>0</v>
      </c>
      <c r="V143" s="332">
        <f t="shared" si="195"/>
        <v>0</v>
      </c>
      <c r="W143" s="332">
        <f t="shared" si="195"/>
        <v>0</v>
      </c>
      <c r="X143" s="332">
        <f t="shared" si="195"/>
        <v>0</v>
      </c>
      <c r="Y143" s="332">
        <f t="shared" si="195"/>
        <v>0</v>
      </c>
      <c r="Z143" s="332">
        <f t="shared" si="195"/>
        <v>3180.5</v>
      </c>
      <c r="AA143" s="332">
        <f t="shared" si="195"/>
        <v>0</v>
      </c>
      <c r="AB143" s="332">
        <f t="shared" si="195"/>
        <v>0</v>
      </c>
      <c r="AC143" s="332">
        <f t="shared" si="195"/>
        <v>0</v>
      </c>
      <c r="AD143" s="332">
        <f t="shared" si="195"/>
        <v>0</v>
      </c>
      <c r="AE143" s="332">
        <f t="shared" si="195"/>
        <v>0</v>
      </c>
      <c r="AF143" s="792"/>
    </row>
    <row r="144" spans="1:32" x14ac:dyDescent="0.25">
      <c r="A144" s="330" t="s">
        <v>32</v>
      </c>
      <c r="B144" s="332">
        <f>H144+J144+L144+N144+P144+R144+T144+V144+X144+Z144+AB144+AD144</f>
        <v>0</v>
      </c>
      <c r="C144" s="331">
        <f>H144</f>
        <v>0</v>
      </c>
      <c r="D144" s="332">
        <f>E144</f>
        <v>0</v>
      </c>
      <c r="E144" s="332">
        <f>I144+K144+M144+O144+Q144+S144+U144+W144+Y144+AA144+AC144+AE144</f>
        <v>0</v>
      </c>
      <c r="F144" s="332">
        <f>IFERROR(E144/B144*100,0)</f>
        <v>0</v>
      </c>
      <c r="G144" s="332">
        <f>IFERROR(E144/C144*100,0)</f>
        <v>0</v>
      </c>
      <c r="H144" s="331"/>
      <c r="I144" s="331"/>
      <c r="J144" s="331"/>
      <c r="K144" s="331"/>
      <c r="L144" s="331"/>
      <c r="M144" s="331"/>
      <c r="N144" s="331"/>
      <c r="O144" s="331"/>
      <c r="P144" s="331"/>
      <c r="Q144" s="331"/>
      <c r="R144" s="331"/>
      <c r="S144" s="331"/>
      <c r="T144" s="331"/>
      <c r="U144" s="331"/>
      <c r="V144" s="331"/>
      <c r="W144" s="331"/>
      <c r="X144" s="331"/>
      <c r="Y144" s="331"/>
      <c r="Z144" s="331"/>
      <c r="AA144" s="331"/>
      <c r="AB144" s="331"/>
      <c r="AC144" s="331"/>
      <c r="AD144" s="331"/>
      <c r="AE144" s="331"/>
      <c r="AF144" s="792"/>
    </row>
    <row r="145" spans="1:32" x14ac:dyDescent="0.25">
      <c r="A145" s="330" t="s">
        <v>33</v>
      </c>
      <c r="B145" s="332">
        <f>H145+J145+L145+N145+P145+R145+T145+V145+X145+Z145+AB145+AD145</f>
        <v>3180.5</v>
      </c>
      <c r="C145" s="331">
        <f>H145</f>
        <v>0</v>
      </c>
      <c r="D145" s="332">
        <f>E145</f>
        <v>0</v>
      </c>
      <c r="E145" s="332">
        <f>I145+K145+M145+O145+Q145+S145+U145+W145+Y145+AA145+AC145+AE145</f>
        <v>0</v>
      </c>
      <c r="F145" s="332">
        <f>IFERROR(E145/B145*100,0)</f>
        <v>0</v>
      </c>
      <c r="G145" s="332">
        <f>IFERROR(E145/C145*100,0)</f>
        <v>0</v>
      </c>
      <c r="H145" s="331"/>
      <c r="I145" s="331"/>
      <c r="J145" s="331"/>
      <c r="K145" s="331"/>
      <c r="L145" s="331"/>
      <c r="M145" s="331"/>
      <c r="N145" s="331"/>
      <c r="O145" s="331"/>
      <c r="P145" s="331"/>
      <c r="Q145" s="331"/>
      <c r="R145" s="331"/>
      <c r="S145" s="331"/>
      <c r="T145" s="331"/>
      <c r="U145" s="331"/>
      <c r="V145" s="331"/>
      <c r="W145" s="331"/>
      <c r="X145" s="331"/>
      <c r="Y145" s="331"/>
      <c r="Z145" s="331">
        <v>3180.5</v>
      </c>
      <c r="AA145" s="331"/>
      <c r="AB145" s="331"/>
      <c r="AC145" s="331"/>
      <c r="AD145" s="331"/>
      <c r="AE145" s="331"/>
      <c r="AF145" s="792"/>
    </row>
    <row r="146" spans="1:32" ht="31.5" x14ac:dyDescent="0.25">
      <c r="A146" s="344" t="s">
        <v>176</v>
      </c>
      <c r="B146" s="332">
        <f t="shared" ref="B146:B147" si="196">H146+J146+L146+N146+P146+R146+T146+V146+X146+Z146+AB146+AD146</f>
        <v>0</v>
      </c>
      <c r="C146" s="331">
        <f t="shared" ref="C146:C147" si="197">H146</f>
        <v>0</v>
      </c>
      <c r="D146" s="332">
        <f t="shared" ref="D146:D147" si="198">E146</f>
        <v>0</v>
      </c>
      <c r="E146" s="332">
        <f t="shared" ref="E146:E147" si="199">I146+K146+M146+O146+Q146+S146+U146+W146+Y146+AA146+AC146+AE146</f>
        <v>0</v>
      </c>
      <c r="F146" s="332">
        <f t="shared" ref="F146:F147" si="200">IFERROR(E146/B146*100,0)</f>
        <v>0</v>
      </c>
      <c r="G146" s="332">
        <f t="shared" ref="G146:G147" si="201">IFERROR(E146/C146*100,0)</f>
        <v>0</v>
      </c>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792"/>
    </row>
    <row r="147" spans="1:32" x14ac:dyDescent="0.25">
      <c r="A147" s="330" t="s">
        <v>401</v>
      </c>
      <c r="B147" s="332">
        <f t="shared" si="196"/>
        <v>0</v>
      </c>
      <c r="C147" s="331">
        <f t="shared" si="197"/>
        <v>0</v>
      </c>
      <c r="D147" s="332">
        <f t="shared" si="198"/>
        <v>0</v>
      </c>
      <c r="E147" s="332">
        <f t="shared" si="199"/>
        <v>0</v>
      </c>
      <c r="F147" s="332">
        <f t="shared" si="200"/>
        <v>0</v>
      </c>
      <c r="G147" s="332">
        <f t="shared" si="201"/>
        <v>0</v>
      </c>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793"/>
    </row>
    <row r="148" spans="1:32" x14ac:dyDescent="0.25">
      <c r="A148" s="333" t="s">
        <v>62</v>
      </c>
      <c r="B148" s="339">
        <f>B149+B150+B152</f>
        <v>9358.1959999999999</v>
      </c>
      <c r="C148" s="339">
        <f t="shared" ref="C148:E148" si="202">C149+C150+C152</f>
        <v>309.10599999999999</v>
      </c>
      <c r="D148" s="339">
        <f t="shared" si="202"/>
        <v>290.38</v>
      </c>
      <c r="E148" s="339">
        <f t="shared" si="202"/>
        <v>290.38</v>
      </c>
      <c r="F148" s="339">
        <f>IFERROR(E148/B148*100,0)</f>
        <v>3.102948474257218</v>
      </c>
      <c r="G148" s="339">
        <f>IFERROR(E148/C148*100,0)</f>
        <v>93.941884013898147</v>
      </c>
      <c r="H148" s="339">
        <f>H149+H150+H152</f>
        <v>309.10599999999999</v>
      </c>
      <c r="I148" s="339">
        <f t="shared" ref="I148:AE148" si="203">I149+I150+I152</f>
        <v>290.38</v>
      </c>
      <c r="J148" s="339">
        <f t="shared" si="203"/>
        <v>520.11699999999996</v>
      </c>
      <c r="K148" s="339">
        <f t="shared" si="203"/>
        <v>0</v>
      </c>
      <c r="L148" s="339">
        <f t="shared" si="203"/>
        <v>519.91700000000003</v>
      </c>
      <c r="M148" s="339">
        <f t="shared" si="203"/>
        <v>0</v>
      </c>
      <c r="N148" s="339">
        <f t="shared" si="203"/>
        <v>519.91700000000003</v>
      </c>
      <c r="O148" s="339">
        <f t="shared" si="203"/>
        <v>0</v>
      </c>
      <c r="P148" s="339">
        <f t="shared" si="203"/>
        <v>519.91700000000003</v>
      </c>
      <c r="Q148" s="339">
        <f t="shared" si="203"/>
        <v>0</v>
      </c>
      <c r="R148" s="339">
        <f t="shared" si="203"/>
        <v>645.81700000000001</v>
      </c>
      <c r="S148" s="339">
        <f t="shared" si="203"/>
        <v>0</v>
      </c>
      <c r="T148" s="339">
        <f t="shared" si="203"/>
        <v>519.91600000000005</v>
      </c>
      <c r="U148" s="339">
        <f t="shared" si="203"/>
        <v>0</v>
      </c>
      <c r="V148" s="339">
        <f t="shared" si="203"/>
        <v>519.91600000000005</v>
      </c>
      <c r="W148" s="339">
        <f t="shared" si="203"/>
        <v>0</v>
      </c>
      <c r="X148" s="339">
        <f t="shared" si="203"/>
        <v>519.91600000000005</v>
      </c>
      <c r="Y148" s="339">
        <f t="shared" si="203"/>
        <v>0</v>
      </c>
      <c r="Z148" s="339">
        <f t="shared" si="203"/>
        <v>3700.4160000000002</v>
      </c>
      <c r="AA148" s="339">
        <f t="shared" si="203"/>
        <v>0</v>
      </c>
      <c r="AB148" s="339">
        <f t="shared" si="203"/>
        <v>519.91700000000003</v>
      </c>
      <c r="AC148" s="339">
        <f t="shared" si="203"/>
        <v>0</v>
      </c>
      <c r="AD148" s="339">
        <f t="shared" si="203"/>
        <v>543.32399999999996</v>
      </c>
      <c r="AE148" s="339">
        <f t="shared" si="203"/>
        <v>0</v>
      </c>
      <c r="AF148" s="780"/>
    </row>
    <row r="149" spans="1:32" x14ac:dyDescent="0.25">
      <c r="A149" s="330" t="s">
        <v>32</v>
      </c>
      <c r="B149" s="332">
        <f>H149+J149+L149+N149+P149+R149+T149+V149+X149+Z149+AB149+AD149</f>
        <v>0</v>
      </c>
      <c r="C149" s="332">
        <f>C132</f>
        <v>0</v>
      </c>
      <c r="D149" s="332">
        <f>E149</f>
        <v>0</v>
      </c>
      <c r="E149" s="332">
        <f>I149+K149+M149+O149+Q149+S149+U149+W149+Y149+AA149+AC149+AE149</f>
        <v>0</v>
      </c>
      <c r="F149" s="332">
        <f t="shared" ref="F149:F152" si="204">IFERROR(E149/B149*100,0)</f>
        <v>0</v>
      </c>
      <c r="G149" s="332">
        <f t="shared" ref="G149:G152" si="205">IFERROR(E149/C149*100,0)</f>
        <v>0</v>
      </c>
      <c r="H149" s="332">
        <f>H132</f>
        <v>0</v>
      </c>
      <c r="I149" s="332">
        <f t="shared" ref="I149:AE152" si="206">I132</f>
        <v>0</v>
      </c>
      <c r="J149" s="332">
        <f t="shared" si="206"/>
        <v>0</v>
      </c>
      <c r="K149" s="332">
        <f t="shared" si="206"/>
        <v>0</v>
      </c>
      <c r="L149" s="332">
        <f t="shared" si="206"/>
        <v>0</v>
      </c>
      <c r="M149" s="332">
        <f t="shared" si="206"/>
        <v>0</v>
      </c>
      <c r="N149" s="332">
        <f t="shared" si="206"/>
        <v>0</v>
      </c>
      <c r="O149" s="332">
        <f t="shared" si="206"/>
        <v>0</v>
      </c>
      <c r="P149" s="332">
        <f t="shared" si="206"/>
        <v>0</v>
      </c>
      <c r="Q149" s="332">
        <f t="shared" si="206"/>
        <v>0</v>
      </c>
      <c r="R149" s="332">
        <f t="shared" si="206"/>
        <v>0</v>
      </c>
      <c r="S149" s="332">
        <f t="shared" si="206"/>
        <v>0</v>
      </c>
      <c r="T149" s="332">
        <f t="shared" si="206"/>
        <v>0</v>
      </c>
      <c r="U149" s="332">
        <f t="shared" si="206"/>
        <v>0</v>
      </c>
      <c r="V149" s="332">
        <f t="shared" si="206"/>
        <v>0</v>
      </c>
      <c r="W149" s="332">
        <f t="shared" si="206"/>
        <v>0</v>
      </c>
      <c r="X149" s="332">
        <f t="shared" si="206"/>
        <v>0</v>
      </c>
      <c r="Y149" s="332">
        <f t="shared" si="206"/>
        <v>0</v>
      </c>
      <c r="Z149" s="332">
        <f t="shared" si="206"/>
        <v>0</v>
      </c>
      <c r="AA149" s="332">
        <f t="shared" si="206"/>
        <v>0</v>
      </c>
      <c r="AB149" s="332">
        <f t="shared" si="206"/>
        <v>0</v>
      </c>
      <c r="AC149" s="332">
        <f t="shared" si="206"/>
        <v>0</v>
      </c>
      <c r="AD149" s="332">
        <f t="shared" si="206"/>
        <v>0</v>
      </c>
      <c r="AE149" s="332">
        <f t="shared" si="206"/>
        <v>0</v>
      </c>
      <c r="AF149" s="781"/>
    </row>
    <row r="150" spans="1:32" x14ac:dyDescent="0.25">
      <c r="A150" s="330" t="s">
        <v>93</v>
      </c>
      <c r="B150" s="332">
        <f>H150+J150+L150+N150+P150+R150+T150+V150+X150+Z150+AB150+AD150</f>
        <v>9358.1959999999999</v>
      </c>
      <c r="C150" s="332">
        <f>C133</f>
        <v>309.10599999999999</v>
      </c>
      <c r="D150" s="332">
        <f>E150</f>
        <v>290.38</v>
      </c>
      <c r="E150" s="332">
        <f>I150+K150+M150+O150+Q150+S150+U150+W150+Y150+AA150+AC150+AE150</f>
        <v>290.38</v>
      </c>
      <c r="F150" s="332">
        <f t="shared" si="204"/>
        <v>3.102948474257218</v>
      </c>
      <c r="G150" s="332">
        <f t="shared" si="205"/>
        <v>93.941884013898147</v>
      </c>
      <c r="H150" s="332">
        <f t="shared" ref="H150:W152" si="207">H133</f>
        <v>309.10599999999999</v>
      </c>
      <c r="I150" s="332">
        <f t="shared" si="207"/>
        <v>290.38</v>
      </c>
      <c r="J150" s="332">
        <f t="shared" si="207"/>
        <v>520.11699999999996</v>
      </c>
      <c r="K150" s="332">
        <f t="shared" si="207"/>
        <v>0</v>
      </c>
      <c r="L150" s="332">
        <f t="shared" si="207"/>
        <v>519.91700000000003</v>
      </c>
      <c r="M150" s="332">
        <f t="shared" si="207"/>
        <v>0</v>
      </c>
      <c r="N150" s="332">
        <f t="shared" si="207"/>
        <v>519.91700000000003</v>
      </c>
      <c r="O150" s="332">
        <f t="shared" si="207"/>
        <v>0</v>
      </c>
      <c r="P150" s="332">
        <f t="shared" si="207"/>
        <v>519.91700000000003</v>
      </c>
      <c r="Q150" s="332">
        <f t="shared" si="207"/>
        <v>0</v>
      </c>
      <c r="R150" s="332">
        <f t="shared" si="207"/>
        <v>645.81700000000001</v>
      </c>
      <c r="S150" s="332">
        <f t="shared" si="207"/>
        <v>0</v>
      </c>
      <c r="T150" s="332">
        <f t="shared" si="207"/>
        <v>519.91600000000005</v>
      </c>
      <c r="U150" s="332">
        <f t="shared" si="207"/>
        <v>0</v>
      </c>
      <c r="V150" s="332">
        <f t="shared" si="207"/>
        <v>519.91600000000005</v>
      </c>
      <c r="W150" s="332">
        <f t="shared" si="207"/>
        <v>0</v>
      </c>
      <c r="X150" s="332">
        <f t="shared" si="206"/>
        <v>519.91600000000005</v>
      </c>
      <c r="Y150" s="332">
        <f t="shared" si="206"/>
        <v>0</v>
      </c>
      <c r="Z150" s="332">
        <f t="shared" si="206"/>
        <v>3700.4160000000002</v>
      </c>
      <c r="AA150" s="332">
        <f t="shared" si="206"/>
        <v>0</v>
      </c>
      <c r="AB150" s="332">
        <f t="shared" si="206"/>
        <v>519.91700000000003</v>
      </c>
      <c r="AC150" s="332">
        <f t="shared" si="206"/>
        <v>0</v>
      </c>
      <c r="AD150" s="332">
        <f t="shared" si="206"/>
        <v>543.32399999999996</v>
      </c>
      <c r="AE150" s="332">
        <f t="shared" si="206"/>
        <v>0</v>
      </c>
      <c r="AF150" s="781"/>
    </row>
    <row r="151" spans="1:32" ht="31.5" x14ac:dyDescent="0.25">
      <c r="A151" s="344" t="s">
        <v>176</v>
      </c>
      <c r="B151" s="331">
        <f>H151+J151+L151+N151+P151+R151+T151+V151+X151+Z151+AB151+AD151</f>
        <v>0</v>
      </c>
      <c r="C151" s="332">
        <f>C134</f>
        <v>0</v>
      </c>
      <c r="D151" s="332">
        <f>E151</f>
        <v>0</v>
      </c>
      <c r="E151" s="332">
        <f>I151+K151+M151+O151+Q151+S151+U151+W151+Y151+AA151+AC151+AE151</f>
        <v>0</v>
      </c>
      <c r="F151" s="332">
        <f t="shared" si="204"/>
        <v>0</v>
      </c>
      <c r="G151" s="332">
        <f t="shared" si="205"/>
        <v>0</v>
      </c>
      <c r="H151" s="332">
        <f t="shared" si="207"/>
        <v>0</v>
      </c>
      <c r="I151" s="332">
        <f t="shared" si="207"/>
        <v>0</v>
      </c>
      <c r="J151" s="332">
        <f t="shared" si="207"/>
        <v>0</v>
      </c>
      <c r="K151" s="332">
        <f t="shared" si="207"/>
        <v>0</v>
      </c>
      <c r="L151" s="332">
        <f t="shared" si="207"/>
        <v>0</v>
      </c>
      <c r="M151" s="332">
        <f t="shared" si="207"/>
        <v>0</v>
      </c>
      <c r="N151" s="332">
        <f t="shared" si="207"/>
        <v>0</v>
      </c>
      <c r="O151" s="332">
        <f t="shared" si="207"/>
        <v>0</v>
      </c>
      <c r="P151" s="332">
        <f t="shared" si="207"/>
        <v>0</v>
      </c>
      <c r="Q151" s="332">
        <f t="shared" si="207"/>
        <v>0</v>
      </c>
      <c r="R151" s="332">
        <f t="shared" si="207"/>
        <v>0</v>
      </c>
      <c r="S151" s="332">
        <f t="shared" si="207"/>
        <v>0</v>
      </c>
      <c r="T151" s="332">
        <f t="shared" si="207"/>
        <v>0</v>
      </c>
      <c r="U151" s="332">
        <f t="shared" si="207"/>
        <v>0</v>
      </c>
      <c r="V151" s="332">
        <f t="shared" si="207"/>
        <v>0</v>
      </c>
      <c r="W151" s="332">
        <f t="shared" si="207"/>
        <v>0</v>
      </c>
      <c r="X151" s="332">
        <f t="shared" si="206"/>
        <v>0</v>
      </c>
      <c r="Y151" s="332">
        <f t="shared" si="206"/>
        <v>0</v>
      </c>
      <c r="Z151" s="332">
        <f t="shared" si="206"/>
        <v>0</v>
      </c>
      <c r="AA151" s="332">
        <f t="shared" si="206"/>
        <v>0</v>
      </c>
      <c r="AB151" s="332">
        <f t="shared" si="206"/>
        <v>0</v>
      </c>
      <c r="AC151" s="332">
        <f t="shared" si="206"/>
        <v>0</v>
      </c>
      <c r="AD151" s="332">
        <f t="shared" si="206"/>
        <v>0</v>
      </c>
      <c r="AE151" s="332">
        <f t="shared" si="206"/>
        <v>0</v>
      </c>
      <c r="AF151" s="781"/>
    </row>
    <row r="152" spans="1:32" x14ac:dyDescent="0.25">
      <c r="A152" s="330" t="s">
        <v>401</v>
      </c>
      <c r="B152" s="331">
        <f>H152+J152+L152+N152+P152+R152+T152+V152+X152+Z152+AB152+AD152</f>
        <v>0</v>
      </c>
      <c r="C152" s="332">
        <f>C135</f>
        <v>0</v>
      </c>
      <c r="D152" s="332">
        <f>E152</f>
        <v>0</v>
      </c>
      <c r="E152" s="332">
        <f>I152+K152+M152+O152+Q152+S152+U152+W152+Y152+AA152+AC152+AE152</f>
        <v>0</v>
      </c>
      <c r="F152" s="332">
        <f t="shared" si="204"/>
        <v>0</v>
      </c>
      <c r="G152" s="332">
        <f t="shared" si="205"/>
        <v>0</v>
      </c>
      <c r="H152" s="332">
        <f t="shared" si="207"/>
        <v>0</v>
      </c>
      <c r="I152" s="332">
        <f t="shared" si="207"/>
        <v>0</v>
      </c>
      <c r="J152" s="332">
        <f t="shared" si="207"/>
        <v>0</v>
      </c>
      <c r="K152" s="332">
        <f t="shared" si="207"/>
        <v>0</v>
      </c>
      <c r="L152" s="332">
        <f t="shared" si="207"/>
        <v>0</v>
      </c>
      <c r="M152" s="332">
        <f t="shared" si="207"/>
        <v>0</v>
      </c>
      <c r="N152" s="332">
        <f t="shared" si="207"/>
        <v>0</v>
      </c>
      <c r="O152" s="332">
        <f t="shared" si="207"/>
        <v>0</v>
      </c>
      <c r="P152" s="332">
        <f t="shared" si="207"/>
        <v>0</v>
      </c>
      <c r="Q152" s="332">
        <f t="shared" si="207"/>
        <v>0</v>
      </c>
      <c r="R152" s="332">
        <f t="shared" si="207"/>
        <v>0</v>
      </c>
      <c r="S152" s="332">
        <f t="shared" si="207"/>
        <v>0</v>
      </c>
      <c r="T152" s="332">
        <f t="shared" si="207"/>
        <v>0</v>
      </c>
      <c r="U152" s="332">
        <f t="shared" si="207"/>
        <v>0</v>
      </c>
      <c r="V152" s="332">
        <f t="shared" si="207"/>
        <v>0</v>
      </c>
      <c r="W152" s="332">
        <f t="shared" si="207"/>
        <v>0</v>
      </c>
      <c r="X152" s="332">
        <f t="shared" si="206"/>
        <v>0</v>
      </c>
      <c r="Y152" s="332">
        <f t="shared" si="206"/>
        <v>0</v>
      </c>
      <c r="Z152" s="332">
        <f t="shared" si="206"/>
        <v>0</v>
      </c>
      <c r="AA152" s="332">
        <f t="shared" si="206"/>
        <v>0</v>
      </c>
      <c r="AB152" s="332">
        <f t="shared" si="206"/>
        <v>0</v>
      </c>
      <c r="AC152" s="332">
        <f t="shared" si="206"/>
        <v>0</v>
      </c>
      <c r="AD152" s="332">
        <f t="shared" si="206"/>
        <v>0</v>
      </c>
      <c r="AE152" s="332">
        <f t="shared" si="206"/>
        <v>0</v>
      </c>
      <c r="AF152" s="781"/>
    </row>
    <row r="153" spans="1:32" ht="31.5" x14ac:dyDescent="0.25">
      <c r="A153" s="333" t="s">
        <v>63</v>
      </c>
      <c r="B153" s="352">
        <f>B154+B155+B157</f>
        <v>890217.21799999999</v>
      </c>
      <c r="C153" s="352">
        <f t="shared" ref="C153:E153" si="208">C154+C155+C157</f>
        <v>37687.879000000001</v>
      </c>
      <c r="D153" s="352">
        <f t="shared" si="208"/>
        <v>21641.969999999998</v>
      </c>
      <c r="E153" s="352">
        <f t="shared" si="208"/>
        <v>21641.969999999998</v>
      </c>
      <c r="F153" s="352">
        <f>E153/B153*100</f>
        <v>2.4310886784038814</v>
      </c>
      <c r="G153" s="352">
        <f>E153/C153*100</f>
        <v>57.424218539865294</v>
      </c>
      <c r="H153" s="352">
        <f>H154+H155+H157</f>
        <v>37687.879000000001</v>
      </c>
      <c r="I153" s="352">
        <f t="shared" ref="I153:AE153" si="209">I154+I155+I157</f>
        <v>21641.969999999998</v>
      </c>
      <c r="J153" s="352">
        <f t="shared" si="209"/>
        <v>26379.682000000001</v>
      </c>
      <c r="K153" s="352">
        <f t="shared" si="209"/>
        <v>0</v>
      </c>
      <c r="L153" s="352">
        <f t="shared" si="209"/>
        <v>27020.953000000005</v>
      </c>
      <c r="M153" s="352">
        <f t="shared" si="209"/>
        <v>0</v>
      </c>
      <c r="N153" s="352">
        <f t="shared" si="209"/>
        <v>32253.851000000006</v>
      </c>
      <c r="O153" s="352">
        <f t="shared" si="209"/>
        <v>0</v>
      </c>
      <c r="P153" s="352">
        <f t="shared" si="209"/>
        <v>21759.444000000003</v>
      </c>
      <c r="Q153" s="352">
        <f t="shared" si="209"/>
        <v>0</v>
      </c>
      <c r="R153" s="352">
        <f t="shared" si="209"/>
        <v>25708.875</v>
      </c>
      <c r="S153" s="352">
        <f t="shared" si="209"/>
        <v>0</v>
      </c>
      <c r="T153" s="352">
        <f t="shared" si="209"/>
        <v>40216.904999999999</v>
      </c>
      <c r="U153" s="352">
        <f t="shared" si="209"/>
        <v>0</v>
      </c>
      <c r="V153" s="352">
        <f t="shared" si="209"/>
        <v>16152.05</v>
      </c>
      <c r="W153" s="352">
        <f t="shared" si="209"/>
        <v>0</v>
      </c>
      <c r="X153" s="352">
        <f t="shared" si="209"/>
        <v>353693.41099999996</v>
      </c>
      <c r="Y153" s="352">
        <f t="shared" si="209"/>
        <v>0</v>
      </c>
      <c r="Z153" s="352">
        <f t="shared" si="209"/>
        <v>215859.76500000001</v>
      </c>
      <c r="AA153" s="352">
        <f t="shared" si="209"/>
        <v>0</v>
      </c>
      <c r="AB153" s="352">
        <f t="shared" si="209"/>
        <v>18234.018</v>
      </c>
      <c r="AC153" s="352">
        <f t="shared" si="209"/>
        <v>0</v>
      </c>
      <c r="AD153" s="352">
        <f t="shared" si="209"/>
        <v>75250.385000000009</v>
      </c>
      <c r="AE153" s="352">
        <f t="shared" si="209"/>
        <v>0</v>
      </c>
      <c r="AF153" s="781"/>
    </row>
    <row r="154" spans="1:32" x14ac:dyDescent="0.25">
      <c r="A154" s="330" t="s">
        <v>32</v>
      </c>
      <c r="B154" s="332">
        <f>H154+J154+L154+N154+P154+R154+T154+V154+X154+Z154+AB154+AD154</f>
        <v>97889.347000000009</v>
      </c>
      <c r="C154" s="332">
        <f>H154</f>
        <v>0</v>
      </c>
      <c r="D154" s="332">
        <f>E154</f>
        <v>0</v>
      </c>
      <c r="E154" s="332">
        <f>I154+K154+M154+O154+Q154+S154+U154+W154+Y154+AA154+AC154+AE154</f>
        <v>0</v>
      </c>
      <c r="F154" s="332">
        <f>IFERROR(E154/B154*100,0)</f>
        <v>0</v>
      </c>
      <c r="G154" s="332">
        <f>IFERROR(E154/C154*100,0)</f>
        <v>0</v>
      </c>
      <c r="H154" s="332">
        <f>H159</f>
        <v>0</v>
      </c>
      <c r="I154" s="332">
        <f t="shared" ref="I154:AE157" si="210">I159</f>
        <v>0</v>
      </c>
      <c r="J154" s="332">
        <f t="shared" si="210"/>
        <v>0</v>
      </c>
      <c r="K154" s="332">
        <f t="shared" si="210"/>
        <v>0</v>
      </c>
      <c r="L154" s="332">
        <f t="shared" si="210"/>
        <v>0</v>
      </c>
      <c r="M154" s="332">
        <f t="shared" si="210"/>
        <v>0</v>
      </c>
      <c r="N154" s="332">
        <f t="shared" si="210"/>
        <v>0</v>
      </c>
      <c r="O154" s="332">
        <f t="shared" si="210"/>
        <v>0</v>
      </c>
      <c r="P154" s="332">
        <f t="shared" si="210"/>
        <v>0</v>
      </c>
      <c r="Q154" s="332">
        <f t="shared" si="210"/>
        <v>0</v>
      </c>
      <c r="R154" s="332">
        <f t="shared" si="210"/>
        <v>0</v>
      </c>
      <c r="S154" s="332">
        <f t="shared" si="210"/>
        <v>0</v>
      </c>
      <c r="T154" s="332">
        <f t="shared" si="210"/>
        <v>5612.58</v>
      </c>
      <c r="U154" s="332">
        <f t="shared" si="210"/>
        <v>0</v>
      </c>
      <c r="V154" s="332">
        <f t="shared" si="210"/>
        <v>0</v>
      </c>
      <c r="W154" s="332">
        <f t="shared" si="210"/>
        <v>0</v>
      </c>
      <c r="X154" s="332">
        <f t="shared" si="210"/>
        <v>0</v>
      </c>
      <c r="Y154" s="332">
        <f t="shared" si="210"/>
        <v>0</v>
      </c>
      <c r="Z154" s="332">
        <f t="shared" si="210"/>
        <v>76501.275999999998</v>
      </c>
      <c r="AA154" s="332">
        <f t="shared" si="210"/>
        <v>0</v>
      </c>
      <c r="AB154" s="332">
        <f t="shared" si="210"/>
        <v>857.53099999999995</v>
      </c>
      <c r="AC154" s="332">
        <f t="shared" si="210"/>
        <v>0</v>
      </c>
      <c r="AD154" s="332">
        <f t="shared" si="210"/>
        <v>14917.96</v>
      </c>
      <c r="AE154" s="332">
        <f t="shared" si="210"/>
        <v>0</v>
      </c>
      <c r="AF154" s="781"/>
    </row>
    <row r="155" spans="1:32" x14ac:dyDescent="0.25">
      <c r="A155" s="330" t="s">
        <v>33</v>
      </c>
      <c r="B155" s="332">
        <f t="shared" ref="B155:B157" si="211">H155+J155+L155+N155+P155+R155+T155+V155+X155+Z155+AB155+AD155</f>
        <v>435720.11099999998</v>
      </c>
      <c r="C155" s="332">
        <f t="shared" ref="C155:C157" si="212">H155</f>
        <v>37687.879000000001</v>
      </c>
      <c r="D155" s="332">
        <f t="shared" ref="D155:D157" si="213">E155</f>
        <v>21641.969999999998</v>
      </c>
      <c r="E155" s="332">
        <f t="shared" ref="E155:E157" si="214">I155+K155+M155+O155+Q155+S155+U155+W155+Y155+AA155+AC155+AE155</f>
        <v>21641.969999999998</v>
      </c>
      <c r="F155" s="332">
        <f t="shared" ref="F155:F157" si="215">IFERROR(E155/B155*100,0)</f>
        <v>4.9669431026101982</v>
      </c>
      <c r="G155" s="332">
        <f t="shared" ref="G155:G157" si="216">IFERROR(E155/C155*100,0)</f>
        <v>57.424218539865294</v>
      </c>
      <c r="H155" s="332">
        <f t="shared" ref="H155:W157" si="217">H160</f>
        <v>37687.879000000001</v>
      </c>
      <c r="I155" s="332">
        <f t="shared" si="217"/>
        <v>21641.969999999998</v>
      </c>
      <c r="J155" s="332">
        <f t="shared" si="217"/>
        <v>26379.682000000001</v>
      </c>
      <c r="K155" s="332">
        <f t="shared" si="217"/>
        <v>0</v>
      </c>
      <c r="L155" s="332">
        <f t="shared" si="217"/>
        <v>27020.953000000005</v>
      </c>
      <c r="M155" s="332">
        <f t="shared" si="217"/>
        <v>0</v>
      </c>
      <c r="N155" s="332">
        <f t="shared" si="217"/>
        <v>32253.851000000006</v>
      </c>
      <c r="O155" s="332">
        <f t="shared" si="217"/>
        <v>0</v>
      </c>
      <c r="P155" s="332">
        <f t="shared" si="217"/>
        <v>21759.444000000003</v>
      </c>
      <c r="Q155" s="332">
        <f t="shared" si="217"/>
        <v>0</v>
      </c>
      <c r="R155" s="332">
        <f t="shared" si="217"/>
        <v>25708.875</v>
      </c>
      <c r="S155" s="332">
        <f t="shared" si="217"/>
        <v>0</v>
      </c>
      <c r="T155" s="332">
        <f t="shared" si="217"/>
        <v>23379.165000000005</v>
      </c>
      <c r="U155" s="332">
        <f t="shared" si="217"/>
        <v>0</v>
      </c>
      <c r="V155" s="332">
        <f t="shared" si="217"/>
        <v>16152.05</v>
      </c>
      <c r="W155" s="332">
        <f t="shared" si="217"/>
        <v>0</v>
      </c>
      <c r="X155" s="332">
        <f t="shared" si="210"/>
        <v>127967.91099999999</v>
      </c>
      <c r="Y155" s="332">
        <f t="shared" si="210"/>
        <v>0</v>
      </c>
      <c r="Z155" s="332">
        <f t="shared" si="210"/>
        <v>40693.739000000001</v>
      </c>
      <c r="AA155" s="332">
        <f t="shared" si="210"/>
        <v>0</v>
      </c>
      <c r="AB155" s="332">
        <f t="shared" si="210"/>
        <v>16229.137000000001</v>
      </c>
      <c r="AC155" s="332">
        <f t="shared" si="210"/>
        <v>0</v>
      </c>
      <c r="AD155" s="332">
        <f t="shared" si="210"/>
        <v>40487.425000000003</v>
      </c>
      <c r="AE155" s="332">
        <f t="shared" si="210"/>
        <v>0</v>
      </c>
      <c r="AF155" s="781"/>
    </row>
    <row r="156" spans="1:32" ht="31.5" x14ac:dyDescent="0.25">
      <c r="A156" s="344" t="s">
        <v>176</v>
      </c>
      <c r="B156" s="332">
        <f t="shared" si="211"/>
        <v>0</v>
      </c>
      <c r="C156" s="332">
        <f t="shared" si="212"/>
        <v>0</v>
      </c>
      <c r="D156" s="332">
        <f t="shared" si="213"/>
        <v>0</v>
      </c>
      <c r="E156" s="332">
        <f t="shared" si="214"/>
        <v>0</v>
      </c>
      <c r="F156" s="332">
        <f t="shared" si="215"/>
        <v>0</v>
      </c>
      <c r="G156" s="332">
        <f t="shared" si="216"/>
        <v>0</v>
      </c>
      <c r="H156" s="332">
        <f t="shared" si="217"/>
        <v>0</v>
      </c>
      <c r="I156" s="332">
        <f t="shared" si="217"/>
        <v>0</v>
      </c>
      <c r="J156" s="332">
        <f t="shared" si="217"/>
        <v>0</v>
      </c>
      <c r="K156" s="332">
        <f t="shared" si="217"/>
        <v>0</v>
      </c>
      <c r="L156" s="332">
        <f t="shared" si="217"/>
        <v>0</v>
      </c>
      <c r="M156" s="332">
        <f t="shared" si="217"/>
        <v>0</v>
      </c>
      <c r="N156" s="332">
        <f t="shared" si="217"/>
        <v>0</v>
      </c>
      <c r="O156" s="332">
        <f t="shared" si="217"/>
        <v>0</v>
      </c>
      <c r="P156" s="332">
        <f t="shared" si="217"/>
        <v>0</v>
      </c>
      <c r="Q156" s="332">
        <f t="shared" si="217"/>
        <v>0</v>
      </c>
      <c r="R156" s="332">
        <f t="shared" si="217"/>
        <v>0</v>
      </c>
      <c r="S156" s="332">
        <f t="shared" si="217"/>
        <v>0</v>
      </c>
      <c r="T156" s="332">
        <f t="shared" si="217"/>
        <v>0</v>
      </c>
      <c r="U156" s="332">
        <f t="shared" si="217"/>
        <v>0</v>
      </c>
      <c r="V156" s="332">
        <f t="shared" si="217"/>
        <v>0</v>
      </c>
      <c r="W156" s="332">
        <f t="shared" si="217"/>
        <v>0</v>
      </c>
      <c r="X156" s="332">
        <f t="shared" si="210"/>
        <v>0</v>
      </c>
      <c r="Y156" s="332">
        <f t="shared" si="210"/>
        <v>0</v>
      </c>
      <c r="Z156" s="332">
        <f t="shared" si="210"/>
        <v>0</v>
      </c>
      <c r="AA156" s="332">
        <f t="shared" si="210"/>
        <v>0</v>
      </c>
      <c r="AB156" s="332">
        <f t="shared" si="210"/>
        <v>0</v>
      </c>
      <c r="AC156" s="332">
        <f t="shared" si="210"/>
        <v>0</v>
      </c>
      <c r="AD156" s="332">
        <f t="shared" si="210"/>
        <v>0</v>
      </c>
      <c r="AE156" s="332">
        <f t="shared" si="210"/>
        <v>0</v>
      </c>
      <c r="AF156" s="781"/>
    </row>
    <row r="157" spans="1:32" x14ac:dyDescent="0.25">
      <c r="A157" s="330" t="s">
        <v>401</v>
      </c>
      <c r="B157" s="332">
        <f t="shared" si="211"/>
        <v>356607.76</v>
      </c>
      <c r="C157" s="332">
        <f t="shared" si="212"/>
        <v>0</v>
      </c>
      <c r="D157" s="332">
        <f t="shared" si="213"/>
        <v>0</v>
      </c>
      <c r="E157" s="332">
        <f t="shared" si="214"/>
        <v>0</v>
      </c>
      <c r="F157" s="332">
        <f t="shared" si="215"/>
        <v>0</v>
      </c>
      <c r="G157" s="332">
        <f t="shared" si="216"/>
        <v>0</v>
      </c>
      <c r="H157" s="332">
        <f t="shared" si="217"/>
        <v>0</v>
      </c>
      <c r="I157" s="332">
        <f t="shared" si="217"/>
        <v>0</v>
      </c>
      <c r="J157" s="332">
        <f t="shared" si="217"/>
        <v>0</v>
      </c>
      <c r="K157" s="332">
        <f t="shared" si="217"/>
        <v>0</v>
      </c>
      <c r="L157" s="332">
        <f t="shared" si="217"/>
        <v>0</v>
      </c>
      <c r="M157" s="332">
        <f t="shared" si="217"/>
        <v>0</v>
      </c>
      <c r="N157" s="332">
        <f t="shared" si="217"/>
        <v>0</v>
      </c>
      <c r="O157" s="332">
        <f t="shared" si="217"/>
        <v>0</v>
      </c>
      <c r="P157" s="332">
        <f t="shared" si="217"/>
        <v>0</v>
      </c>
      <c r="Q157" s="332">
        <f t="shared" si="217"/>
        <v>0</v>
      </c>
      <c r="R157" s="332">
        <f t="shared" si="217"/>
        <v>0</v>
      </c>
      <c r="S157" s="332">
        <f t="shared" si="217"/>
        <v>0</v>
      </c>
      <c r="T157" s="332">
        <f t="shared" si="217"/>
        <v>11225.16</v>
      </c>
      <c r="U157" s="332">
        <f t="shared" si="217"/>
        <v>0</v>
      </c>
      <c r="V157" s="332">
        <f t="shared" si="217"/>
        <v>0</v>
      </c>
      <c r="W157" s="332">
        <f t="shared" si="217"/>
        <v>0</v>
      </c>
      <c r="X157" s="332">
        <f t="shared" si="210"/>
        <v>225725.5</v>
      </c>
      <c r="Y157" s="332">
        <f t="shared" si="210"/>
        <v>0</v>
      </c>
      <c r="Z157" s="332">
        <f t="shared" si="210"/>
        <v>98664.75</v>
      </c>
      <c r="AA157" s="332">
        <f t="shared" si="210"/>
        <v>0</v>
      </c>
      <c r="AB157" s="332">
        <f t="shared" si="210"/>
        <v>1147.3499999999999</v>
      </c>
      <c r="AC157" s="332">
        <f t="shared" si="210"/>
        <v>0</v>
      </c>
      <c r="AD157" s="332">
        <f t="shared" si="210"/>
        <v>19845</v>
      </c>
      <c r="AE157" s="332">
        <f t="shared" si="210"/>
        <v>0</v>
      </c>
      <c r="AF157" s="782"/>
    </row>
    <row r="158" spans="1:32" ht="31.5" x14ac:dyDescent="0.25">
      <c r="A158" s="353" t="s">
        <v>100</v>
      </c>
      <c r="B158" s="354">
        <f>B159+B160+B162</f>
        <v>890217.21799999999</v>
      </c>
      <c r="C158" s="354">
        <f t="shared" ref="C158:E158" si="218">C159+C160+C162</f>
        <v>37687.879000000001</v>
      </c>
      <c r="D158" s="354">
        <f t="shared" si="218"/>
        <v>21641.969999999998</v>
      </c>
      <c r="E158" s="354">
        <f t="shared" si="218"/>
        <v>21641.969999999998</v>
      </c>
      <c r="F158" s="354">
        <f>IFERROR(E158/B158%,0)</f>
        <v>2.4310886784038814</v>
      </c>
      <c r="G158" s="354">
        <f>IFERROR(E158/C158%,0)</f>
        <v>57.424218539865294</v>
      </c>
      <c r="H158" s="354">
        <f>H159+H160+H162</f>
        <v>37687.879000000001</v>
      </c>
      <c r="I158" s="354">
        <f t="shared" ref="I158:AE158" si="219">I159+I160+I162</f>
        <v>21641.969999999998</v>
      </c>
      <c r="J158" s="354">
        <f t="shared" si="219"/>
        <v>26379.682000000001</v>
      </c>
      <c r="K158" s="354">
        <f t="shared" si="219"/>
        <v>0</v>
      </c>
      <c r="L158" s="354">
        <f t="shared" si="219"/>
        <v>27020.953000000005</v>
      </c>
      <c r="M158" s="354">
        <f t="shared" si="219"/>
        <v>0</v>
      </c>
      <c r="N158" s="354">
        <f t="shared" si="219"/>
        <v>32253.851000000006</v>
      </c>
      <c r="O158" s="354">
        <f t="shared" si="219"/>
        <v>0</v>
      </c>
      <c r="P158" s="354">
        <f t="shared" si="219"/>
        <v>21759.444000000003</v>
      </c>
      <c r="Q158" s="354">
        <f t="shared" si="219"/>
        <v>0</v>
      </c>
      <c r="R158" s="354">
        <f t="shared" si="219"/>
        <v>25708.875</v>
      </c>
      <c r="S158" s="354">
        <f t="shared" si="219"/>
        <v>0</v>
      </c>
      <c r="T158" s="354">
        <f t="shared" si="219"/>
        <v>40216.904999999999</v>
      </c>
      <c r="U158" s="354">
        <f t="shared" si="219"/>
        <v>0</v>
      </c>
      <c r="V158" s="354">
        <f t="shared" si="219"/>
        <v>16152.05</v>
      </c>
      <c r="W158" s="354">
        <f t="shared" si="219"/>
        <v>0</v>
      </c>
      <c r="X158" s="354">
        <f t="shared" si="219"/>
        <v>353693.41099999996</v>
      </c>
      <c r="Y158" s="354">
        <f t="shared" si="219"/>
        <v>0</v>
      </c>
      <c r="Z158" s="354">
        <f t="shared" si="219"/>
        <v>215859.76500000001</v>
      </c>
      <c r="AA158" s="354">
        <f t="shared" si="219"/>
        <v>0</v>
      </c>
      <c r="AB158" s="354">
        <f t="shared" si="219"/>
        <v>18234.018</v>
      </c>
      <c r="AC158" s="354">
        <f t="shared" si="219"/>
        <v>0</v>
      </c>
      <c r="AD158" s="354">
        <f t="shared" si="219"/>
        <v>75250.385000000009</v>
      </c>
      <c r="AE158" s="354">
        <f t="shared" si="219"/>
        <v>0</v>
      </c>
      <c r="AF158" s="762"/>
    </row>
    <row r="159" spans="1:32" x14ac:dyDescent="0.25">
      <c r="A159" s="330" t="s">
        <v>32</v>
      </c>
      <c r="B159" s="332">
        <f>B17+B53+B101+B132</f>
        <v>97889.347000000009</v>
      </c>
      <c r="C159" s="332">
        <f>C17+C53+C101+C132</f>
        <v>0</v>
      </c>
      <c r="D159" s="332">
        <f>D17+D53+D101+D132</f>
        <v>0</v>
      </c>
      <c r="E159" s="332">
        <f>E17+E53+E101+E132</f>
        <v>0</v>
      </c>
      <c r="F159" s="332">
        <f t="shared" ref="F159:F162" si="220">IFERROR(E159/B159%,0)</f>
        <v>0</v>
      </c>
      <c r="G159" s="332">
        <f t="shared" ref="G159:G162" si="221">IFERROR(E159/C159%,0)</f>
        <v>0</v>
      </c>
      <c r="H159" s="332">
        <f t="shared" ref="H159:AE159" si="222">H17+H53+H101+H132</f>
        <v>0</v>
      </c>
      <c r="I159" s="332">
        <f t="shared" si="222"/>
        <v>0</v>
      </c>
      <c r="J159" s="332">
        <f t="shared" si="222"/>
        <v>0</v>
      </c>
      <c r="K159" s="332">
        <f t="shared" si="222"/>
        <v>0</v>
      </c>
      <c r="L159" s="332">
        <f t="shared" si="222"/>
        <v>0</v>
      </c>
      <c r="M159" s="332">
        <f t="shared" si="222"/>
        <v>0</v>
      </c>
      <c r="N159" s="332">
        <f t="shared" si="222"/>
        <v>0</v>
      </c>
      <c r="O159" s="332">
        <f t="shared" si="222"/>
        <v>0</v>
      </c>
      <c r="P159" s="332">
        <f t="shared" si="222"/>
        <v>0</v>
      </c>
      <c r="Q159" s="332">
        <f t="shared" si="222"/>
        <v>0</v>
      </c>
      <c r="R159" s="332">
        <f t="shared" si="222"/>
        <v>0</v>
      </c>
      <c r="S159" s="332">
        <f t="shared" si="222"/>
        <v>0</v>
      </c>
      <c r="T159" s="332">
        <f t="shared" si="222"/>
        <v>5612.58</v>
      </c>
      <c r="U159" s="332">
        <f t="shared" si="222"/>
        <v>0</v>
      </c>
      <c r="V159" s="332">
        <f t="shared" si="222"/>
        <v>0</v>
      </c>
      <c r="W159" s="332">
        <f t="shared" si="222"/>
        <v>0</v>
      </c>
      <c r="X159" s="332">
        <f t="shared" si="222"/>
        <v>0</v>
      </c>
      <c r="Y159" s="332">
        <f t="shared" si="222"/>
        <v>0</v>
      </c>
      <c r="Z159" s="332">
        <f t="shared" si="222"/>
        <v>76501.275999999998</v>
      </c>
      <c r="AA159" s="332">
        <f t="shared" si="222"/>
        <v>0</v>
      </c>
      <c r="AB159" s="332">
        <f t="shared" si="222"/>
        <v>857.53099999999995</v>
      </c>
      <c r="AC159" s="332">
        <f t="shared" si="222"/>
        <v>0</v>
      </c>
      <c r="AD159" s="332">
        <f t="shared" si="222"/>
        <v>14917.96</v>
      </c>
      <c r="AE159" s="332">
        <f t="shared" si="222"/>
        <v>0</v>
      </c>
      <c r="AF159" s="763"/>
    </row>
    <row r="160" spans="1:32" x14ac:dyDescent="0.25">
      <c r="A160" s="330" t="s">
        <v>33</v>
      </c>
      <c r="B160" s="332">
        <f>B10+B18+B54+B102+B133</f>
        <v>435720.11099999998</v>
      </c>
      <c r="C160" s="332">
        <f>C10+C18+C54+C102+C133</f>
        <v>37687.879000000001</v>
      </c>
      <c r="D160" s="332">
        <f>D10+D18+D54+D102+D133</f>
        <v>21641.969999999998</v>
      </c>
      <c r="E160" s="332">
        <f>E10+E18+E54+E102+E133</f>
        <v>21641.969999999998</v>
      </c>
      <c r="F160" s="332">
        <f t="shared" si="220"/>
        <v>4.9669431026101982</v>
      </c>
      <c r="G160" s="332">
        <f t="shared" si="221"/>
        <v>57.424218539865294</v>
      </c>
      <c r="H160" s="332">
        <f t="shared" ref="H160:AE160" si="223">H10+H18+H54+H102+H133</f>
        <v>37687.879000000001</v>
      </c>
      <c r="I160" s="332">
        <f t="shared" si="223"/>
        <v>21641.969999999998</v>
      </c>
      <c r="J160" s="332">
        <f t="shared" si="223"/>
        <v>26379.682000000001</v>
      </c>
      <c r="K160" s="332">
        <f t="shared" si="223"/>
        <v>0</v>
      </c>
      <c r="L160" s="332">
        <f t="shared" si="223"/>
        <v>27020.953000000005</v>
      </c>
      <c r="M160" s="332">
        <f t="shared" si="223"/>
        <v>0</v>
      </c>
      <c r="N160" s="332">
        <f t="shared" si="223"/>
        <v>32253.851000000006</v>
      </c>
      <c r="O160" s="332">
        <f t="shared" si="223"/>
        <v>0</v>
      </c>
      <c r="P160" s="332">
        <f t="shared" si="223"/>
        <v>21759.444000000003</v>
      </c>
      <c r="Q160" s="332">
        <f t="shared" si="223"/>
        <v>0</v>
      </c>
      <c r="R160" s="332">
        <f t="shared" si="223"/>
        <v>25708.875</v>
      </c>
      <c r="S160" s="332">
        <f t="shared" si="223"/>
        <v>0</v>
      </c>
      <c r="T160" s="332">
        <f t="shared" si="223"/>
        <v>23379.165000000005</v>
      </c>
      <c r="U160" s="332">
        <f t="shared" si="223"/>
        <v>0</v>
      </c>
      <c r="V160" s="332">
        <f t="shared" si="223"/>
        <v>16152.05</v>
      </c>
      <c r="W160" s="332">
        <f t="shared" si="223"/>
        <v>0</v>
      </c>
      <c r="X160" s="332">
        <f t="shared" si="223"/>
        <v>127967.91099999999</v>
      </c>
      <c r="Y160" s="332">
        <f t="shared" si="223"/>
        <v>0</v>
      </c>
      <c r="Z160" s="332">
        <f t="shared" si="223"/>
        <v>40693.739000000001</v>
      </c>
      <c r="AA160" s="332">
        <f t="shared" si="223"/>
        <v>0</v>
      </c>
      <c r="AB160" s="332">
        <f t="shared" si="223"/>
        <v>16229.137000000001</v>
      </c>
      <c r="AC160" s="332">
        <f t="shared" si="223"/>
        <v>0</v>
      </c>
      <c r="AD160" s="332">
        <f t="shared" si="223"/>
        <v>40487.425000000003</v>
      </c>
      <c r="AE160" s="332">
        <f t="shared" si="223"/>
        <v>0</v>
      </c>
      <c r="AF160" s="763"/>
    </row>
    <row r="161" spans="1:32" ht="31.5" x14ac:dyDescent="0.25">
      <c r="A161" s="344" t="s">
        <v>176</v>
      </c>
      <c r="B161" s="332">
        <f t="shared" ref="B161:E162" si="224">B19+B55++B103+B134</f>
        <v>0</v>
      </c>
      <c r="C161" s="332">
        <f t="shared" si="224"/>
        <v>0</v>
      </c>
      <c r="D161" s="332">
        <f t="shared" si="224"/>
        <v>0</v>
      </c>
      <c r="E161" s="332">
        <f t="shared" si="224"/>
        <v>0</v>
      </c>
      <c r="F161" s="332">
        <f t="shared" si="220"/>
        <v>0</v>
      </c>
      <c r="G161" s="332">
        <f t="shared" si="221"/>
        <v>0</v>
      </c>
      <c r="H161" s="332">
        <f t="shared" ref="H161:AE161" si="225">H19+H55++H103+H134</f>
        <v>0</v>
      </c>
      <c r="I161" s="332">
        <f t="shared" si="225"/>
        <v>0</v>
      </c>
      <c r="J161" s="332">
        <f t="shared" si="225"/>
        <v>0</v>
      </c>
      <c r="K161" s="332">
        <f t="shared" si="225"/>
        <v>0</v>
      </c>
      <c r="L161" s="332">
        <f t="shared" si="225"/>
        <v>0</v>
      </c>
      <c r="M161" s="332">
        <f t="shared" si="225"/>
        <v>0</v>
      </c>
      <c r="N161" s="332">
        <f t="shared" si="225"/>
        <v>0</v>
      </c>
      <c r="O161" s="332">
        <f t="shared" si="225"/>
        <v>0</v>
      </c>
      <c r="P161" s="332">
        <f t="shared" si="225"/>
        <v>0</v>
      </c>
      <c r="Q161" s="332">
        <f t="shared" si="225"/>
        <v>0</v>
      </c>
      <c r="R161" s="332">
        <f t="shared" si="225"/>
        <v>0</v>
      </c>
      <c r="S161" s="332">
        <f t="shared" si="225"/>
        <v>0</v>
      </c>
      <c r="T161" s="332">
        <f t="shared" si="225"/>
        <v>0</v>
      </c>
      <c r="U161" s="332">
        <f t="shared" si="225"/>
        <v>0</v>
      </c>
      <c r="V161" s="332">
        <f t="shared" si="225"/>
        <v>0</v>
      </c>
      <c r="W161" s="332">
        <f t="shared" si="225"/>
        <v>0</v>
      </c>
      <c r="X161" s="332">
        <f t="shared" si="225"/>
        <v>0</v>
      </c>
      <c r="Y161" s="332">
        <f t="shared" si="225"/>
        <v>0</v>
      </c>
      <c r="Z161" s="332">
        <f t="shared" si="225"/>
        <v>0</v>
      </c>
      <c r="AA161" s="332">
        <f t="shared" si="225"/>
        <v>0</v>
      </c>
      <c r="AB161" s="332">
        <f t="shared" si="225"/>
        <v>0</v>
      </c>
      <c r="AC161" s="332">
        <f t="shared" si="225"/>
        <v>0</v>
      </c>
      <c r="AD161" s="332">
        <f t="shared" si="225"/>
        <v>0</v>
      </c>
      <c r="AE161" s="332">
        <f t="shared" si="225"/>
        <v>0</v>
      </c>
      <c r="AF161" s="763"/>
    </row>
    <row r="162" spans="1:32" x14ac:dyDescent="0.25">
      <c r="A162" s="330" t="s">
        <v>401</v>
      </c>
      <c r="B162" s="332">
        <f t="shared" si="224"/>
        <v>356607.76</v>
      </c>
      <c r="C162" s="332">
        <f t="shared" si="224"/>
        <v>0</v>
      </c>
      <c r="D162" s="332">
        <f t="shared" si="224"/>
        <v>0</v>
      </c>
      <c r="E162" s="332">
        <f t="shared" si="224"/>
        <v>0</v>
      </c>
      <c r="F162" s="332">
        <f t="shared" si="220"/>
        <v>0</v>
      </c>
      <c r="G162" s="332">
        <f t="shared" si="221"/>
        <v>0</v>
      </c>
      <c r="H162" s="332">
        <f t="shared" ref="H162:AE162" si="226">H20+H56++H104+H135</f>
        <v>0</v>
      </c>
      <c r="I162" s="332">
        <f t="shared" si="226"/>
        <v>0</v>
      </c>
      <c r="J162" s="332">
        <f t="shared" si="226"/>
        <v>0</v>
      </c>
      <c r="K162" s="332">
        <f t="shared" si="226"/>
        <v>0</v>
      </c>
      <c r="L162" s="332">
        <f t="shared" si="226"/>
        <v>0</v>
      </c>
      <c r="M162" s="332">
        <f t="shared" si="226"/>
        <v>0</v>
      </c>
      <c r="N162" s="332">
        <f t="shared" si="226"/>
        <v>0</v>
      </c>
      <c r="O162" s="332">
        <f t="shared" si="226"/>
        <v>0</v>
      </c>
      <c r="P162" s="332">
        <f t="shared" si="226"/>
        <v>0</v>
      </c>
      <c r="Q162" s="332">
        <f t="shared" si="226"/>
        <v>0</v>
      </c>
      <c r="R162" s="332">
        <f t="shared" si="226"/>
        <v>0</v>
      </c>
      <c r="S162" s="332">
        <f t="shared" si="226"/>
        <v>0</v>
      </c>
      <c r="T162" s="332">
        <f t="shared" si="226"/>
        <v>11225.16</v>
      </c>
      <c r="U162" s="332">
        <f t="shared" si="226"/>
        <v>0</v>
      </c>
      <c r="V162" s="332">
        <f t="shared" si="226"/>
        <v>0</v>
      </c>
      <c r="W162" s="332">
        <f t="shared" si="226"/>
        <v>0</v>
      </c>
      <c r="X162" s="332">
        <f t="shared" si="226"/>
        <v>225725.5</v>
      </c>
      <c r="Y162" s="332">
        <f t="shared" si="226"/>
        <v>0</v>
      </c>
      <c r="Z162" s="332">
        <f t="shared" si="226"/>
        <v>98664.75</v>
      </c>
      <c r="AA162" s="332">
        <f t="shared" si="226"/>
        <v>0</v>
      </c>
      <c r="AB162" s="332">
        <f t="shared" si="226"/>
        <v>1147.3499999999999</v>
      </c>
      <c r="AC162" s="332">
        <f t="shared" si="226"/>
        <v>0</v>
      </c>
      <c r="AD162" s="332">
        <f t="shared" si="226"/>
        <v>19845</v>
      </c>
      <c r="AE162" s="332">
        <f t="shared" si="226"/>
        <v>0</v>
      </c>
      <c r="AF162" s="764"/>
    </row>
    <row r="165" spans="1:32" ht="16.5" x14ac:dyDescent="0.25">
      <c r="A165" s="555" t="s">
        <v>538</v>
      </c>
      <c r="B165" s="555"/>
      <c r="C165" s="555"/>
      <c r="D165" s="555"/>
    </row>
    <row r="166" spans="1:32" ht="16.5" x14ac:dyDescent="0.25">
      <c r="A166" s="555"/>
      <c r="B166" s="555"/>
      <c r="C166" s="555"/>
      <c r="D166" s="555"/>
    </row>
    <row r="167" spans="1:32" ht="16.5" x14ac:dyDescent="0.25">
      <c r="A167" s="555" t="s">
        <v>539</v>
      </c>
      <c r="B167" s="556"/>
      <c r="C167" s="556"/>
      <c r="D167" s="555"/>
    </row>
    <row r="168" spans="1:32" ht="16.5" x14ac:dyDescent="0.25">
      <c r="A168" s="555" t="s">
        <v>540</v>
      </c>
      <c r="B168" s="555"/>
      <c r="C168" s="555"/>
      <c r="D168" s="555"/>
    </row>
    <row r="169" spans="1:32" ht="16.5" x14ac:dyDescent="0.25">
      <c r="A169" s="555"/>
      <c r="B169" s="555"/>
      <c r="C169" s="555"/>
      <c r="D169" s="555"/>
    </row>
    <row r="170" spans="1:32" ht="16.5" x14ac:dyDescent="0.25">
      <c r="A170" s="555"/>
      <c r="B170" s="555"/>
      <c r="C170" s="555"/>
      <c r="D170" s="555"/>
    </row>
    <row r="171" spans="1:32" ht="16.5" x14ac:dyDescent="0.25">
      <c r="A171" s="555"/>
      <c r="B171" s="555"/>
      <c r="C171" s="555"/>
      <c r="D171" s="555"/>
    </row>
    <row r="172" spans="1:32" ht="16.5" x14ac:dyDescent="0.25">
      <c r="A172" s="555" t="s">
        <v>541</v>
      </c>
      <c r="B172" s="555"/>
      <c r="C172" s="555"/>
      <c r="D172" s="555"/>
    </row>
    <row r="173" spans="1:32" ht="16.5" x14ac:dyDescent="0.25">
      <c r="A173" s="555"/>
      <c r="B173" s="555"/>
      <c r="C173" s="555"/>
      <c r="D173" s="555"/>
    </row>
    <row r="174" spans="1:32" ht="16.5" x14ac:dyDescent="0.25">
      <c r="A174" s="555" t="s">
        <v>542</v>
      </c>
      <c r="B174" s="556"/>
      <c r="C174" s="556"/>
      <c r="D174" s="555"/>
    </row>
    <row r="175" spans="1:32" ht="16.5" x14ac:dyDescent="0.25">
      <c r="A175" s="555"/>
      <c r="B175" s="555"/>
      <c r="C175" s="555"/>
      <c r="D175" s="555"/>
    </row>
  </sheetData>
  <customSheetViews>
    <customSheetView guid="{87218168-6C8E-4D5B-A5E5-DCCC26803AA3}" scale="60" state="hidden" topLeftCell="A142">
      <selection activeCell="AF43" sqref="AF43:AF69"/>
      <pageMargins left="0.11811023622047245" right="0.11811023622047245" top="0.15748031496062992" bottom="0.15748031496062992" header="0.31496062992125984" footer="0.31496062992125984"/>
      <pageSetup paperSize="9" scale="45" orientation="landscape" r:id="rId1"/>
    </customSheetView>
    <customSheetView guid="{74870EE6-26B9-40F7-9DC9-260EF16D8959}" scale="60" topLeftCell="A142">
      <selection activeCell="G145" sqref="G145"/>
      <pageMargins left="0.11811023622047245" right="0.11811023622047245" top="0.15748031496062992" bottom="0.15748031496062992" header="0.31496062992125984" footer="0.31496062992125984"/>
      <pageSetup paperSize="9" scale="45" orientation="landscape" r:id="rId2"/>
    </customSheetView>
    <customSheetView guid="{B1BF08D1-D416-4B47-ADD0-4F59132DC9E8}" scale="60" topLeftCell="A142">
      <selection activeCell="G145" sqref="G145"/>
      <pageMargins left="0.11811023622047245" right="0.11811023622047245" top="0.15748031496062992" bottom="0.15748031496062992" header="0.31496062992125984" footer="0.31496062992125984"/>
      <pageSetup paperSize="9" scale="45" orientation="landscape" r:id="rId3"/>
    </customSheetView>
    <customSheetView guid="{7C130984-112A-4861-AA43-E2940708E3DC}" scale="70">
      <selection sqref="A1:AD1"/>
      <pageMargins left="0.7" right="0.7" top="0.75" bottom="0.75" header="0.3" footer="0.3"/>
    </customSheetView>
    <customSheetView guid="{4D0DFB57-2CBA-42F2-9A97-C453A6851FBA}" scale="70">
      <selection sqref="A1:AD1"/>
      <pageMargins left="0.7" right="0.7" top="0.75" bottom="0.75" header="0.3" footer="0.3"/>
    </customSheetView>
    <customSheetView guid="{BCD82A82-B724-4763-8580-D765356E09BA}" scale="70">
      <selection sqref="A1:AD1"/>
      <pageMargins left="0.7" right="0.7" top="0.75" bottom="0.75" header="0.3" footer="0.3"/>
    </customSheetView>
    <customSheetView guid="{E508E171-4ED9-4B07-84DF-DA28C60E1969}" scale="70">
      <selection sqref="A1:AD1"/>
      <pageMargins left="0.7" right="0.7" top="0.75" bottom="0.75" header="0.3" footer="0.3"/>
    </customSheetView>
    <customSheetView guid="{4F41B9CC-959D-442C-80B0-1F0DB2C76D27}" scale="70">
      <selection sqref="A1:AD1"/>
      <pageMargins left="0.7" right="0.7" top="0.75" bottom="0.75" header="0.3" footer="0.3"/>
    </customSheetView>
    <customSheetView guid="{602C8EDB-B9EF-4C85-B0D5-0558C3A0ABAB}" scale="70">
      <selection activeCell="C175" sqref="C175"/>
      <pageMargins left="0.7" right="0.7" top="0.75" bottom="0.75" header="0.3" footer="0.3"/>
      <pageSetup paperSize="9" orientation="portrait" r:id="rId4"/>
    </customSheetView>
    <customSheetView guid="{0C2B9C2A-7B94-41EF-A2E6-F8AC9A67DE25}" scale="60" showPageBreaks="1">
      <selection activeCell="C149" sqref="C149"/>
      <pageMargins left="0.11811023622047245" right="0.11811023622047245" top="0.15748031496062992" bottom="0.15748031496062992" header="0.31496062992125984" footer="0.31496062992125984"/>
      <pageSetup paperSize="9" scale="55" orientation="landscape" r:id="rId5"/>
    </customSheetView>
    <customSheetView guid="{B82BA08A-1A30-4F4D-A478-74A6BD09EA97}" scale="60" topLeftCell="A142">
      <selection activeCell="G145" sqref="G145"/>
      <pageMargins left="0.11811023622047245" right="0.11811023622047245" top="0.15748031496062992" bottom="0.15748031496062992" header="0.31496062992125984" footer="0.31496062992125984"/>
      <pageSetup paperSize="9" scale="45" orientation="landscape" r:id="rId6"/>
    </customSheetView>
    <customSheetView guid="{84867370-1F3E-4368-AF79-FBCE46FFFE92}" scale="60" topLeftCell="A142">
      <selection activeCell="G145" sqref="G145"/>
      <pageMargins left="0.11811023622047245" right="0.11811023622047245" top="0.15748031496062992" bottom="0.15748031496062992" header="0.31496062992125984" footer="0.31496062992125984"/>
      <pageSetup paperSize="9" scale="45" orientation="landscape" r:id="rId7"/>
    </customSheetView>
    <customSheetView guid="{C236B307-BD63-48C4-A75F-B3F3717BF55C}" scale="60" topLeftCell="A142">
      <selection activeCell="G145" sqref="G145"/>
      <pageMargins left="0.11811023622047245" right="0.11811023622047245" top="0.15748031496062992" bottom="0.15748031496062992" header="0.31496062992125984" footer="0.31496062992125984"/>
      <pageSetup paperSize="9" scale="45" orientation="landscape" r:id="rId8"/>
    </customSheetView>
    <customSheetView guid="{09C3E205-981E-4A4E-BE89-8B7044192060}" scale="60" topLeftCell="A142">
      <selection activeCell="G145" sqref="G145"/>
      <pageMargins left="0.11811023622047245" right="0.11811023622047245" top="0.15748031496062992" bottom="0.15748031496062992" header="0.31496062992125984" footer="0.31496062992125984"/>
      <pageSetup paperSize="9" scale="45" orientation="landscape" r:id="rId9"/>
    </customSheetView>
    <customSheetView guid="{D01FA037-9AEC-4167-ADB8-2F327C01ECE6}" scale="60" topLeftCell="A142">
      <selection activeCell="G145" sqref="G145"/>
      <pageMargins left="0.11811023622047245" right="0.11811023622047245" top="0.15748031496062992" bottom="0.15748031496062992" header="0.31496062992125984" footer="0.31496062992125984"/>
      <pageSetup paperSize="9" scale="45" orientation="landscape" r:id="rId10"/>
    </customSheetView>
    <customSheetView guid="{69DABE6F-6182-4403-A4A2-969F10F1C13A}" scale="60" topLeftCell="A142">
      <selection activeCell="G145" sqref="G145"/>
      <pageMargins left="0.11811023622047245" right="0.11811023622047245" top="0.15748031496062992" bottom="0.15748031496062992" header="0.31496062992125984" footer="0.31496062992125984"/>
      <pageSetup paperSize="9" scale="45" orientation="landscape" r:id="rId11"/>
    </customSheetView>
    <customSheetView guid="{874882D1-E741-4CCA-BF0D-E72FA60B771D}" scale="60" topLeftCell="A142">
      <selection activeCell="G145" sqref="G145"/>
      <pageMargins left="0.11811023622047245" right="0.11811023622047245" top="0.15748031496062992" bottom="0.15748031496062992" header="0.31496062992125984" footer="0.31496062992125984"/>
      <pageSetup paperSize="9" scale="45" orientation="landscape" r:id="rId12"/>
    </customSheetView>
  </customSheetViews>
  <mergeCells count="68">
    <mergeCell ref="AF143:AF147"/>
    <mergeCell ref="AF148:AF152"/>
    <mergeCell ref="AF153:AF157"/>
    <mergeCell ref="AF158:AF162"/>
    <mergeCell ref="AF40:AF44"/>
    <mergeCell ref="AF46:AF50"/>
    <mergeCell ref="AF94:AF98"/>
    <mergeCell ref="AF100:AF104"/>
    <mergeCell ref="AF106:AF110"/>
    <mergeCell ref="AF52:AF68"/>
    <mergeCell ref="A1:AD1"/>
    <mergeCell ref="A3:A4"/>
    <mergeCell ref="B3:B4"/>
    <mergeCell ref="C3:C4"/>
    <mergeCell ref="D3:D4"/>
    <mergeCell ref="E3:E4"/>
    <mergeCell ref="F3:G3"/>
    <mergeCell ref="H3:I3"/>
    <mergeCell ref="J3:K3"/>
    <mergeCell ref="L3:M3"/>
    <mergeCell ref="A13:AE13"/>
    <mergeCell ref="A15:AE15"/>
    <mergeCell ref="AF8:AF12"/>
    <mergeCell ref="N3:O3"/>
    <mergeCell ref="P3:Q3"/>
    <mergeCell ref="R3:S3"/>
    <mergeCell ref="T3:U3"/>
    <mergeCell ref="V3:W3"/>
    <mergeCell ref="X3:Y3"/>
    <mergeCell ref="Z3:AA3"/>
    <mergeCell ref="AB3:AC3"/>
    <mergeCell ref="AD3:AE3"/>
    <mergeCell ref="A6:AE6"/>
    <mergeCell ref="A8:AE8"/>
    <mergeCell ref="AF16:AF20"/>
    <mergeCell ref="A21:AE21"/>
    <mergeCell ref="AF22:AF26"/>
    <mergeCell ref="A69:AE69"/>
    <mergeCell ref="AF28:AF32"/>
    <mergeCell ref="A33:AE33"/>
    <mergeCell ref="AF34:AF38"/>
    <mergeCell ref="A39:AE39"/>
    <mergeCell ref="A45:AE45"/>
    <mergeCell ref="A51:AE51"/>
    <mergeCell ref="A57:AE57"/>
    <mergeCell ref="A63:AE63"/>
    <mergeCell ref="A27:AE27"/>
    <mergeCell ref="A128:AE128"/>
    <mergeCell ref="AF70:AF74"/>
    <mergeCell ref="A75:AE75"/>
    <mergeCell ref="AF76:AF80"/>
    <mergeCell ref="A81:AE81"/>
    <mergeCell ref="AF82:AF86"/>
    <mergeCell ref="A87:AE87"/>
    <mergeCell ref="AF88:AF92"/>
    <mergeCell ref="A93:AE93"/>
    <mergeCell ref="A99:AE99"/>
    <mergeCell ref="A105:AE105"/>
    <mergeCell ref="AF123:AF127"/>
    <mergeCell ref="A111:AE111"/>
    <mergeCell ref="A117:AE117"/>
    <mergeCell ref="AF112:AF116"/>
    <mergeCell ref="AF118:AF122"/>
    <mergeCell ref="A130:AE130"/>
    <mergeCell ref="AF131:AF135"/>
    <mergeCell ref="A136:AE136"/>
    <mergeCell ref="AF137:AF141"/>
    <mergeCell ref="A142:AE142"/>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11811023622047245" right="0.11811023622047245" top="0.15748031496062992" bottom="0.15748031496062992" header="0.31496062992125984" footer="0.31496062992125984"/>
  <pageSetup paperSize="9" scale="45"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zoomScale="85" zoomScaleNormal="85" workbookViewId="0">
      <pane xSplit="1" ySplit="6" topLeftCell="B45"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21" x14ac:dyDescent="0.35"/>
  <cols>
    <col min="1" max="1" width="46.140625" style="405" customWidth="1"/>
    <col min="2" max="2" width="17.42578125" style="405" customWidth="1"/>
    <col min="3" max="3" width="14.85546875" style="405" bestFit="1" customWidth="1"/>
    <col min="4" max="4" width="17" style="405" customWidth="1"/>
    <col min="5" max="5" width="14.5703125" style="405" bestFit="1" customWidth="1"/>
    <col min="6" max="6" width="16.5703125" style="405" bestFit="1" customWidth="1"/>
    <col min="7" max="8" width="13.42578125" style="405" bestFit="1" customWidth="1"/>
    <col min="9" max="9" width="13.5703125" style="405" bestFit="1" customWidth="1"/>
    <col min="10" max="10" width="17.28515625" style="405" bestFit="1" customWidth="1"/>
    <col min="11" max="11" width="13.5703125" style="405" bestFit="1" customWidth="1"/>
    <col min="12" max="12" width="14.85546875" style="405" bestFit="1" customWidth="1"/>
    <col min="13" max="13" width="13.5703125" style="405" bestFit="1" customWidth="1"/>
    <col min="14" max="14" width="17.28515625" style="405" bestFit="1" customWidth="1"/>
    <col min="15" max="15" width="13.5703125" style="405" bestFit="1" customWidth="1"/>
    <col min="16" max="16" width="17.28515625" style="405" bestFit="1" customWidth="1"/>
    <col min="17" max="17" width="13.5703125" style="405" bestFit="1" customWidth="1"/>
    <col min="18" max="18" width="17.28515625" style="405" bestFit="1" customWidth="1"/>
    <col min="19" max="19" width="13.5703125" style="405" bestFit="1" customWidth="1"/>
    <col min="20" max="20" width="17.28515625" style="405" bestFit="1" customWidth="1"/>
    <col min="21" max="21" width="13.5703125" style="405" bestFit="1" customWidth="1"/>
    <col min="22" max="22" width="17.28515625" style="405" bestFit="1" customWidth="1"/>
    <col min="23" max="23" width="13.5703125" style="405" bestFit="1" customWidth="1"/>
    <col min="24" max="24" width="13.28515625" style="405" customWidth="1"/>
    <col min="25" max="25" width="13.5703125" style="405" bestFit="1" customWidth="1"/>
    <col min="26" max="26" width="15.5703125" style="405" bestFit="1" customWidth="1"/>
    <col min="27" max="27" width="13.5703125" style="405" bestFit="1" customWidth="1"/>
    <col min="28" max="28" width="15.5703125" style="405" bestFit="1" customWidth="1"/>
    <col min="29" max="29" width="13.5703125" style="405" bestFit="1" customWidth="1"/>
    <col min="30" max="30" width="13.42578125" style="405" bestFit="1" customWidth="1"/>
    <col min="31" max="31" width="13.5703125" style="405" bestFit="1" customWidth="1"/>
    <col min="32" max="32" width="36.140625" style="405" customWidth="1"/>
    <col min="33" max="33" width="15.28515625" style="598" customWidth="1"/>
    <col min="34" max="16384" width="9.140625" style="405"/>
  </cols>
  <sheetData>
    <row r="1" spans="1:33" x14ac:dyDescent="0.35">
      <c r="A1" s="644" t="s">
        <v>0</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row>
    <row r="2" spans="1:33" ht="27.75" customHeight="1" x14ac:dyDescent="0.35">
      <c r="A2" s="645" t="s">
        <v>40</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406" t="s">
        <v>1</v>
      </c>
    </row>
    <row r="3" spans="1:33" ht="75" customHeight="1" x14ac:dyDescent="0.35">
      <c r="A3" s="646" t="s">
        <v>2</v>
      </c>
      <c r="B3" s="638" t="s">
        <v>3</v>
      </c>
      <c r="C3" s="638" t="s">
        <v>3</v>
      </c>
      <c r="D3" s="638" t="s">
        <v>4</v>
      </c>
      <c r="E3" s="638" t="s">
        <v>5</v>
      </c>
      <c r="F3" s="640" t="s">
        <v>6</v>
      </c>
      <c r="G3" s="641"/>
      <c r="H3" s="640" t="s">
        <v>7</v>
      </c>
      <c r="I3" s="641"/>
      <c r="J3" s="640" t="s">
        <v>8</v>
      </c>
      <c r="K3" s="641"/>
      <c r="L3" s="640" t="s">
        <v>9</v>
      </c>
      <c r="M3" s="641"/>
      <c r="N3" s="640" t="s">
        <v>10</v>
      </c>
      <c r="O3" s="641"/>
      <c r="P3" s="640" t="s">
        <v>11</v>
      </c>
      <c r="Q3" s="641"/>
      <c r="R3" s="640" t="s">
        <v>12</v>
      </c>
      <c r="S3" s="641"/>
      <c r="T3" s="640" t="s">
        <v>13</v>
      </c>
      <c r="U3" s="641"/>
      <c r="V3" s="640" t="s">
        <v>14</v>
      </c>
      <c r="W3" s="641"/>
      <c r="X3" s="640" t="s">
        <v>15</v>
      </c>
      <c r="Y3" s="641"/>
      <c r="Z3" s="640" t="s">
        <v>16</v>
      </c>
      <c r="AA3" s="641"/>
      <c r="AB3" s="640" t="s">
        <v>17</v>
      </c>
      <c r="AC3" s="641"/>
      <c r="AD3" s="640" t="s">
        <v>18</v>
      </c>
      <c r="AE3" s="641"/>
      <c r="AF3" s="646" t="s">
        <v>19</v>
      </c>
    </row>
    <row r="4" spans="1:33" ht="18.75" customHeight="1" x14ac:dyDescent="0.35">
      <c r="A4" s="647"/>
      <c r="B4" s="639"/>
      <c r="C4" s="639"/>
      <c r="D4" s="639"/>
      <c r="E4" s="639"/>
      <c r="F4" s="642"/>
      <c r="G4" s="643"/>
      <c r="H4" s="642"/>
      <c r="I4" s="643"/>
      <c r="J4" s="642"/>
      <c r="K4" s="643"/>
      <c r="L4" s="642"/>
      <c r="M4" s="643"/>
      <c r="N4" s="642"/>
      <c r="O4" s="643"/>
      <c r="P4" s="642"/>
      <c r="Q4" s="643"/>
      <c r="R4" s="642"/>
      <c r="S4" s="643"/>
      <c r="T4" s="642"/>
      <c r="U4" s="643"/>
      <c r="V4" s="642"/>
      <c r="W4" s="643"/>
      <c r="X4" s="642"/>
      <c r="Y4" s="643"/>
      <c r="Z4" s="642"/>
      <c r="AA4" s="643"/>
      <c r="AB4" s="642"/>
      <c r="AC4" s="643"/>
      <c r="AD4" s="642"/>
      <c r="AE4" s="643"/>
      <c r="AF4" s="647"/>
    </row>
    <row r="5" spans="1:33" ht="56.25" x14ac:dyDescent="0.35">
      <c r="A5" s="407"/>
      <c r="B5" s="408">
        <v>2024</v>
      </c>
      <c r="C5" s="436">
        <v>45323</v>
      </c>
      <c r="D5" s="409">
        <f>C5</f>
        <v>45323</v>
      </c>
      <c r="E5" s="409">
        <f>C5</f>
        <v>45323</v>
      </c>
      <c r="F5" s="410" t="s">
        <v>20</v>
      </c>
      <c r="G5" s="410" t="s">
        <v>21</v>
      </c>
      <c r="H5" s="410" t="s">
        <v>22</v>
      </c>
      <c r="I5" s="410" t="s">
        <v>23</v>
      </c>
      <c r="J5" s="410" t="s">
        <v>22</v>
      </c>
      <c r="K5" s="410" t="s">
        <v>23</v>
      </c>
      <c r="L5" s="410" t="s">
        <v>22</v>
      </c>
      <c r="M5" s="410" t="s">
        <v>23</v>
      </c>
      <c r="N5" s="410" t="s">
        <v>22</v>
      </c>
      <c r="O5" s="410" t="s">
        <v>23</v>
      </c>
      <c r="P5" s="410" t="s">
        <v>22</v>
      </c>
      <c r="Q5" s="410" t="s">
        <v>23</v>
      </c>
      <c r="R5" s="410" t="s">
        <v>22</v>
      </c>
      <c r="S5" s="410" t="s">
        <v>23</v>
      </c>
      <c r="T5" s="410" t="s">
        <v>22</v>
      </c>
      <c r="U5" s="410" t="s">
        <v>23</v>
      </c>
      <c r="V5" s="410" t="s">
        <v>22</v>
      </c>
      <c r="W5" s="410" t="s">
        <v>23</v>
      </c>
      <c r="X5" s="410" t="s">
        <v>22</v>
      </c>
      <c r="Y5" s="410" t="s">
        <v>23</v>
      </c>
      <c r="Z5" s="410" t="s">
        <v>22</v>
      </c>
      <c r="AA5" s="410" t="s">
        <v>23</v>
      </c>
      <c r="AB5" s="410" t="s">
        <v>22</v>
      </c>
      <c r="AC5" s="410" t="s">
        <v>23</v>
      </c>
      <c r="AD5" s="410" t="s">
        <v>22</v>
      </c>
      <c r="AE5" s="410" t="s">
        <v>23</v>
      </c>
      <c r="AF5" s="648"/>
    </row>
    <row r="6" spans="1:33" x14ac:dyDescent="0.35">
      <c r="A6" s="411">
        <v>1</v>
      </c>
      <c r="B6" s="411">
        <v>2</v>
      </c>
      <c r="C6" s="411">
        <v>3</v>
      </c>
      <c r="D6" s="411">
        <v>4</v>
      </c>
      <c r="E6" s="411">
        <v>5</v>
      </c>
      <c r="F6" s="411">
        <v>6</v>
      </c>
      <c r="G6" s="411">
        <v>7</v>
      </c>
      <c r="H6" s="411">
        <v>8</v>
      </c>
      <c r="I6" s="411">
        <v>9</v>
      </c>
      <c r="J6" s="411">
        <v>10</v>
      </c>
      <c r="K6" s="411">
        <v>11</v>
      </c>
      <c r="L6" s="411">
        <v>12</v>
      </c>
      <c r="M6" s="411">
        <v>13</v>
      </c>
      <c r="N6" s="411">
        <v>14</v>
      </c>
      <c r="O6" s="411">
        <v>15</v>
      </c>
      <c r="P6" s="411">
        <v>16</v>
      </c>
      <c r="Q6" s="411">
        <v>17</v>
      </c>
      <c r="R6" s="411">
        <v>18</v>
      </c>
      <c r="S6" s="411">
        <v>19</v>
      </c>
      <c r="T6" s="411">
        <v>20</v>
      </c>
      <c r="U6" s="411">
        <v>21</v>
      </c>
      <c r="V6" s="411">
        <v>22</v>
      </c>
      <c r="W6" s="411">
        <v>23</v>
      </c>
      <c r="X6" s="411">
        <v>24</v>
      </c>
      <c r="Y6" s="411">
        <v>25</v>
      </c>
      <c r="Z6" s="411">
        <v>26</v>
      </c>
      <c r="AA6" s="411">
        <v>27</v>
      </c>
      <c r="AB6" s="411">
        <v>28</v>
      </c>
      <c r="AC6" s="411">
        <v>29</v>
      </c>
      <c r="AD6" s="411">
        <v>30</v>
      </c>
      <c r="AE6" s="411">
        <v>31</v>
      </c>
      <c r="AF6" s="412">
        <v>32</v>
      </c>
    </row>
    <row r="7" spans="1:33" ht="56.25" customHeight="1" x14ac:dyDescent="0.35">
      <c r="A7" s="572" t="s">
        <v>36</v>
      </c>
      <c r="B7" s="573"/>
      <c r="C7" s="573"/>
      <c r="D7" s="573"/>
      <c r="E7" s="573"/>
      <c r="F7" s="573"/>
      <c r="G7" s="573"/>
      <c r="H7" s="574"/>
      <c r="I7" s="574"/>
      <c r="J7" s="574"/>
      <c r="K7" s="574"/>
      <c r="L7" s="574"/>
      <c r="M7" s="574"/>
      <c r="N7" s="574"/>
      <c r="O7" s="574"/>
      <c r="P7" s="574"/>
      <c r="Q7" s="574"/>
      <c r="R7" s="574"/>
      <c r="S7" s="574"/>
      <c r="T7" s="574"/>
      <c r="U7" s="574"/>
      <c r="V7" s="574"/>
      <c r="W7" s="574"/>
      <c r="X7" s="574"/>
      <c r="Y7" s="574"/>
      <c r="Z7" s="574"/>
      <c r="AA7" s="574"/>
      <c r="AB7" s="574"/>
      <c r="AC7" s="574"/>
      <c r="AD7" s="574"/>
      <c r="AE7" s="574"/>
      <c r="AF7" s="433"/>
    </row>
    <row r="8" spans="1:33" x14ac:dyDescent="0.35">
      <c r="A8" s="414" t="s">
        <v>54</v>
      </c>
      <c r="B8" s="413"/>
      <c r="C8" s="413"/>
      <c r="D8" s="413"/>
      <c r="E8" s="413"/>
      <c r="F8" s="413"/>
      <c r="G8" s="413"/>
      <c r="H8" s="429"/>
      <c r="I8" s="429"/>
      <c r="J8" s="429"/>
      <c r="K8" s="429"/>
      <c r="L8" s="429"/>
      <c r="M8" s="429"/>
      <c r="N8" s="429"/>
      <c r="O8" s="429"/>
      <c r="P8" s="429"/>
      <c r="Q8" s="429"/>
      <c r="R8" s="429"/>
      <c r="S8" s="429"/>
      <c r="T8" s="429"/>
      <c r="U8" s="429"/>
      <c r="V8" s="429"/>
      <c r="W8" s="429"/>
      <c r="X8" s="429"/>
      <c r="Y8" s="429"/>
      <c r="Z8" s="429"/>
      <c r="AA8" s="429"/>
      <c r="AB8" s="429"/>
      <c r="AC8" s="429"/>
      <c r="AD8" s="429"/>
      <c r="AE8" s="429"/>
      <c r="AF8" s="433"/>
    </row>
    <row r="9" spans="1:33" ht="57" x14ac:dyDescent="0.35">
      <c r="A9" s="420" t="s">
        <v>24</v>
      </c>
      <c r="B9" s="563"/>
      <c r="C9" s="563"/>
      <c r="D9" s="563"/>
      <c r="E9" s="563"/>
      <c r="F9" s="564"/>
      <c r="G9" s="564"/>
      <c r="H9" s="561"/>
      <c r="I9" s="561"/>
      <c r="J9" s="561"/>
      <c r="K9" s="561"/>
      <c r="L9" s="561"/>
      <c r="M9" s="561"/>
      <c r="N9" s="561"/>
      <c r="O9" s="561"/>
      <c r="P9" s="561"/>
      <c r="Q9" s="561"/>
      <c r="R9" s="561"/>
      <c r="S9" s="561"/>
      <c r="T9" s="561"/>
      <c r="U9" s="561"/>
      <c r="V9" s="561"/>
      <c r="W9" s="561"/>
      <c r="X9" s="561"/>
      <c r="Y9" s="561"/>
      <c r="Z9" s="561"/>
      <c r="AA9" s="561"/>
      <c r="AB9" s="561"/>
      <c r="AC9" s="561"/>
      <c r="AD9" s="561"/>
      <c r="AE9" s="561"/>
      <c r="AF9" s="434"/>
    </row>
    <row r="10" spans="1:33" x14ac:dyDescent="0.35">
      <c r="A10" s="578" t="s">
        <v>65</v>
      </c>
      <c r="B10" s="584">
        <f>B11+B12</f>
        <v>29300.487000000005</v>
      </c>
      <c r="C10" s="584">
        <f>C11+C12</f>
        <v>46.614999999999995</v>
      </c>
      <c r="D10" s="584">
        <f t="shared" ref="D10:E10" si="0">D11+D12</f>
        <v>31.614999999999998</v>
      </c>
      <c r="E10" s="584">
        <f t="shared" si="0"/>
        <v>13</v>
      </c>
      <c r="F10" s="596">
        <f>E10/B10</f>
        <v>4.4367863237221956E-4</v>
      </c>
      <c r="G10" s="596">
        <f>E10/C10</f>
        <v>0.27888018878043552</v>
      </c>
      <c r="H10" s="585">
        <f t="shared" ref="H10" si="1">H11+H12</f>
        <v>46.614999999999995</v>
      </c>
      <c r="I10" s="585">
        <f t="shared" ref="I10" si="2">I11+I12</f>
        <v>13</v>
      </c>
      <c r="J10" s="585">
        <f t="shared" ref="J10" si="3">J11+J12</f>
        <v>1204.50486</v>
      </c>
      <c r="K10" s="585">
        <f t="shared" ref="K10" si="4">K11+K12</f>
        <v>0</v>
      </c>
      <c r="L10" s="585">
        <f t="shared" ref="L10" si="5">L11+L12</f>
        <v>739.73928999999998</v>
      </c>
      <c r="M10" s="585">
        <f t="shared" ref="M10" si="6">M11+M12</f>
        <v>0</v>
      </c>
      <c r="N10" s="585">
        <f t="shared" ref="N10" si="7">N11+N12</f>
        <v>1290.4098300000001</v>
      </c>
      <c r="O10" s="585">
        <f t="shared" ref="O10" si="8">O11+O12</f>
        <v>0</v>
      </c>
      <c r="P10" s="585">
        <f t="shared" ref="P10" si="9">P11+P12</f>
        <v>763.61928999999998</v>
      </c>
      <c r="Q10" s="585">
        <f t="shared" ref="Q10" si="10">Q11+Q12</f>
        <v>0</v>
      </c>
      <c r="R10" s="585">
        <f t="shared" ref="R10" si="11">R11+R12</f>
        <v>10585.351000000001</v>
      </c>
      <c r="S10" s="585">
        <f t="shared" ref="S10" si="12">S11+S12</f>
        <v>0</v>
      </c>
      <c r="T10" s="585">
        <f t="shared" ref="T10" si="13">T11+T12</f>
        <v>7398.2520000000004</v>
      </c>
      <c r="U10" s="585">
        <f t="shared" ref="U10" si="14">U11+U12</f>
        <v>0</v>
      </c>
      <c r="V10" s="585">
        <f t="shared" ref="V10" si="15">V11+V12</f>
        <v>4833.7078899999997</v>
      </c>
      <c r="W10" s="585">
        <f t="shared" ref="W10" si="16">W11+W12</f>
        <v>0</v>
      </c>
      <c r="X10" s="585">
        <f t="shared" ref="X10" si="17">X11+X12</f>
        <v>646.53928999999994</v>
      </c>
      <c r="Y10" s="585">
        <f t="shared" ref="Y10" si="18">Y11+Y12</f>
        <v>0</v>
      </c>
      <c r="Z10" s="585">
        <f t="shared" ref="Z10" si="19">Z11+Z12</f>
        <v>707.11428999999998</v>
      </c>
      <c r="AA10" s="585">
        <f t="shared" ref="AA10" si="20">AA11+AA12</f>
        <v>0</v>
      </c>
      <c r="AB10" s="585">
        <f t="shared" ref="AB10" si="21">AB11+AB12</f>
        <v>726.61426000000006</v>
      </c>
      <c r="AC10" s="585">
        <f t="shared" ref="AC10" si="22">AC11+AC12</f>
        <v>0</v>
      </c>
      <c r="AD10" s="585">
        <f t="shared" ref="AD10" si="23">AD11+AD12</f>
        <v>358.02</v>
      </c>
      <c r="AE10" s="585">
        <f t="shared" ref="AE10" si="24">AE11+AE12</f>
        <v>0</v>
      </c>
      <c r="AF10" s="434"/>
    </row>
    <row r="11" spans="1:33" x14ac:dyDescent="0.35">
      <c r="A11" s="417" t="s">
        <v>32</v>
      </c>
      <c r="B11" s="558">
        <f>B15+B19+B34</f>
        <v>8697.2000000000007</v>
      </c>
      <c r="C11" s="558">
        <f>C15+C19+C34</f>
        <v>15</v>
      </c>
      <c r="D11" s="558">
        <f>D15+D19+D34</f>
        <v>0</v>
      </c>
      <c r="E11" s="558">
        <f t="shared" ref="E11" si="25">E15+E19+E34</f>
        <v>0</v>
      </c>
      <c r="F11" s="597">
        <f>E11/B11</f>
        <v>0</v>
      </c>
      <c r="G11" s="597">
        <f>E11/C11</f>
        <v>0</v>
      </c>
      <c r="H11" s="431">
        <f>H15+H19+H34</f>
        <v>15</v>
      </c>
      <c r="I11" s="431">
        <f t="shared" ref="I11:AE11" si="26">I15+I19+I34</f>
        <v>0</v>
      </c>
      <c r="J11" s="431">
        <f t="shared" si="26"/>
        <v>275.10000000000002</v>
      </c>
      <c r="K11" s="431">
        <f t="shared" si="26"/>
        <v>0</v>
      </c>
      <c r="L11" s="431">
        <f t="shared" si="26"/>
        <v>265.10000000000002</v>
      </c>
      <c r="M11" s="431">
        <f t="shared" si="26"/>
        <v>0</v>
      </c>
      <c r="N11" s="431">
        <f t="shared" si="26"/>
        <v>265.10000000000002</v>
      </c>
      <c r="O11" s="431">
        <f t="shared" si="26"/>
        <v>0</v>
      </c>
      <c r="P11" s="431">
        <f t="shared" si="26"/>
        <v>265.10000000000002</v>
      </c>
      <c r="Q11" s="431">
        <f t="shared" si="26"/>
        <v>0</v>
      </c>
      <c r="R11" s="431">
        <f t="shared" si="26"/>
        <v>2515.1</v>
      </c>
      <c r="S11" s="431">
        <f t="shared" si="26"/>
        <v>0</v>
      </c>
      <c r="T11" s="431">
        <f t="shared" si="26"/>
        <v>2115.1</v>
      </c>
      <c r="U11" s="431">
        <f t="shared" si="26"/>
        <v>0</v>
      </c>
      <c r="V11" s="431">
        <f t="shared" si="26"/>
        <v>2057</v>
      </c>
      <c r="W11" s="431">
        <f t="shared" si="26"/>
        <v>0</v>
      </c>
      <c r="X11" s="431">
        <f t="shared" si="26"/>
        <v>223.7</v>
      </c>
      <c r="Y11" s="431">
        <f t="shared" si="26"/>
        <v>0</v>
      </c>
      <c r="Z11" s="431">
        <f t="shared" si="26"/>
        <v>266.10000000000002</v>
      </c>
      <c r="AA11" s="431">
        <f t="shared" si="26"/>
        <v>0</v>
      </c>
      <c r="AB11" s="431">
        <f t="shared" si="26"/>
        <v>265.39999999999998</v>
      </c>
      <c r="AC11" s="431">
        <f t="shared" si="26"/>
        <v>0</v>
      </c>
      <c r="AD11" s="431">
        <f t="shared" si="26"/>
        <v>169.4</v>
      </c>
      <c r="AE11" s="431">
        <f t="shared" si="26"/>
        <v>0</v>
      </c>
      <c r="AF11" s="434"/>
    </row>
    <row r="12" spans="1:33" x14ac:dyDescent="0.35">
      <c r="A12" s="417" t="s">
        <v>33</v>
      </c>
      <c r="B12" s="558">
        <f>B16+B20</f>
        <v>20603.287000000004</v>
      </c>
      <c r="C12" s="558">
        <f>C16+C20</f>
        <v>31.614999999999998</v>
      </c>
      <c r="D12" s="558">
        <f t="shared" ref="D12:E12" si="27">D16+D20</f>
        <v>31.614999999999998</v>
      </c>
      <c r="E12" s="558">
        <f t="shared" si="27"/>
        <v>13</v>
      </c>
      <c r="F12" s="597">
        <f>E12/B12</f>
        <v>6.3096728206523539E-4</v>
      </c>
      <c r="G12" s="597">
        <f>E12/C12</f>
        <v>0.41119721651114977</v>
      </c>
      <c r="H12" s="431">
        <f>H16+H20</f>
        <v>31.614999999999998</v>
      </c>
      <c r="I12" s="431">
        <f t="shared" ref="I12:AE12" si="28">I16+I20</f>
        <v>13</v>
      </c>
      <c r="J12" s="431">
        <f t="shared" si="28"/>
        <v>929.40485999999999</v>
      </c>
      <c r="K12" s="431">
        <f t="shared" si="28"/>
        <v>0</v>
      </c>
      <c r="L12" s="431">
        <f t="shared" si="28"/>
        <v>474.63929000000002</v>
      </c>
      <c r="M12" s="431">
        <f t="shared" si="28"/>
        <v>0</v>
      </c>
      <c r="N12" s="431">
        <f t="shared" si="28"/>
        <v>1025.3098300000001</v>
      </c>
      <c r="O12" s="431">
        <f t="shared" si="28"/>
        <v>0</v>
      </c>
      <c r="P12" s="431">
        <f t="shared" si="28"/>
        <v>498.51928999999996</v>
      </c>
      <c r="Q12" s="431">
        <f t="shared" si="28"/>
        <v>0</v>
      </c>
      <c r="R12" s="431">
        <f t="shared" si="28"/>
        <v>8070.2510000000011</v>
      </c>
      <c r="S12" s="431">
        <f t="shared" si="28"/>
        <v>0</v>
      </c>
      <c r="T12" s="431">
        <f t="shared" si="28"/>
        <v>5283.152</v>
      </c>
      <c r="U12" s="431">
        <f t="shared" si="28"/>
        <v>0</v>
      </c>
      <c r="V12" s="431">
        <f t="shared" si="28"/>
        <v>2776.7078900000001</v>
      </c>
      <c r="W12" s="431">
        <f t="shared" si="28"/>
        <v>0</v>
      </c>
      <c r="X12" s="431">
        <f t="shared" si="28"/>
        <v>422.83929000000001</v>
      </c>
      <c r="Y12" s="431">
        <f t="shared" si="28"/>
        <v>0</v>
      </c>
      <c r="Z12" s="431">
        <f t="shared" si="28"/>
        <v>441.01429000000002</v>
      </c>
      <c r="AA12" s="431">
        <f t="shared" si="28"/>
        <v>0</v>
      </c>
      <c r="AB12" s="431">
        <f t="shared" si="28"/>
        <v>461.21426000000002</v>
      </c>
      <c r="AC12" s="431">
        <f t="shared" si="28"/>
        <v>0</v>
      </c>
      <c r="AD12" s="431">
        <f t="shared" si="28"/>
        <v>188.62</v>
      </c>
      <c r="AE12" s="431">
        <f t="shared" si="28"/>
        <v>0</v>
      </c>
      <c r="AF12" s="434"/>
    </row>
    <row r="13" spans="1:33" ht="300" x14ac:dyDescent="0.35">
      <c r="A13" s="604" t="s">
        <v>25</v>
      </c>
      <c r="B13" s="589"/>
      <c r="C13" s="589"/>
      <c r="D13" s="589"/>
      <c r="E13" s="589"/>
      <c r="F13" s="590"/>
      <c r="G13" s="590"/>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603" t="s">
        <v>543</v>
      </c>
    </row>
    <row r="14" spans="1:33" x14ac:dyDescent="0.35">
      <c r="A14" s="578" t="s">
        <v>65</v>
      </c>
      <c r="B14" s="584">
        <f>B15+B16</f>
        <v>1945.6</v>
      </c>
      <c r="C14" s="584">
        <f t="shared" ref="C14:E14" si="29">C15+C16</f>
        <v>46.614999999999995</v>
      </c>
      <c r="D14" s="584">
        <f t="shared" si="29"/>
        <v>31.614999999999998</v>
      </c>
      <c r="E14" s="584">
        <f t="shared" si="29"/>
        <v>13</v>
      </c>
      <c r="F14" s="596">
        <f>E14/B14</f>
        <v>6.6817434210526315E-3</v>
      </c>
      <c r="G14" s="596">
        <f>E14/C14</f>
        <v>0.27888018878043552</v>
      </c>
      <c r="H14" s="585">
        <f>H15+H16</f>
        <v>46.614999999999995</v>
      </c>
      <c r="I14" s="585">
        <f t="shared" ref="I14:AE14" si="30">I15+I16</f>
        <v>13</v>
      </c>
      <c r="J14" s="585">
        <f t="shared" si="30"/>
        <v>248.5</v>
      </c>
      <c r="K14" s="585">
        <f t="shared" si="30"/>
        <v>0</v>
      </c>
      <c r="L14" s="585">
        <f t="shared" si="30"/>
        <v>180.01499999999999</v>
      </c>
      <c r="M14" s="585">
        <f t="shared" si="30"/>
        <v>0</v>
      </c>
      <c r="N14" s="585">
        <f t="shared" si="30"/>
        <v>139.6</v>
      </c>
      <c r="O14" s="585">
        <f t="shared" si="30"/>
        <v>0</v>
      </c>
      <c r="P14" s="585">
        <f t="shared" si="30"/>
        <v>203.89499999999998</v>
      </c>
      <c r="Q14" s="585">
        <f t="shared" si="30"/>
        <v>0</v>
      </c>
      <c r="R14" s="585">
        <f t="shared" si="30"/>
        <v>175.2</v>
      </c>
      <c r="S14" s="585">
        <f t="shared" si="30"/>
        <v>0</v>
      </c>
      <c r="T14" s="585">
        <f t="shared" si="30"/>
        <v>191.6</v>
      </c>
      <c r="U14" s="585">
        <f t="shared" si="30"/>
        <v>0</v>
      </c>
      <c r="V14" s="585">
        <f t="shared" si="30"/>
        <v>31.3</v>
      </c>
      <c r="W14" s="585">
        <f t="shared" si="30"/>
        <v>0</v>
      </c>
      <c r="X14" s="585">
        <f t="shared" si="30"/>
        <v>86.814999999999998</v>
      </c>
      <c r="Y14" s="585">
        <f t="shared" si="30"/>
        <v>0</v>
      </c>
      <c r="Z14" s="585">
        <f t="shared" si="30"/>
        <v>179.89999999999998</v>
      </c>
      <c r="AA14" s="585">
        <f t="shared" si="30"/>
        <v>0</v>
      </c>
      <c r="AB14" s="585">
        <f t="shared" si="30"/>
        <v>204.14000000000001</v>
      </c>
      <c r="AC14" s="585">
        <f t="shared" si="30"/>
        <v>0</v>
      </c>
      <c r="AD14" s="585">
        <f t="shared" si="30"/>
        <v>258.02</v>
      </c>
      <c r="AE14" s="585">
        <f t="shared" si="30"/>
        <v>0</v>
      </c>
      <c r="AF14" s="434"/>
      <c r="AG14" s="601">
        <f>C14-E14</f>
        <v>33.614999999999995</v>
      </c>
    </row>
    <row r="15" spans="1:33" x14ac:dyDescent="0.35">
      <c r="A15" s="417" t="s">
        <v>32</v>
      </c>
      <c r="B15" s="558">
        <f>H15+J15+L15+N15+P15+R15+T15+V15+X15+Z15+AB15+AD15</f>
        <v>647.19999999999993</v>
      </c>
      <c r="C15" s="415">
        <f>H15</f>
        <v>15</v>
      </c>
      <c r="D15" s="416"/>
      <c r="E15" s="558">
        <f>I15+K15+M15+O15+Q15+S15+U15+W15+Y15+AA15+AC15+AE15</f>
        <v>0</v>
      </c>
      <c r="F15" s="597" t="e">
        <f>E15/B150</f>
        <v>#DIV/0!</v>
      </c>
      <c r="G15" s="597">
        <f>E15/C15</f>
        <v>0</v>
      </c>
      <c r="H15" s="431">
        <v>15</v>
      </c>
      <c r="I15" s="431"/>
      <c r="J15" s="431">
        <v>75.099999999999994</v>
      </c>
      <c r="K15" s="431"/>
      <c r="L15" s="431">
        <v>65.099999999999994</v>
      </c>
      <c r="M15" s="431"/>
      <c r="N15" s="431">
        <v>65.099999999999994</v>
      </c>
      <c r="O15" s="431"/>
      <c r="P15" s="431">
        <v>65.099999999999994</v>
      </c>
      <c r="Q15" s="431"/>
      <c r="R15" s="431">
        <v>65.099999999999994</v>
      </c>
      <c r="S15" s="431"/>
      <c r="T15" s="431">
        <v>65.099999999999994</v>
      </c>
      <c r="U15" s="431"/>
      <c r="V15" s="431">
        <v>7</v>
      </c>
      <c r="W15" s="431"/>
      <c r="X15" s="431">
        <v>23.7</v>
      </c>
      <c r="Y15" s="431"/>
      <c r="Z15" s="431">
        <v>66.099999999999994</v>
      </c>
      <c r="AA15" s="431"/>
      <c r="AB15" s="431">
        <v>65.400000000000006</v>
      </c>
      <c r="AC15" s="431"/>
      <c r="AD15" s="431">
        <v>69.400000000000006</v>
      </c>
      <c r="AE15" s="431"/>
      <c r="AF15" s="434"/>
      <c r="AG15" s="599">
        <f t="shared" ref="AG15:AG38" si="31">C15-E15</f>
        <v>15</v>
      </c>
    </row>
    <row r="16" spans="1:33" x14ac:dyDescent="0.35">
      <c r="A16" s="417" t="s">
        <v>33</v>
      </c>
      <c r="B16" s="558">
        <f>H16+J16+L16+N16+P16+R16+T16+V16+X16+Z16+AB16+AD16</f>
        <v>1298.4000000000001</v>
      </c>
      <c r="C16" s="415">
        <f>H16</f>
        <v>31.614999999999998</v>
      </c>
      <c r="D16" s="415">
        <f>C16</f>
        <v>31.614999999999998</v>
      </c>
      <c r="E16" s="558">
        <f>I16+K16+M16+O16+Q16+S16+U16+W16+Y16+AA16+AC16+AE16</f>
        <v>13</v>
      </c>
      <c r="F16" s="597">
        <f>E16/B16</f>
        <v>1.0012322858903265E-2</v>
      </c>
      <c r="G16" s="597">
        <f>E16/C16</f>
        <v>0.41119721651114977</v>
      </c>
      <c r="H16" s="431">
        <v>31.614999999999998</v>
      </c>
      <c r="I16" s="431">
        <v>13</v>
      </c>
      <c r="J16" s="431">
        <v>173.4</v>
      </c>
      <c r="K16" s="431"/>
      <c r="L16" s="431">
        <v>114.91500000000001</v>
      </c>
      <c r="M16" s="431"/>
      <c r="N16" s="431">
        <v>74.5</v>
      </c>
      <c r="O16" s="431"/>
      <c r="P16" s="431">
        <v>138.79499999999999</v>
      </c>
      <c r="Q16" s="431"/>
      <c r="R16" s="431">
        <v>110.1</v>
      </c>
      <c r="S16" s="431"/>
      <c r="T16" s="431">
        <v>126.5</v>
      </c>
      <c r="U16" s="431"/>
      <c r="V16" s="431">
        <v>24.3</v>
      </c>
      <c r="W16" s="431"/>
      <c r="X16" s="431">
        <v>63.115000000000002</v>
      </c>
      <c r="Y16" s="431"/>
      <c r="Z16" s="431">
        <v>113.8</v>
      </c>
      <c r="AA16" s="431"/>
      <c r="AB16" s="431">
        <v>138.74</v>
      </c>
      <c r="AC16" s="431"/>
      <c r="AD16" s="431">
        <v>188.62</v>
      </c>
      <c r="AE16" s="431"/>
      <c r="AF16" s="434"/>
      <c r="AG16" s="599">
        <f t="shared" si="31"/>
        <v>18.614999999999998</v>
      </c>
    </row>
    <row r="17" spans="1:33" ht="38.25" x14ac:dyDescent="0.35">
      <c r="A17" s="588" t="s">
        <v>26</v>
      </c>
      <c r="B17" s="589"/>
      <c r="C17" s="589"/>
      <c r="D17" s="589"/>
      <c r="E17" s="589"/>
      <c r="F17" s="590"/>
      <c r="G17" s="590"/>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434"/>
    </row>
    <row r="18" spans="1:33" x14ac:dyDescent="0.35">
      <c r="A18" s="578" t="s">
        <v>65</v>
      </c>
      <c r="B18" s="584">
        <f>B19+B20</f>
        <v>27254.887000000002</v>
      </c>
      <c r="C18" s="584">
        <f t="shared" ref="C18:E18" si="32">C19+C20</f>
        <v>0</v>
      </c>
      <c r="D18" s="584">
        <f t="shared" si="32"/>
        <v>0</v>
      </c>
      <c r="E18" s="584">
        <f t="shared" si="32"/>
        <v>0</v>
      </c>
      <c r="F18" s="596">
        <f>E18/B18</f>
        <v>0</v>
      </c>
      <c r="G18" s="596" t="e">
        <f>E18/C18</f>
        <v>#DIV/0!</v>
      </c>
      <c r="H18" s="585">
        <f>H19+H20</f>
        <v>0</v>
      </c>
      <c r="I18" s="585">
        <f t="shared" ref="I18:AE18" si="33">I19+I20</f>
        <v>0</v>
      </c>
      <c r="J18" s="585">
        <f t="shared" si="33"/>
        <v>956.00486000000001</v>
      </c>
      <c r="K18" s="585">
        <f t="shared" si="33"/>
        <v>0</v>
      </c>
      <c r="L18" s="585">
        <f t="shared" si="33"/>
        <v>559.72429</v>
      </c>
      <c r="M18" s="585">
        <f t="shared" si="33"/>
        <v>0</v>
      </c>
      <c r="N18" s="585">
        <f t="shared" si="33"/>
        <v>1150.8098300000001</v>
      </c>
      <c r="O18" s="585">
        <f t="shared" si="33"/>
        <v>0</v>
      </c>
      <c r="P18" s="585">
        <f t="shared" si="33"/>
        <v>559.72429</v>
      </c>
      <c r="Q18" s="585">
        <f t="shared" si="33"/>
        <v>0</v>
      </c>
      <c r="R18" s="585">
        <f t="shared" si="33"/>
        <v>10410.151000000002</v>
      </c>
      <c r="S18" s="585">
        <f t="shared" si="33"/>
        <v>0</v>
      </c>
      <c r="T18" s="585">
        <f t="shared" si="33"/>
        <v>7206.652</v>
      </c>
      <c r="U18" s="585">
        <f t="shared" si="33"/>
        <v>0</v>
      </c>
      <c r="V18" s="585">
        <f t="shared" si="33"/>
        <v>4802.4078900000004</v>
      </c>
      <c r="W18" s="585">
        <f t="shared" si="33"/>
        <v>0</v>
      </c>
      <c r="X18" s="585">
        <f t="shared" si="33"/>
        <v>559.72429</v>
      </c>
      <c r="Y18" s="585">
        <f t="shared" si="33"/>
        <v>0</v>
      </c>
      <c r="Z18" s="585">
        <f t="shared" si="33"/>
        <v>527.21429000000001</v>
      </c>
      <c r="AA18" s="585">
        <f t="shared" si="33"/>
        <v>0</v>
      </c>
      <c r="AB18" s="585">
        <f t="shared" si="33"/>
        <v>522.47425999999996</v>
      </c>
      <c r="AC18" s="585">
        <f t="shared" si="33"/>
        <v>0</v>
      </c>
      <c r="AD18" s="585">
        <f t="shared" si="33"/>
        <v>0</v>
      </c>
      <c r="AE18" s="585">
        <f t="shared" si="33"/>
        <v>0</v>
      </c>
      <c r="AF18" s="434"/>
      <c r="AG18" s="599">
        <f t="shared" si="31"/>
        <v>0</v>
      </c>
    </row>
    <row r="19" spans="1:33" x14ac:dyDescent="0.35">
      <c r="A19" s="417" t="s">
        <v>32</v>
      </c>
      <c r="B19" s="558">
        <f>B23+B27</f>
        <v>7950</v>
      </c>
      <c r="C19" s="584">
        <f t="shared" ref="C19:E19" si="34">C23+C27</f>
        <v>0</v>
      </c>
      <c r="D19" s="584">
        <f t="shared" si="34"/>
        <v>0</v>
      </c>
      <c r="E19" s="584">
        <f t="shared" si="34"/>
        <v>0</v>
      </c>
      <c r="F19" s="597">
        <f>E19/B19</f>
        <v>0</v>
      </c>
      <c r="G19" s="597" t="e">
        <f>E19/C19</f>
        <v>#DIV/0!</v>
      </c>
      <c r="H19" s="585">
        <f>H23+H27</f>
        <v>0</v>
      </c>
      <c r="I19" s="585">
        <f t="shared" ref="I19:AE19" si="35">I23+I27</f>
        <v>0</v>
      </c>
      <c r="J19" s="585">
        <f t="shared" si="35"/>
        <v>200</v>
      </c>
      <c r="K19" s="585">
        <f t="shared" si="35"/>
        <v>0</v>
      </c>
      <c r="L19" s="585">
        <f t="shared" si="35"/>
        <v>200</v>
      </c>
      <c r="M19" s="585">
        <f t="shared" si="35"/>
        <v>0</v>
      </c>
      <c r="N19" s="585">
        <f t="shared" si="35"/>
        <v>200</v>
      </c>
      <c r="O19" s="585">
        <f t="shared" si="35"/>
        <v>0</v>
      </c>
      <c r="P19" s="585">
        <f t="shared" si="35"/>
        <v>200</v>
      </c>
      <c r="Q19" s="585">
        <f t="shared" si="35"/>
        <v>0</v>
      </c>
      <c r="R19" s="585">
        <f t="shared" si="35"/>
        <v>2450</v>
      </c>
      <c r="S19" s="585">
        <f t="shared" si="35"/>
        <v>0</v>
      </c>
      <c r="T19" s="585">
        <f t="shared" si="35"/>
        <v>2050</v>
      </c>
      <c r="U19" s="585">
        <f t="shared" si="35"/>
        <v>0</v>
      </c>
      <c r="V19" s="585">
        <f t="shared" si="35"/>
        <v>2050</v>
      </c>
      <c r="W19" s="585">
        <f t="shared" si="35"/>
        <v>0</v>
      </c>
      <c r="X19" s="585">
        <f t="shared" si="35"/>
        <v>200</v>
      </c>
      <c r="Y19" s="585">
        <f t="shared" si="35"/>
        <v>0</v>
      </c>
      <c r="Z19" s="585">
        <f t="shared" si="35"/>
        <v>200</v>
      </c>
      <c r="AA19" s="585">
        <f t="shared" si="35"/>
        <v>0</v>
      </c>
      <c r="AB19" s="585">
        <f t="shared" si="35"/>
        <v>200</v>
      </c>
      <c r="AC19" s="585">
        <f t="shared" si="35"/>
        <v>0</v>
      </c>
      <c r="AD19" s="585">
        <f t="shared" si="35"/>
        <v>0</v>
      </c>
      <c r="AE19" s="585">
        <f t="shared" si="35"/>
        <v>0</v>
      </c>
      <c r="AF19" s="434"/>
      <c r="AG19" s="599">
        <f t="shared" si="31"/>
        <v>0</v>
      </c>
    </row>
    <row r="20" spans="1:33" x14ac:dyDescent="0.35">
      <c r="A20" s="417" t="s">
        <v>33</v>
      </c>
      <c r="B20" s="558">
        <f>B24+B28+B31</f>
        <v>19304.887000000002</v>
      </c>
      <c r="C20" s="584">
        <f t="shared" ref="C20:E20" si="36">C24+C28+C31</f>
        <v>0</v>
      </c>
      <c r="D20" s="584">
        <f>D24+D28+D31</f>
        <v>0</v>
      </c>
      <c r="E20" s="584">
        <f t="shared" si="36"/>
        <v>0</v>
      </c>
      <c r="F20" s="597">
        <f>E20/B20</f>
        <v>0</v>
      </c>
      <c r="G20" s="597" t="e">
        <f>E20/C20</f>
        <v>#DIV/0!</v>
      </c>
      <c r="H20" s="585">
        <f>H24+H28+H31</f>
        <v>0</v>
      </c>
      <c r="I20" s="585">
        <f t="shared" ref="I20:AE20" si="37">I24+I28+I31</f>
        <v>0</v>
      </c>
      <c r="J20" s="585">
        <f t="shared" si="37"/>
        <v>756.00486000000001</v>
      </c>
      <c r="K20" s="585">
        <f t="shared" si="37"/>
        <v>0</v>
      </c>
      <c r="L20" s="585">
        <f t="shared" si="37"/>
        <v>359.72429</v>
      </c>
      <c r="M20" s="585">
        <f t="shared" si="37"/>
        <v>0</v>
      </c>
      <c r="N20" s="585">
        <f t="shared" si="37"/>
        <v>950.80983000000003</v>
      </c>
      <c r="O20" s="585">
        <f t="shared" si="37"/>
        <v>0</v>
      </c>
      <c r="P20" s="585">
        <f>P24+P28+P31</f>
        <v>359.72429</v>
      </c>
      <c r="Q20" s="585">
        <f t="shared" si="37"/>
        <v>0</v>
      </c>
      <c r="R20" s="585">
        <f t="shared" si="37"/>
        <v>7960.1510000000007</v>
      </c>
      <c r="S20" s="585">
        <f t="shared" si="37"/>
        <v>0</v>
      </c>
      <c r="T20" s="585">
        <f t="shared" si="37"/>
        <v>5156.652</v>
      </c>
      <c r="U20" s="585">
        <f t="shared" si="37"/>
        <v>0</v>
      </c>
      <c r="V20" s="585">
        <f t="shared" si="37"/>
        <v>2752.40789</v>
      </c>
      <c r="W20" s="585">
        <f t="shared" si="37"/>
        <v>0</v>
      </c>
      <c r="X20" s="585">
        <f t="shared" si="37"/>
        <v>359.72429</v>
      </c>
      <c r="Y20" s="585">
        <f t="shared" si="37"/>
        <v>0</v>
      </c>
      <c r="Z20" s="585">
        <f t="shared" si="37"/>
        <v>327.21429000000001</v>
      </c>
      <c r="AA20" s="585">
        <f t="shared" si="37"/>
        <v>0</v>
      </c>
      <c r="AB20" s="585">
        <f t="shared" si="37"/>
        <v>322.47426000000002</v>
      </c>
      <c r="AC20" s="585">
        <f t="shared" si="37"/>
        <v>0</v>
      </c>
      <c r="AD20" s="585">
        <f t="shared" si="37"/>
        <v>0</v>
      </c>
      <c r="AE20" s="585">
        <f t="shared" si="37"/>
        <v>0</v>
      </c>
      <c r="AF20" s="434"/>
      <c r="AG20" s="599">
        <f t="shared" si="31"/>
        <v>0</v>
      </c>
    </row>
    <row r="21" spans="1:33" ht="93.75" x14ac:dyDescent="0.35">
      <c r="A21" s="605" t="s">
        <v>27</v>
      </c>
      <c r="B21" s="563"/>
      <c r="C21" s="563"/>
      <c r="D21" s="563"/>
      <c r="E21" s="563"/>
      <c r="F21" s="564"/>
      <c r="G21" s="564"/>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434"/>
    </row>
    <row r="22" spans="1:33" x14ac:dyDescent="0.35">
      <c r="A22" s="578" t="s">
        <v>65</v>
      </c>
      <c r="B22" s="584">
        <f>B23+B24</f>
        <v>20128.300000000003</v>
      </c>
      <c r="C22" s="584">
        <f t="shared" ref="C22:E22" si="38">C23+C24</f>
        <v>0</v>
      </c>
      <c r="D22" s="584">
        <f t="shared" si="38"/>
        <v>0</v>
      </c>
      <c r="E22" s="584">
        <f t="shared" si="38"/>
        <v>0</v>
      </c>
      <c r="F22" s="596">
        <f>E22/B22</f>
        <v>0</v>
      </c>
      <c r="G22" s="596" t="e">
        <f>E22/C22</f>
        <v>#DIV/0!</v>
      </c>
      <c r="H22" s="585">
        <f>H23+H24</f>
        <v>0</v>
      </c>
      <c r="I22" s="585">
        <f t="shared" ref="I22:AE22" si="39">I23+I24</f>
        <v>0</v>
      </c>
      <c r="J22" s="585">
        <f t="shared" si="39"/>
        <v>77.190569999999994</v>
      </c>
      <c r="K22" s="585">
        <f t="shared" si="39"/>
        <v>0</v>
      </c>
      <c r="L22" s="585">
        <f t="shared" si="39"/>
        <v>0</v>
      </c>
      <c r="M22" s="585">
        <f t="shared" si="39"/>
        <v>0</v>
      </c>
      <c r="N22" s="585">
        <f t="shared" si="39"/>
        <v>533.34554000000003</v>
      </c>
      <c r="O22" s="585">
        <f t="shared" si="39"/>
        <v>0</v>
      </c>
      <c r="P22" s="585">
        <f t="shared" si="39"/>
        <v>0</v>
      </c>
      <c r="Q22" s="585">
        <f t="shared" si="39"/>
        <v>0</v>
      </c>
      <c r="R22" s="585">
        <f t="shared" si="39"/>
        <v>9419.2250000000004</v>
      </c>
      <c r="S22" s="585">
        <f t="shared" si="39"/>
        <v>0</v>
      </c>
      <c r="T22" s="585">
        <f t="shared" si="39"/>
        <v>6240.2560000000003</v>
      </c>
      <c r="U22" s="585">
        <f t="shared" si="39"/>
        <v>0</v>
      </c>
      <c r="V22" s="585">
        <f t="shared" si="39"/>
        <v>3858.28289</v>
      </c>
      <c r="W22" s="585">
        <f t="shared" si="39"/>
        <v>0</v>
      </c>
      <c r="X22" s="585">
        <f t="shared" si="39"/>
        <v>0</v>
      </c>
      <c r="Y22" s="585">
        <f t="shared" si="39"/>
        <v>0</v>
      </c>
      <c r="Z22" s="585">
        <f t="shared" si="39"/>
        <v>0</v>
      </c>
      <c r="AA22" s="585">
        <f t="shared" si="39"/>
        <v>0</v>
      </c>
      <c r="AB22" s="585">
        <f t="shared" si="39"/>
        <v>0</v>
      </c>
      <c r="AC22" s="585">
        <f t="shared" si="39"/>
        <v>0</v>
      </c>
      <c r="AD22" s="585">
        <f t="shared" si="39"/>
        <v>0</v>
      </c>
      <c r="AE22" s="585">
        <f t="shared" si="39"/>
        <v>0</v>
      </c>
      <c r="AF22" s="434"/>
      <c r="AG22" s="599">
        <f t="shared" si="31"/>
        <v>0</v>
      </c>
    </row>
    <row r="23" spans="1:33" x14ac:dyDescent="0.35">
      <c r="A23" s="417" t="s">
        <v>32</v>
      </c>
      <c r="B23" s="558">
        <f>H23+J23+L23+N23+P23+R23+T23+V23+X23+Z23+AB23+AD23</f>
        <v>6550</v>
      </c>
      <c r="C23" s="586">
        <f>H23</f>
        <v>0</v>
      </c>
      <c r="D23" s="586"/>
      <c r="E23" s="584">
        <f>I23+K23+M23+O23+Q23+S23+U23+W23+Y23+AA23+AC23+AE23</f>
        <v>0</v>
      </c>
      <c r="F23" s="597">
        <f>E23/B23</f>
        <v>0</v>
      </c>
      <c r="G23" s="597" t="e">
        <f>E23/C23</f>
        <v>#DIV/0!</v>
      </c>
      <c r="H23" s="431"/>
      <c r="I23" s="431"/>
      <c r="J23" s="431"/>
      <c r="K23" s="431"/>
      <c r="L23" s="431"/>
      <c r="M23" s="431"/>
      <c r="N23" s="431"/>
      <c r="O23" s="431"/>
      <c r="P23" s="431"/>
      <c r="Q23" s="431"/>
      <c r="R23" s="431">
        <v>2450</v>
      </c>
      <c r="S23" s="431"/>
      <c r="T23" s="431">
        <v>2050</v>
      </c>
      <c r="U23" s="431"/>
      <c r="V23" s="431">
        <v>2050</v>
      </c>
      <c r="W23" s="431"/>
      <c r="X23" s="431"/>
      <c r="Y23" s="431"/>
      <c r="Z23" s="431"/>
      <c r="AA23" s="431"/>
      <c r="AB23" s="431"/>
      <c r="AC23" s="431"/>
      <c r="AD23" s="431"/>
      <c r="AE23" s="431"/>
      <c r="AF23" s="434"/>
      <c r="AG23" s="599">
        <f t="shared" si="31"/>
        <v>0</v>
      </c>
    </row>
    <row r="24" spans="1:33" x14ac:dyDescent="0.35">
      <c r="A24" s="417" t="s">
        <v>33</v>
      </c>
      <c r="B24" s="558">
        <f>H24+J24+L24+N24+P24+R24+T24+V24+X24+Z24+AB24+AD24</f>
        <v>13578.300000000001</v>
      </c>
      <c r="C24" s="586">
        <f>H24</f>
        <v>0</v>
      </c>
      <c r="D24" s="586"/>
      <c r="E24" s="584">
        <f>I24+K24+M24+O24+Q24+S24+U24+W24+Y24+AA24+AC24+AE24</f>
        <v>0</v>
      </c>
      <c r="F24" s="597">
        <f>E24/B24</f>
        <v>0</v>
      </c>
      <c r="G24" s="597" t="e">
        <f>E24/C24</f>
        <v>#DIV/0!</v>
      </c>
      <c r="H24" s="431"/>
      <c r="I24" s="431"/>
      <c r="J24" s="431">
        <v>77.190569999999994</v>
      </c>
      <c r="K24" s="431"/>
      <c r="L24" s="431"/>
      <c r="M24" s="431"/>
      <c r="N24" s="431">
        <v>533.34554000000003</v>
      </c>
      <c r="O24" s="431"/>
      <c r="P24" s="431"/>
      <c r="Q24" s="431"/>
      <c r="R24" s="431">
        <v>6969.2250000000004</v>
      </c>
      <c r="S24" s="431"/>
      <c r="T24" s="431">
        <v>4190.2560000000003</v>
      </c>
      <c r="U24" s="431"/>
      <c r="V24" s="431">
        <v>1808.28289</v>
      </c>
      <c r="W24" s="431"/>
      <c r="X24" s="431"/>
      <c r="Y24" s="431"/>
      <c r="Z24" s="431"/>
      <c r="AA24" s="431"/>
      <c r="AB24" s="431"/>
      <c r="AC24" s="431"/>
      <c r="AD24" s="431"/>
      <c r="AE24" s="431"/>
      <c r="AF24" s="434"/>
      <c r="AG24" s="599">
        <f t="shared" si="31"/>
        <v>0</v>
      </c>
    </row>
    <row r="25" spans="1:33" ht="93.75" x14ac:dyDescent="0.35">
      <c r="A25" s="605" t="s">
        <v>28</v>
      </c>
      <c r="B25" s="563"/>
      <c r="C25" s="563"/>
      <c r="D25" s="563"/>
      <c r="E25" s="563"/>
      <c r="F25" s="564"/>
      <c r="G25" s="564"/>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434"/>
    </row>
    <row r="26" spans="1:33" x14ac:dyDescent="0.35">
      <c r="A26" s="578" t="s">
        <v>65</v>
      </c>
      <c r="B26" s="584">
        <f>B27+B28</f>
        <v>4167.3999999999996</v>
      </c>
      <c r="C26" s="584">
        <f t="shared" ref="C26:E26" si="40">C27+C28</f>
        <v>0</v>
      </c>
      <c r="D26" s="584">
        <f t="shared" si="40"/>
        <v>0</v>
      </c>
      <c r="E26" s="584">
        <f t="shared" si="40"/>
        <v>0</v>
      </c>
      <c r="F26" s="596">
        <f>E26/B26</f>
        <v>0</v>
      </c>
      <c r="G26" s="596" t="e">
        <f>E26/C26</f>
        <v>#DIV/0!</v>
      </c>
      <c r="H26" s="585">
        <f>H27+H28</f>
        <v>0</v>
      </c>
      <c r="I26" s="585">
        <f t="shared" ref="I26:AE26" si="41">I27+I28</f>
        <v>0</v>
      </c>
      <c r="J26" s="585">
        <f t="shared" si="41"/>
        <v>878.81429000000003</v>
      </c>
      <c r="K26" s="585">
        <f t="shared" si="41"/>
        <v>0</v>
      </c>
      <c r="L26" s="585">
        <f t="shared" si="41"/>
        <v>559.72429</v>
      </c>
      <c r="M26" s="585">
        <f t="shared" si="41"/>
        <v>0</v>
      </c>
      <c r="N26" s="585">
        <f t="shared" si="41"/>
        <v>559.72429</v>
      </c>
      <c r="O26" s="585">
        <f t="shared" si="41"/>
        <v>0</v>
      </c>
      <c r="P26" s="585">
        <f t="shared" si="41"/>
        <v>559.72429</v>
      </c>
      <c r="Q26" s="585">
        <f t="shared" si="41"/>
        <v>0</v>
      </c>
      <c r="R26" s="585">
        <f t="shared" si="41"/>
        <v>0</v>
      </c>
      <c r="S26" s="585">
        <f t="shared" si="41"/>
        <v>0</v>
      </c>
      <c r="T26" s="585">
        <f t="shared" si="41"/>
        <v>0</v>
      </c>
      <c r="U26" s="585">
        <f t="shared" si="41"/>
        <v>0</v>
      </c>
      <c r="V26" s="585">
        <f t="shared" si="41"/>
        <v>0</v>
      </c>
      <c r="W26" s="585">
        <f t="shared" si="41"/>
        <v>0</v>
      </c>
      <c r="X26" s="585">
        <f t="shared" si="41"/>
        <v>559.72429</v>
      </c>
      <c r="Y26" s="585">
        <f t="shared" si="41"/>
        <v>0</v>
      </c>
      <c r="Z26" s="585">
        <f t="shared" si="41"/>
        <v>527.21429000000001</v>
      </c>
      <c r="AA26" s="585">
        <f t="shared" si="41"/>
        <v>0</v>
      </c>
      <c r="AB26" s="585">
        <f t="shared" si="41"/>
        <v>522.47425999999996</v>
      </c>
      <c r="AC26" s="585">
        <f t="shared" si="41"/>
        <v>0</v>
      </c>
      <c r="AD26" s="585">
        <f t="shared" si="41"/>
        <v>0</v>
      </c>
      <c r="AE26" s="585">
        <f t="shared" si="41"/>
        <v>0</v>
      </c>
      <c r="AF26" s="434"/>
      <c r="AG26" s="599">
        <f t="shared" si="31"/>
        <v>0</v>
      </c>
    </row>
    <row r="27" spans="1:33" x14ac:dyDescent="0.35">
      <c r="A27" s="417" t="s">
        <v>32</v>
      </c>
      <c r="B27" s="558">
        <f>H27+J27+L27+N27+P27+R27+T27+V27+X27+Z27+AB27+AD27</f>
        <v>1400</v>
      </c>
      <c r="C27" s="416">
        <f>H27</f>
        <v>0</v>
      </c>
      <c r="D27" s="416"/>
      <c r="E27" s="558">
        <f>I27+K27+M27+O27+Q27+S27+U27+W27+Y27+AA27+AC27+AE27</f>
        <v>0</v>
      </c>
      <c r="F27" s="597">
        <f>E27/B27</f>
        <v>0</v>
      </c>
      <c r="G27" s="597" t="e">
        <f>E27/C27</f>
        <v>#DIV/0!</v>
      </c>
      <c r="H27" s="431"/>
      <c r="I27" s="431"/>
      <c r="J27" s="431">
        <v>200</v>
      </c>
      <c r="K27" s="431"/>
      <c r="L27" s="431">
        <v>200</v>
      </c>
      <c r="M27" s="431"/>
      <c r="N27" s="431">
        <v>200</v>
      </c>
      <c r="O27" s="431"/>
      <c r="P27" s="431">
        <v>200</v>
      </c>
      <c r="Q27" s="431"/>
      <c r="R27" s="431"/>
      <c r="S27" s="431"/>
      <c r="T27" s="431"/>
      <c r="U27" s="431"/>
      <c r="V27" s="431"/>
      <c r="W27" s="431"/>
      <c r="X27" s="431">
        <v>200</v>
      </c>
      <c r="Y27" s="431"/>
      <c r="Z27" s="431">
        <v>200</v>
      </c>
      <c r="AA27" s="431"/>
      <c r="AB27" s="431">
        <v>200</v>
      </c>
      <c r="AC27" s="431"/>
      <c r="AD27" s="431"/>
      <c r="AE27" s="431"/>
      <c r="AF27" s="434"/>
      <c r="AG27" s="599">
        <f t="shared" si="31"/>
        <v>0</v>
      </c>
    </row>
    <row r="28" spans="1:33" x14ac:dyDescent="0.35">
      <c r="A28" s="417" t="s">
        <v>33</v>
      </c>
      <c r="B28" s="558">
        <f>H28+J28+L28+N28+P28+R28+T28+V28+X28+Z28+AB28+AD28</f>
        <v>2767.4</v>
      </c>
      <c r="C28" s="416">
        <f>H28</f>
        <v>0</v>
      </c>
      <c r="D28" s="416"/>
      <c r="E28" s="558">
        <f>I28+K28+M28+O28+Q28+S28+U28+W28+Y28+AA28+AC28+AE28</f>
        <v>0</v>
      </c>
      <c r="F28" s="597">
        <f>E28/B28</f>
        <v>0</v>
      </c>
      <c r="G28" s="597" t="e">
        <f>E28/C28</f>
        <v>#DIV/0!</v>
      </c>
      <c r="H28" s="431"/>
      <c r="I28" s="431"/>
      <c r="J28" s="431">
        <v>678.81429000000003</v>
      </c>
      <c r="K28" s="431"/>
      <c r="L28" s="431">
        <v>359.72429</v>
      </c>
      <c r="M28" s="431"/>
      <c r="N28" s="431">
        <v>359.72429</v>
      </c>
      <c r="O28" s="431"/>
      <c r="P28" s="431">
        <v>359.72429</v>
      </c>
      <c r="Q28" s="431"/>
      <c r="R28" s="431"/>
      <c r="S28" s="431"/>
      <c r="T28" s="431"/>
      <c r="U28" s="431"/>
      <c r="V28" s="431"/>
      <c r="W28" s="431"/>
      <c r="X28" s="431">
        <v>359.72429</v>
      </c>
      <c r="Y28" s="431"/>
      <c r="Z28" s="431">
        <v>327.21429000000001</v>
      </c>
      <c r="AA28" s="431"/>
      <c r="AB28" s="431">
        <v>322.47426000000002</v>
      </c>
      <c r="AC28" s="431"/>
      <c r="AD28" s="431"/>
      <c r="AE28" s="431"/>
      <c r="AF28" s="434"/>
      <c r="AG28" s="599">
        <f t="shared" si="31"/>
        <v>0</v>
      </c>
    </row>
    <row r="29" spans="1:33" ht="75" x14ac:dyDescent="0.35">
      <c r="A29" s="605" t="s">
        <v>29</v>
      </c>
      <c r="B29" s="563"/>
      <c r="C29" s="563"/>
      <c r="D29" s="563"/>
      <c r="E29" s="563"/>
      <c r="F29" s="564"/>
      <c r="G29" s="564"/>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434"/>
    </row>
    <row r="30" spans="1:33" x14ac:dyDescent="0.35">
      <c r="A30" s="578" t="s">
        <v>65</v>
      </c>
      <c r="B30" s="584">
        <f>B31</f>
        <v>2959.1869999999999</v>
      </c>
      <c r="C30" s="584">
        <f t="shared" ref="C30" si="42">C31</f>
        <v>0</v>
      </c>
      <c r="D30" s="584">
        <f>D31</f>
        <v>0</v>
      </c>
      <c r="E30" s="584">
        <f>E31</f>
        <v>0</v>
      </c>
      <c r="F30" s="596">
        <f>E30/B30</f>
        <v>0</v>
      </c>
      <c r="G30" s="596" t="e">
        <f>E30/C30</f>
        <v>#DIV/0!</v>
      </c>
      <c r="H30" s="585">
        <f>H31</f>
        <v>0</v>
      </c>
      <c r="I30" s="585">
        <f t="shared" ref="I30:AE30" si="43">I31</f>
        <v>0</v>
      </c>
      <c r="J30" s="585">
        <f t="shared" si="43"/>
        <v>0</v>
      </c>
      <c r="K30" s="585">
        <f t="shared" si="43"/>
        <v>0</v>
      </c>
      <c r="L30" s="585">
        <f t="shared" si="43"/>
        <v>0</v>
      </c>
      <c r="M30" s="585">
        <f t="shared" si="43"/>
        <v>0</v>
      </c>
      <c r="N30" s="585">
        <f t="shared" si="43"/>
        <v>57.74</v>
      </c>
      <c r="O30" s="585">
        <f t="shared" si="43"/>
        <v>0</v>
      </c>
      <c r="P30" s="585">
        <f t="shared" si="43"/>
        <v>0</v>
      </c>
      <c r="Q30" s="585">
        <f t="shared" si="43"/>
        <v>0</v>
      </c>
      <c r="R30" s="585">
        <f t="shared" si="43"/>
        <v>990.92600000000004</v>
      </c>
      <c r="S30" s="585">
        <f t="shared" si="43"/>
        <v>0</v>
      </c>
      <c r="T30" s="585">
        <f t="shared" si="43"/>
        <v>966.39599999999996</v>
      </c>
      <c r="U30" s="585">
        <f t="shared" si="43"/>
        <v>0</v>
      </c>
      <c r="V30" s="585">
        <f t="shared" si="43"/>
        <v>944.125</v>
      </c>
      <c r="W30" s="585">
        <f t="shared" si="43"/>
        <v>0</v>
      </c>
      <c r="X30" s="585">
        <f t="shared" si="43"/>
        <v>0</v>
      </c>
      <c r="Y30" s="585">
        <f t="shared" si="43"/>
        <v>0</v>
      </c>
      <c r="Z30" s="585">
        <f t="shared" si="43"/>
        <v>0</v>
      </c>
      <c r="AA30" s="585">
        <f t="shared" si="43"/>
        <v>0</v>
      </c>
      <c r="AB30" s="585">
        <f t="shared" si="43"/>
        <v>0</v>
      </c>
      <c r="AC30" s="585">
        <f t="shared" si="43"/>
        <v>0</v>
      </c>
      <c r="AD30" s="585">
        <f t="shared" si="43"/>
        <v>0</v>
      </c>
      <c r="AE30" s="585">
        <f t="shared" si="43"/>
        <v>0</v>
      </c>
      <c r="AF30" s="434"/>
      <c r="AG30" s="599">
        <f t="shared" si="31"/>
        <v>0</v>
      </c>
    </row>
    <row r="31" spans="1:33" x14ac:dyDescent="0.35">
      <c r="A31" s="417" t="s">
        <v>33</v>
      </c>
      <c r="B31" s="558">
        <f>H31+J31+L31+N31+P31+R31+T31+V31+X31+Z31+AB31+AD31</f>
        <v>2959.1869999999999</v>
      </c>
      <c r="C31" s="416">
        <f>H31</f>
        <v>0</v>
      </c>
      <c r="D31" s="416"/>
      <c r="E31" s="558">
        <f>I31+K31+M31+O31+Q31+S31+U31+W31+Y31+AA31+AC31+AE31</f>
        <v>0</v>
      </c>
      <c r="F31" s="597">
        <f>E31/B31</f>
        <v>0</v>
      </c>
      <c r="G31" s="597" t="e">
        <f>E31/C31</f>
        <v>#DIV/0!</v>
      </c>
      <c r="H31" s="431"/>
      <c r="I31" s="431"/>
      <c r="J31" s="431"/>
      <c r="K31" s="431"/>
      <c r="L31" s="431"/>
      <c r="M31" s="431"/>
      <c r="N31" s="431">
        <v>57.74</v>
      </c>
      <c r="O31" s="431"/>
      <c r="P31" s="431"/>
      <c r="Q31" s="431"/>
      <c r="R31" s="431">
        <v>990.92600000000004</v>
      </c>
      <c r="S31" s="431"/>
      <c r="T31" s="431">
        <v>966.39599999999996</v>
      </c>
      <c r="U31" s="431"/>
      <c r="V31" s="431">
        <v>944.125</v>
      </c>
      <c r="W31" s="431"/>
      <c r="X31" s="431"/>
      <c r="Y31" s="431"/>
      <c r="Z31" s="431"/>
      <c r="AA31" s="431"/>
      <c r="AB31" s="431"/>
      <c r="AC31" s="431"/>
      <c r="AD31" s="431"/>
      <c r="AE31" s="431"/>
      <c r="AF31" s="434"/>
      <c r="AG31" s="599">
        <f t="shared" si="31"/>
        <v>0</v>
      </c>
    </row>
    <row r="32" spans="1:33" ht="112.5" x14ac:dyDescent="0.35">
      <c r="A32" s="604" t="s">
        <v>30</v>
      </c>
      <c r="B32" s="589"/>
      <c r="C32" s="589"/>
      <c r="D32" s="589"/>
      <c r="E32" s="589"/>
      <c r="F32" s="590"/>
      <c r="G32" s="590"/>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434"/>
    </row>
    <row r="33" spans="1:33" x14ac:dyDescent="0.35">
      <c r="A33" s="578" t="s">
        <v>65</v>
      </c>
      <c r="B33" s="584">
        <f>B34</f>
        <v>100</v>
      </c>
      <c r="C33" s="584">
        <f t="shared" ref="C33:E33" si="44">C34</f>
        <v>0</v>
      </c>
      <c r="D33" s="584">
        <f t="shared" si="44"/>
        <v>0</v>
      </c>
      <c r="E33" s="584">
        <f t="shared" si="44"/>
        <v>0</v>
      </c>
      <c r="F33" s="596">
        <f>E33/B33</f>
        <v>0</v>
      </c>
      <c r="G33" s="596" t="e">
        <f>E33/C33</f>
        <v>#DIV/0!</v>
      </c>
      <c r="H33" s="585">
        <f>H34</f>
        <v>0</v>
      </c>
      <c r="I33" s="585">
        <f t="shared" ref="I33:AE33" si="45">I34</f>
        <v>0</v>
      </c>
      <c r="J33" s="585">
        <f t="shared" si="45"/>
        <v>0</v>
      </c>
      <c r="K33" s="585">
        <f t="shared" si="45"/>
        <v>0</v>
      </c>
      <c r="L33" s="585">
        <f t="shared" si="45"/>
        <v>0</v>
      </c>
      <c r="M33" s="585">
        <f t="shared" si="45"/>
        <v>0</v>
      </c>
      <c r="N33" s="585">
        <f t="shared" si="45"/>
        <v>0</v>
      </c>
      <c r="O33" s="585">
        <f t="shared" si="45"/>
        <v>0</v>
      </c>
      <c r="P33" s="585">
        <f t="shared" si="45"/>
        <v>0</v>
      </c>
      <c r="Q33" s="585">
        <f t="shared" si="45"/>
        <v>0</v>
      </c>
      <c r="R33" s="585">
        <f t="shared" si="45"/>
        <v>0</v>
      </c>
      <c r="S33" s="585">
        <f t="shared" si="45"/>
        <v>0</v>
      </c>
      <c r="T33" s="585">
        <f t="shared" si="45"/>
        <v>0</v>
      </c>
      <c r="U33" s="585">
        <f t="shared" si="45"/>
        <v>0</v>
      </c>
      <c r="V33" s="585">
        <f t="shared" si="45"/>
        <v>0</v>
      </c>
      <c r="W33" s="585">
        <f t="shared" si="45"/>
        <v>0</v>
      </c>
      <c r="X33" s="585">
        <f t="shared" si="45"/>
        <v>0</v>
      </c>
      <c r="Y33" s="585">
        <f t="shared" si="45"/>
        <v>0</v>
      </c>
      <c r="Z33" s="585">
        <f t="shared" si="45"/>
        <v>0</v>
      </c>
      <c r="AA33" s="585">
        <f t="shared" si="45"/>
        <v>0</v>
      </c>
      <c r="AB33" s="585">
        <f t="shared" si="45"/>
        <v>0</v>
      </c>
      <c r="AC33" s="585">
        <f t="shared" si="45"/>
        <v>0</v>
      </c>
      <c r="AD33" s="585">
        <f t="shared" si="45"/>
        <v>100</v>
      </c>
      <c r="AE33" s="585">
        <f t="shared" si="45"/>
        <v>0</v>
      </c>
      <c r="AF33" s="434"/>
      <c r="AG33" s="599">
        <f t="shared" si="31"/>
        <v>0</v>
      </c>
    </row>
    <row r="34" spans="1:33" x14ac:dyDescent="0.35">
      <c r="A34" s="417" t="s">
        <v>32</v>
      </c>
      <c r="B34" s="558">
        <f>H34+J34+L34+N34+P34+R34+T34+V34+X34+Z34+AB34+AD34</f>
        <v>100</v>
      </c>
      <c r="C34" s="416">
        <f>H34</f>
        <v>0</v>
      </c>
      <c r="D34" s="416"/>
      <c r="E34" s="558">
        <f>I34+K34+M34+O34+Q34+S34+U34+W34+Y34+AA34+AC34+AE34</f>
        <v>0</v>
      </c>
      <c r="F34" s="597">
        <f>E34/B34</f>
        <v>0</v>
      </c>
      <c r="G34" s="597" t="e">
        <f>E34/C34</f>
        <v>#DIV/0!</v>
      </c>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v>100</v>
      </c>
      <c r="AE34" s="431"/>
      <c r="AF34" s="434"/>
      <c r="AG34" s="599">
        <f t="shared" si="31"/>
        <v>0</v>
      </c>
    </row>
    <row r="35" spans="1:33" x14ac:dyDescent="0.35">
      <c r="A35" s="418" t="s">
        <v>53</v>
      </c>
      <c r="B35" s="569"/>
      <c r="C35" s="569"/>
      <c r="D35" s="569"/>
      <c r="E35" s="569"/>
      <c r="F35" s="569"/>
      <c r="G35" s="569"/>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434"/>
    </row>
    <row r="36" spans="1:33" x14ac:dyDescent="0.35">
      <c r="A36" s="571" t="s">
        <v>31</v>
      </c>
      <c r="B36" s="584">
        <f>B37+B38</f>
        <v>29300.487000000005</v>
      </c>
      <c r="C36" s="584">
        <f t="shared" ref="C36" si="46">C37+C38</f>
        <v>46.614999999999995</v>
      </c>
      <c r="D36" s="584">
        <f>D37+D38</f>
        <v>31.614999999999998</v>
      </c>
      <c r="E36" s="584">
        <f>E37+E38</f>
        <v>13</v>
      </c>
      <c r="F36" s="596">
        <f>E36/B36</f>
        <v>4.4367863237221956E-4</v>
      </c>
      <c r="G36" s="596">
        <f>E36/C36</f>
        <v>0.27888018878043552</v>
      </c>
      <c r="H36" s="585">
        <f>H37+H38</f>
        <v>46.614999999999995</v>
      </c>
      <c r="I36" s="585">
        <f t="shared" ref="I36:AE36" si="47">I37+I38</f>
        <v>13</v>
      </c>
      <c r="J36" s="585">
        <f t="shared" si="47"/>
        <v>1204.50486</v>
      </c>
      <c r="K36" s="585">
        <f t="shared" si="47"/>
        <v>0</v>
      </c>
      <c r="L36" s="585">
        <f t="shared" si="47"/>
        <v>739.73928999999998</v>
      </c>
      <c r="M36" s="585">
        <f t="shared" si="47"/>
        <v>0</v>
      </c>
      <c r="N36" s="585">
        <f t="shared" si="47"/>
        <v>1290.4098300000001</v>
      </c>
      <c r="O36" s="585">
        <f t="shared" si="47"/>
        <v>0</v>
      </c>
      <c r="P36" s="585">
        <f t="shared" si="47"/>
        <v>763.61928999999998</v>
      </c>
      <c r="Q36" s="585">
        <f t="shared" si="47"/>
        <v>0</v>
      </c>
      <c r="R36" s="585">
        <f t="shared" si="47"/>
        <v>10585.351000000001</v>
      </c>
      <c r="S36" s="585">
        <f t="shared" si="47"/>
        <v>0</v>
      </c>
      <c r="T36" s="585">
        <f t="shared" si="47"/>
        <v>7398.2520000000004</v>
      </c>
      <c r="U36" s="585">
        <f t="shared" si="47"/>
        <v>0</v>
      </c>
      <c r="V36" s="585">
        <f t="shared" si="47"/>
        <v>4833.7078899999997</v>
      </c>
      <c r="W36" s="585">
        <f t="shared" si="47"/>
        <v>0</v>
      </c>
      <c r="X36" s="585">
        <f t="shared" si="47"/>
        <v>646.53928999999994</v>
      </c>
      <c r="Y36" s="585">
        <f t="shared" si="47"/>
        <v>0</v>
      </c>
      <c r="Z36" s="585">
        <f t="shared" si="47"/>
        <v>707.11428999999998</v>
      </c>
      <c r="AA36" s="585">
        <f t="shared" si="47"/>
        <v>0</v>
      </c>
      <c r="AB36" s="585">
        <f t="shared" si="47"/>
        <v>726.61426000000006</v>
      </c>
      <c r="AC36" s="585">
        <f t="shared" si="47"/>
        <v>0</v>
      </c>
      <c r="AD36" s="585">
        <f t="shared" si="47"/>
        <v>358.02</v>
      </c>
      <c r="AE36" s="585">
        <f t="shared" si="47"/>
        <v>0</v>
      </c>
      <c r="AF36" s="434"/>
      <c r="AG36" s="601">
        <f t="shared" si="31"/>
        <v>33.614999999999995</v>
      </c>
    </row>
    <row r="37" spans="1:33" x14ac:dyDescent="0.35">
      <c r="A37" s="557" t="s">
        <v>32</v>
      </c>
      <c r="B37" s="558">
        <f>B15+B19+B34</f>
        <v>8697.2000000000007</v>
      </c>
      <c r="C37" s="558">
        <f>C15+C19+C34</f>
        <v>15</v>
      </c>
      <c r="D37" s="558">
        <f>D15+D19+D34</f>
        <v>0</v>
      </c>
      <c r="E37" s="558">
        <f t="shared" ref="E37" si="48">E15+E19+E34</f>
        <v>0</v>
      </c>
      <c r="F37" s="597">
        <f>E37/B37</f>
        <v>0</v>
      </c>
      <c r="G37" s="597">
        <f>E37/C37</f>
        <v>0</v>
      </c>
      <c r="H37" s="560">
        <f>H15+H19+H34</f>
        <v>15</v>
      </c>
      <c r="I37" s="560">
        <f t="shared" ref="I37:AE37" si="49">I15+I19+I34</f>
        <v>0</v>
      </c>
      <c r="J37" s="560">
        <f t="shared" si="49"/>
        <v>275.10000000000002</v>
      </c>
      <c r="K37" s="560">
        <f t="shared" si="49"/>
        <v>0</v>
      </c>
      <c r="L37" s="560">
        <f t="shared" si="49"/>
        <v>265.10000000000002</v>
      </c>
      <c r="M37" s="560">
        <f t="shared" si="49"/>
        <v>0</v>
      </c>
      <c r="N37" s="560">
        <f t="shared" si="49"/>
        <v>265.10000000000002</v>
      </c>
      <c r="O37" s="560">
        <f t="shared" si="49"/>
        <v>0</v>
      </c>
      <c r="P37" s="560">
        <f t="shared" si="49"/>
        <v>265.10000000000002</v>
      </c>
      <c r="Q37" s="560">
        <f t="shared" si="49"/>
        <v>0</v>
      </c>
      <c r="R37" s="560">
        <f t="shared" si="49"/>
        <v>2515.1</v>
      </c>
      <c r="S37" s="560">
        <f t="shared" si="49"/>
        <v>0</v>
      </c>
      <c r="T37" s="560">
        <f t="shared" si="49"/>
        <v>2115.1</v>
      </c>
      <c r="U37" s="560">
        <f t="shared" si="49"/>
        <v>0</v>
      </c>
      <c r="V37" s="560">
        <f t="shared" si="49"/>
        <v>2057</v>
      </c>
      <c r="W37" s="560">
        <f t="shared" si="49"/>
        <v>0</v>
      </c>
      <c r="X37" s="560">
        <f t="shared" si="49"/>
        <v>223.7</v>
      </c>
      <c r="Y37" s="560">
        <f t="shared" si="49"/>
        <v>0</v>
      </c>
      <c r="Z37" s="560">
        <f t="shared" si="49"/>
        <v>266.10000000000002</v>
      </c>
      <c r="AA37" s="560">
        <f t="shared" si="49"/>
        <v>0</v>
      </c>
      <c r="AB37" s="560">
        <f t="shared" si="49"/>
        <v>265.39999999999998</v>
      </c>
      <c r="AC37" s="560">
        <f t="shared" si="49"/>
        <v>0</v>
      </c>
      <c r="AD37" s="560">
        <f t="shared" si="49"/>
        <v>169.4</v>
      </c>
      <c r="AE37" s="560">
        <f t="shared" si="49"/>
        <v>0</v>
      </c>
      <c r="AF37" s="434"/>
      <c r="AG37" s="599">
        <f t="shared" si="31"/>
        <v>15</v>
      </c>
    </row>
    <row r="38" spans="1:33" x14ac:dyDescent="0.35">
      <c r="A38" s="557" t="s">
        <v>33</v>
      </c>
      <c r="B38" s="558">
        <f>B16+B20</f>
        <v>20603.287000000004</v>
      </c>
      <c r="C38" s="558">
        <f t="shared" ref="C38:D38" si="50">C16+C20</f>
        <v>31.614999999999998</v>
      </c>
      <c r="D38" s="558">
        <f t="shared" si="50"/>
        <v>31.614999999999998</v>
      </c>
      <c r="E38" s="558">
        <f>E16+E20</f>
        <v>13</v>
      </c>
      <c r="F38" s="597">
        <f>E38/B38</f>
        <v>6.3096728206523539E-4</v>
      </c>
      <c r="G38" s="597">
        <f>E38/C38</f>
        <v>0.41119721651114977</v>
      </c>
      <c r="H38" s="560">
        <f>H16+H20</f>
        <v>31.614999999999998</v>
      </c>
      <c r="I38" s="560">
        <f t="shared" ref="I38:AE38" si="51">I16+I20</f>
        <v>13</v>
      </c>
      <c r="J38" s="560">
        <f t="shared" si="51"/>
        <v>929.40485999999999</v>
      </c>
      <c r="K38" s="560">
        <f t="shared" si="51"/>
        <v>0</v>
      </c>
      <c r="L38" s="560">
        <f t="shared" si="51"/>
        <v>474.63929000000002</v>
      </c>
      <c r="M38" s="560">
        <f t="shared" si="51"/>
        <v>0</v>
      </c>
      <c r="N38" s="560">
        <f t="shared" si="51"/>
        <v>1025.3098300000001</v>
      </c>
      <c r="O38" s="560">
        <f t="shared" si="51"/>
        <v>0</v>
      </c>
      <c r="P38" s="560">
        <f t="shared" si="51"/>
        <v>498.51928999999996</v>
      </c>
      <c r="Q38" s="560">
        <f t="shared" si="51"/>
        <v>0</v>
      </c>
      <c r="R38" s="560">
        <f t="shared" si="51"/>
        <v>8070.2510000000011</v>
      </c>
      <c r="S38" s="560">
        <f t="shared" si="51"/>
        <v>0</v>
      </c>
      <c r="T38" s="560">
        <f t="shared" si="51"/>
        <v>5283.152</v>
      </c>
      <c r="U38" s="560">
        <f t="shared" si="51"/>
        <v>0</v>
      </c>
      <c r="V38" s="560">
        <f t="shared" si="51"/>
        <v>2776.7078900000001</v>
      </c>
      <c r="W38" s="560">
        <f t="shared" si="51"/>
        <v>0</v>
      </c>
      <c r="X38" s="560">
        <f t="shared" si="51"/>
        <v>422.83929000000001</v>
      </c>
      <c r="Y38" s="560">
        <f t="shared" si="51"/>
        <v>0</v>
      </c>
      <c r="Z38" s="560">
        <f t="shared" si="51"/>
        <v>441.01429000000002</v>
      </c>
      <c r="AA38" s="560">
        <f t="shared" si="51"/>
        <v>0</v>
      </c>
      <c r="AB38" s="560">
        <f t="shared" si="51"/>
        <v>461.21426000000002</v>
      </c>
      <c r="AC38" s="560">
        <f t="shared" si="51"/>
        <v>0</v>
      </c>
      <c r="AD38" s="560">
        <f t="shared" si="51"/>
        <v>188.62</v>
      </c>
      <c r="AE38" s="560">
        <f t="shared" si="51"/>
        <v>0</v>
      </c>
      <c r="AF38" s="434"/>
      <c r="AG38" s="599">
        <f t="shared" si="31"/>
        <v>18.614999999999998</v>
      </c>
    </row>
    <row r="39" spans="1:33" ht="38.25" x14ac:dyDescent="0.35">
      <c r="A39" s="557" t="s">
        <v>72</v>
      </c>
      <c r="B39" s="558"/>
      <c r="C39" s="558"/>
      <c r="D39" s="558"/>
      <c r="E39" s="558"/>
      <c r="F39" s="559"/>
      <c r="G39" s="559"/>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434"/>
    </row>
    <row r="40" spans="1:33" x14ac:dyDescent="0.35">
      <c r="A40" s="571" t="s">
        <v>31</v>
      </c>
      <c r="B40" s="584">
        <f>B41+B42</f>
        <v>29300.487000000005</v>
      </c>
      <c r="C40" s="584">
        <f t="shared" ref="C40:E40" si="52">C41+C42</f>
        <v>46.614999999999995</v>
      </c>
      <c r="D40" s="584">
        <f t="shared" si="52"/>
        <v>31.614999999999998</v>
      </c>
      <c r="E40" s="584">
        <f t="shared" si="52"/>
        <v>13</v>
      </c>
      <c r="F40" s="596">
        <f>E40/B40</f>
        <v>4.4367863237221956E-4</v>
      </c>
      <c r="G40" s="596">
        <f>E40/C40</f>
        <v>0.27888018878043552</v>
      </c>
      <c r="H40" s="585">
        <f>H41+H42</f>
        <v>46.614999999999995</v>
      </c>
      <c r="I40" s="585">
        <f t="shared" ref="I40:AE40" si="53">I41+I42</f>
        <v>13</v>
      </c>
      <c r="J40" s="585">
        <f t="shared" si="53"/>
        <v>1204.50486</v>
      </c>
      <c r="K40" s="585">
        <f t="shared" si="53"/>
        <v>0</v>
      </c>
      <c r="L40" s="585">
        <f t="shared" si="53"/>
        <v>739.73928999999998</v>
      </c>
      <c r="M40" s="585">
        <f t="shared" si="53"/>
        <v>0</v>
      </c>
      <c r="N40" s="585">
        <f t="shared" si="53"/>
        <v>1290.4098300000001</v>
      </c>
      <c r="O40" s="585">
        <f t="shared" si="53"/>
        <v>0</v>
      </c>
      <c r="P40" s="585">
        <f t="shared" si="53"/>
        <v>763.61928999999998</v>
      </c>
      <c r="Q40" s="585">
        <f t="shared" si="53"/>
        <v>0</v>
      </c>
      <c r="R40" s="585">
        <f t="shared" si="53"/>
        <v>10585.351000000001</v>
      </c>
      <c r="S40" s="585">
        <f t="shared" si="53"/>
        <v>0</v>
      </c>
      <c r="T40" s="585">
        <f t="shared" si="53"/>
        <v>7398.2520000000004</v>
      </c>
      <c r="U40" s="585">
        <f t="shared" si="53"/>
        <v>0</v>
      </c>
      <c r="V40" s="585">
        <f t="shared" si="53"/>
        <v>4833.7078899999997</v>
      </c>
      <c r="W40" s="585">
        <f t="shared" si="53"/>
        <v>0</v>
      </c>
      <c r="X40" s="585">
        <f t="shared" si="53"/>
        <v>646.53928999999994</v>
      </c>
      <c r="Y40" s="585">
        <f t="shared" si="53"/>
        <v>0</v>
      </c>
      <c r="Z40" s="585">
        <f t="shared" si="53"/>
        <v>707.11428999999998</v>
      </c>
      <c r="AA40" s="585">
        <f t="shared" si="53"/>
        <v>0</v>
      </c>
      <c r="AB40" s="585">
        <f t="shared" si="53"/>
        <v>726.61426000000006</v>
      </c>
      <c r="AC40" s="585">
        <f t="shared" si="53"/>
        <v>0</v>
      </c>
      <c r="AD40" s="585">
        <f t="shared" si="53"/>
        <v>358.02</v>
      </c>
      <c r="AE40" s="585">
        <f t="shared" si="53"/>
        <v>0</v>
      </c>
      <c r="AF40" s="434"/>
      <c r="AG40" s="601"/>
    </row>
    <row r="41" spans="1:33" x14ac:dyDescent="0.35">
      <c r="A41" s="557" t="s">
        <v>32</v>
      </c>
      <c r="B41" s="558">
        <f>B37</f>
        <v>8697.2000000000007</v>
      </c>
      <c r="C41" s="558">
        <f t="shared" ref="C41:E41" si="54">C37</f>
        <v>15</v>
      </c>
      <c r="D41" s="558">
        <f t="shared" si="54"/>
        <v>0</v>
      </c>
      <c r="E41" s="558">
        <f t="shared" si="54"/>
        <v>0</v>
      </c>
      <c r="F41" s="597">
        <f>E41/B41</f>
        <v>0</v>
      </c>
      <c r="G41" s="597">
        <f>E41/C41</f>
        <v>0</v>
      </c>
      <c r="H41" s="560">
        <f>H37</f>
        <v>15</v>
      </c>
      <c r="I41" s="560">
        <f t="shared" ref="I41:AE41" si="55">I37</f>
        <v>0</v>
      </c>
      <c r="J41" s="560">
        <f t="shared" si="55"/>
        <v>275.10000000000002</v>
      </c>
      <c r="K41" s="560">
        <f t="shared" si="55"/>
        <v>0</v>
      </c>
      <c r="L41" s="560">
        <f t="shared" si="55"/>
        <v>265.10000000000002</v>
      </c>
      <c r="M41" s="560">
        <f t="shared" si="55"/>
        <v>0</v>
      </c>
      <c r="N41" s="560">
        <f t="shared" si="55"/>
        <v>265.10000000000002</v>
      </c>
      <c r="O41" s="560">
        <f t="shared" si="55"/>
        <v>0</v>
      </c>
      <c r="P41" s="560">
        <f t="shared" si="55"/>
        <v>265.10000000000002</v>
      </c>
      <c r="Q41" s="560">
        <f t="shared" si="55"/>
        <v>0</v>
      </c>
      <c r="R41" s="560">
        <f t="shared" si="55"/>
        <v>2515.1</v>
      </c>
      <c r="S41" s="560">
        <f t="shared" si="55"/>
        <v>0</v>
      </c>
      <c r="T41" s="560">
        <f t="shared" si="55"/>
        <v>2115.1</v>
      </c>
      <c r="U41" s="560">
        <f t="shared" si="55"/>
        <v>0</v>
      </c>
      <c r="V41" s="560">
        <f t="shared" si="55"/>
        <v>2057</v>
      </c>
      <c r="W41" s="560">
        <f t="shared" si="55"/>
        <v>0</v>
      </c>
      <c r="X41" s="560">
        <f t="shared" si="55"/>
        <v>223.7</v>
      </c>
      <c r="Y41" s="560">
        <f t="shared" si="55"/>
        <v>0</v>
      </c>
      <c r="Z41" s="560">
        <f t="shared" si="55"/>
        <v>266.10000000000002</v>
      </c>
      <c r="AA41" s="560">
        <f t="shared" si="55"/>
        <v>0</v>
      </c>
      <c r="AB41" s="560">
        <f t="shared" si="55"/>
        <v>265.39999999999998</v>
      </c>
      <c r="AC41" s="560">
        <f t="shared" si="55"/>
        <v>0</v>
      </c>
      <c r="AD41" s="560">
        <f t="shared" si="55"/>
        <v>169.4</v>
      </c>
      <c r="AE41" s="560">
        <f t="shared" si="55"/>
        <v>0</v>
      </c>
      <c r="AF41" s="434"/>
      <c r="AG41" s="599"/>
    </row>
    <row r="42" spans="1:33" x14ac:dyDescent="0.35">
      <c r="A42" s="557" t="s">
        <v>33</v>
      </c>
      <c r="B42" s="558">
        <f>B38</f>
        <v>20603.287000000004</v>
      </c>
      <c r="C42" s="558">
        <f t="shared" ref="C42:E42" si="56">C38</f>
        <v>31.614999999999998</v>
      </c>
      <c r="D42" s="558">
        <f t="shared" si="56"/>
        <v>31.614999999999998</v>
      </c>
      <c r="E42" s="558">
        <f t="shared" si="56"/>
        <v>13</v>
      </c>
      <c r="F42" s="597">
        <f>E42/B42</f>
        <v>6.3096728206523539E-4</v>
      </c>
      <c r="G42" s="597">
        <f>E42/C42</f>
        <v>0.41119721651114977</v>
      </c>
      <c r="H42" s="560">
        <f>H38</f>
        <v>31.614999999999998</v>
      </c>
      <c r="I42" s="560">
        <f t="shared" ref="I42:AE42" si="57">I38</f>
        <v>13</v>
      </c>
      <c r="J42" s="560">
        <f t="shared" si="57"/>
        <v>929.40485999999999</v>
      </c>
      <c r="K42" s="560">
        <f t="shared" si="57"/>
        <v>0</v>
      </c>
      <c r="L42" s="560">
        <f t="shared" si="57"/>
        <v>474.63929000000002</v>
      </c>
      <c r="M42" s="560">
        <f t="shared" si="57"/>
        <v>0</v>
      </c>
      <c r="N42" s="560">
        <f t="shared" si="57"/>
        <v>1025.3098300000001</v>
      </c>
      <c r="O42" s="560">
        <f t="shared" si="57"/>
        <v>0</v>
      </c>
      <c r="P42" s="560">
        <f t="shared" si="57"/>
        <v>498.51928999999996</v>
      </c>
      <c r="Q42" s="560">
        <f t="shared" si="57"/>
        <v>0</v>
      </c>
      <c r="R42" s="560">
        <f t="shared" si="57"/>
        <v>8070.2510000000011</v>
      </c>
      <c r="S42" s="560">
        <f t="shared" si="57"/>
        <v>0</v>
      </c>
      <c r="T42" s="560">
        <f t="shared" si="57"/>
        <v>5283.152</v>
      </c>
      <c r="U42" s="560">
        <f t="shared" si="57"/>
        <v>0</v>
      </c>
      <c r="V42" s="560">
        <f t="shared" si="57"/>
        <v>2776.7078900000001</v>
      </c>
      <c r="W42" s="560">
        <f t="shared" si="57"/>
        <v>0</v>
      </c>
      <c r="X42" s="560">
        <f t="shared" si="57"/>
        <v>422.83929000000001</v>
      </c>
      <c r="Y42" s="560">
        <f t="shared" si="57"/>
        <v>0</v>
      </c>
      <c r="Z42" s="560">
        <f t="shared" si="57"/>
        <v>441.01429000000002</v>
      </c>
      <c r="AA42" s="560">
        <f t="shared" si="57"/>
        <v>0</v>
      </c>
      <c r="AB42" s="560">
        <f t="shared" si="57"/>
        <v>461.21426000000002</v>
      </c>
      <c r="AC42" s="560">
        <f t="shared" si="57"/>
        <v>0</v>
      </c>
      <c r="AD42" s="560">
        <f t="shared" si="57"/>
        <v>188.62</v>
      </c>
      <c r="AE42" s="560">
        <f t="shared" si="57"/>
        <v>0</v>
      </c>
      <c r="AF42" s="434"/>
      <c r="AG42" s="599"/>
    </row>
    <row r="43" spans="1:33" ht="57" x14ac:dyDescent="0.35">
      <c r="A43" s="575" t="s">
        <v>37</v>
      </c>
      <c r="B43" s="576"/>
      <c r="C43" s="576"/>
      <c r="D43" s="576"/>
      <c r="E43" s="576"/>
      <c r="F43" s="576"/>
      <c r="G43" s="576"/>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434"/>
    </row>
    <row r="44" spans="1:33" x14ac:dyDescent="0.35">
      <c r="A44" s="557" t="s">
        <v>54</v>
      </c>
      <c r="B44" s="559"/>
      <c r="C44" s="559"/>
      <c r="D44" s="559"/>
      <c r="E44" s="559"/>
      <c r="F44" s="559"/>
      <c r="G44" s="559"/>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434"/>
    </row>
    <row r="45" spans="1:33" x14ac:dyDescent="0.35">
      <c r="A45" s="420" t="s">
        <v>34</v>
      </c>
      <c r="B45" s="564"/>
      <c r="C45" s="564"/>
      <c r="D45" s="564"/>
      <c r="E45" s="564"/>
      <c r="F45" s="564"/>
      <c r="G45" s="564"/>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434"/>
    </row>
    <row r="46" spans="1:33" ht="259.5" customHeight="1" x14ac:dyDescent="0.35">
      <c r="A46" s="606" t="s">
        <v>38</v>
      </c>
      <c r="B46" s="589"/>
      <c r="C46" s="589"/>
      <c r="D46" s="590"/>
      <c r="E46" s="590"/>
      <c r="F46" s="590"/>
      <c r="G46" s="590"/>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602" t="s">
        <v>547</v>
      </c>
    </row>
    <row r="47" spans="1:33" x14ac:dyDescent="0.35">
      <c r="A47" s="587" t="s">
        <v>31</v>
      </c>
      <c r="B47" s="584">
        <f>B48</f>
        <v>4058.1000000000004</v>
      </c>
      <c r="C47" s="584">
        <f t="shared" ref="C47:E47" si="58">C48</f>
        <v>538.10130000000004</v>
      </c>
      <c r="D47" s="584">
        <f t="shared" si="58"/>
        <v>256.75177000000002</v>
      </c>
      <c r="E47" s="584">
        <f t="shared" si="58"/>
        <v>256.75177000000002</v>
      </c>
      <c r="F47" s="596">
        <f>E47/B47</f>
        <v>6.3268960843744615E-2</v>
      </c>
      <c r="G47" s="596">
        <f>E47/C47</f>
        <v>0.47714393182101589</v>
      </c>
      <c r="H47" s="585">
        <f t="shared" ref="H47" si="59">H48</f>
        <v>538.10130000000004</v>
      </c>
      <c r="I47" s="585">
        <f t="shared" ref="I47" si="60">I48</f>
        <v>256.75177000000002</v>
      </c>
      <c r="J47" s="585">
        <f t="shared" ref="J47" si="61">J48</f>
        <v>315.94600000000003</v>
      </c>
      <c r="K47" s="585">
        <f t="shared" ref="K47" si="62">K48</f>
        <v>0</v>
      </c>
      <c r="L47" s="585">
        <f t="shared" ref="L47" si="63">L48</f>
        <v>252.583</v>
      </c>
      <c r="M47" s="585">
        <f t="shared" ref="M47" si="64">M48</f>
        <v>0</v>
      </c>
      <c r="N47" s="585">
        <f t="shared" ref="N47" si="65">N48</f>
        <v>537.48900000000003</v>
      </c>
      <c r="O47" s="585">
        <f t="shared" ref="O47" si="66">O48</f>
        <v>0</v>
      </c>
      <c r="P47" s="585">
        <f t="shared" ref="P47" si="67">P48</f>
        <v>294.02600000000001</v>
      </c>
      <c r="Q47" s="585">
        <f t="shared" ref="Q47" si="68">Q48</f>
        <v>0</v>
      </c>
      <c r="R47" s="585">
        <f t="shared" ref="R47" si="69">R48</f>
        <v>252.583</v>
      </c>
      <c r="S47" s="585">
        <f t="shared" ref="S47" si="70">S48</f>
        <v>0</v>
      </c>
      <c r="T47" s="585">
        <f t="shared" ref="T47" si="71">T48</f>
        <v>397.97899999999998</v>
      </c>
      <c r="U47" s="585">
        <f t="shared" ref="U47" si="72">U48</f>
        <v>0</v>
      </c>
      <c r="V47" s="585">
        <f t="shared" ref="V47" si="73">V48</f>
        <v>287.51600000000002</v>
      </c>
      <c r="W47" s="585">
        <f t="shared" ref="W47" si="74">W48</f>
        <v>0</v>
      </c>
      <c r="X47" s="585">
        <f t="shared" ref="X47" si="75">X48</f>
        <v>252.57300000000001</v>
      </c>
      <c r="Y47" s="585">
        <f t="shared" ref="Y47" si="76">Y48</f>
        <v>0</v>
      </c>
      <c r="Z47" s="585">
        <f t="shared" ref="Z47" si="77">Z48</f>
        <v>391.27800000000002</v>
      </c>
      <c r="AA47" s="585">
        <f t="shared" ref="AA47" si="78">AA48</f>
        <v>0</v>
      </c>
      <c r="AB47" s="585">
        <f t="shared" ref="AB47" si="79">AB48</f>
        <v>287.56560000000002</v>
      </c>
      <c r="AC47" s="585">
        <f t="shared" ref="AC47" si="80">AC48</f>
        <v>0</v>
      </c>
      <c r="AD47" s="585">
        <f t="shared" ref="AD47" si="81">AD48</f>
        <v>250.46010000000001</v>
      </c>
      <c r="AE47" s="585">
        <f t="shared" ref="AE47" si="82">AE48</f>
        <v>0</v>
      </c>
      <c r="AF47" s="434"/>
      <c r="AG47" s="601">
        <f t="shared" ref="AG47:AG55" si="83">C47-E47</f>
        <v>281.34953000000002</v>
      </c>
    </row>
    <row r="48" spans="1:33" x14ac:dyDescent="0.35">
      <c r="A48" s="417" t="s">
        <v>32</v>
      </c>
      <c r="B48" s="558">
        <f>H48+J48+L48+N48+P48+R48+T48+V48+X48+Z48+AB48+AD48</f>
        <v>4058.1000000000004</v>
      </c>
      <c r="C48" s="415">
        <f>H48</f>
        <v>538.10130000000004</v>
      </c>
      <c r="D48" s="415">
        <v>256.75177000000002</v>
      </c>
      <c r="E48" s="558">
        <f>I48+K48+M48+O48+Q48+S48+U48+W48+Y48+AA48+AC48+AE48</f>
        <v>256.75177000000002</v>
      </c>
      <c r="F48" s="597">
        <f>E48/B48</f>
        <v>6.3268960843744615E-2</v>
      </c>
      <c r="G48" s="597">
        <f>E48/C48</f>
        <v>0.47714393182101589</v>
      </c>
      <c r="H48" s="430">
        <v>538.10130000000004</v>
      </c>
      <c r="I48" s="430">
        <v>256.75177000000002</v>
      </c>
      <c r="J48" s="430">
        <v>315.94600000000003</v>
      </c>
      <c r="K48" s="430"/>
      <c r="L48" s="430">
        <v>252.583</v>
      </c>
      <c r="M48" s="430"/>
      <c r="N48" s="430">
        <v>537.48900000000003</v>
      </c>
      <c r="O48" s="430"/>
      <c r="P48" s="430">
        <v>294.02600000000001</v>
      </c>
      <c r="Q48" s="430"/>
      <c r="R48" s="430">
        <v>252.583</v>
      </c>
      <c r="S48" s="430"/>
      <c r="T48" s="430">
        <v>397.97899999999998</v>
      </c>
      <c r="U48" s="430"/>
      <c r="V48" s="430">
        <v>287.51600000000002</v>
      </c>
      <c r="W48" s="430"/>
      <c r="X48" s="430">
        <v>252.57300000000001</v>
      </c>
      <c r="Y48" s="430"/>
      <c r="Z48" s="430">
        <v>391.27800000000002</v>
      </c>
      <c r="AA48" s="430"/>
      <c r="AB48" s="430">
        <v>287.56560000000002</v>
      </c>
      <c r="AC48" s="430"/>
      <c r="AD48" s="430">
        <v>250.46010000000001</v>
      </c>
      <c r="AE48" s="430"/>
      <c r="AF48" s="434"/>
      <c r="AG48" s="599">
        <f t="shared" si="83"/>
        <v>281.34953000000002</v>
      </c>
    </row>
    <row r="49" spans="1:33" ht="112.5" x14ac:dyDescent="0.35">
      <c r="A49" s="606" t="s">
        <v>39</v>
      </c>
      <c r="B49" s="589"/>
      <c r="C49" s="589"/>
      <c r="D49" s="589"/>
      <c r="E49" s="589"/>
      <c r="F49" s="590"/>
      <c r="G49" s="590"/>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434"/>
    </row>
    <row r="50" spans="1:33" x14ac:dyDescent="0.35">
      <c r="A50" s="587" t="s">
        <v>31</v>
      </c>
      <c r="B50" s="584">
        <f>B51</f>
        <v>22</v>
      </c>
      <c r="C50" s="584">
        <f t="shared" ref="C50:E50" si="84">C51</f>
        <v>0</v>
      </c>
      <c r="D50" s="584">
        <f t="shared" si="84"/>
        <v>0</v>
      </c>
      <c r="E50" s="584">
        <f t="shared" si="84"/>
        <v>0</v>
      </c>
      <c r="F50" s="596">
        <f>E50/B50</f>
        <v>0</v>
      </c>
      <c r="G50" s="596" t="e">
        <f>E50/C50</f>
        <v>#DIV/0!</v>
      </c>
      <c r="H50" s="585">
        <f>H51</f>
        <v>0</v>
      </c>
      <c r="I50" s="585">
        <f t="shared" ref="I50:AE50" si="85">I51</f>
        <v>0</v>
      </c>
      <c r="J50" s="585">
        <f t="shared" si="85"/>
        <v>0</v>
      </c>
      <c r="K50" s="585">
        <f t="shared" si="85"/>
        <v>0</v>
      </c>
      <c r="L50" s="585">
        <f t="shared" si="85"/>
        <v>0</v>
      </c>
      <c r="M50" s="585">
        <f t="shared" si="85"/>
        <v>0</v>
      </c>
      <c r="N50" s="585">
        <f t="shared" si="85"/>
        <v>22</v>
      </c>
      <c r="O50" s="585">
        <f t="shared" si="85"/>
        <v>0</v>
      </c>
      <c r="P50" s="585">
        <f t="shared" si="85"/>
        <v>0</v>
      </c>
      <c r="Q50" s="585">
        <f t="shared" si="85"/>
        <v>0</v>
      </c>
      <c r="R50" s="585">
        <f t="shared" si="85"/>
        <v>0</v>
      </c>
      <c r="S50" s="585">
        <f t="shared" si="85"/>
        <v>0</v>
      </c>
      <c r="T50" s="585">
        <f t="shared" si="85"/>
        <v>0</v>
      </c>
      <c r="U50" s="585">
        <f t="shared" si="85"/>
        <v>0</v>
      </c>
      <c r="V50" s="585">
        <f t="shared" si="85"/>
        <v>0</v>
      </c>
      <c r="W50" s="585">
        <f t="shared" si="85"/>
        <v>0</v>
      </c>
      <c r="X50" s="585">
        <f t="shared" si="85"/>
        <v>0</v>
      </c>
      <c r="Y50" s="585">
        <f t="shared" si="85"/>
        <v>0</v>
      </c>
      <c r="Z50" s="585">
        <f t="shared" si="85"/>
        <v>0</v>
      </c>
      <c r="AA50" s="585">
        <f t="shared" si="85"/>
        <v>0</v>
      </c>
      <c r="AB50" s="585">
        <f t="shared" si="85"/>
        <v>0</v>
      </c>
      <c r="AC50" s="585">
        <f t="shared" si="85"/>
        <v>0</v>
      </c>
      <c r="AD50" s="585">
        <f t="shared" si="85"/>
        <v>0</v>
      </c>
      <c r="AE50" s="560">
        <f t="shared" si="85"/>
        <v>0</v>
      </c>
      <c r="AF50" s="434"/>
      <c r="AG50" s="599">
        <f t="shared" si="83"/>
        <v>0</v>
      </c>
    </row>
    <row r="51" spans="1:33" x14ac:dyDescent="0.35">
      <c r="A51" s="417" t="s">
        <v>33</v>
      </c>
      <c r="B51" s="558">
        <f>H51+J51+L51+N51+P51+R51+T51+V51+X51+Z51+AB51+AD51</f>
        <v>22</v>
      </c>
      <c r="C51" s="415">
        <f>H51</f>
        <v>0</v>
      </c>
      <c r="D51" s="415"/>
      <c r="E51" s="558">
        <f>I51+K51+M51+O51+Q51+S51+U51+W51+Y51+AA51+AC51+AE51</f>
        <v>0</v>
      </c>
      <c r="F51" s="597">
        <f>E51/B51</f>
        <v>0</v>
      </c>
      <c r="G51" s="597" t="e">
        <f>E51/C51</f>
        <v>#DIV/0!</v>
      </c>
      <c r="H51" s="430"/>
      <c r="I51" s="430"/>
      <c r="J51" s="430"/>
      <c r="K51" s="430"/>
      <c r="L51" s="430"/>
      <c r="M51" s="430"/>
      <c r="N51" s="430">
        <v>22</v>
      </c>
      <c r="O51" s="430"/>
      <c r="P51" s="430"/>
      <c r="Q51" s="430"/>
      <c r="R51" s="430"/>
      <c r="S51" s="430"/>
      <c r="T51" s="430"/>
      <c r="U51" s="430"/>
      <c r="V51" s="430"/>
      <c r="W51" s="430"/>
      <c r="X51" s="430"/>
      <c r="Y51" s="430"/>
      <c r="Z51" s="430"/>
      <c r="AA51" s="430"/>
      <c r="AB51" s="430"/>
      <c r="AC51" s="430"/>
      <c r="AD51" s="430"/>
      <c r="AE51" s="430"/>
      <c r="AF51" s="434"/>
      <c r="AG51" s="599">
        <f t="shared" si="83"/>
        <v>0</v>
      </c>
    </row>
    <row r="52" spans="1:33" x14ac:dyDescent="0.35">
      <c r="A52" s="418" t="s">
        <v>35</v>
      </c>
      <c r="B52" s="565"/>
      <c r="C52" s="565"/>
      <c r="D52" s="565"/>
      <c r="E52" s="565"/>
      <c r="F52" s="566"/>
      <c r="G52" s="566"/>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434"/>
    </row>
    <row r="53" spans="1:33" x14ac:dyDescent="0.35">
      <c r="A53" s="587" t="s">
        <v>31</v>
      </c>
      <c r="B53" s="584">
        <f>B54+B55</f>
        <v>4080.1000000000004</v>
      </c>
      <c r="C53" s="584">
        <f>C54+C55</f>
        <v>538.10130000000004</v>
      </c>
      <c r="D53" s="584">
        <f>D54+D55</f>
        <v>256.75177000000002</v>
      </c>
      <c r="E53" s="584">
        <f>E54+E55</f>
        <v>256.75177000000002</v>
      </c>
      <c r="F53" s="596">
        <f>E53/B53</f>
        <v>6.292781304379795E-2</v>
      </c>
      <c r="G53" s="596">
        <f>E53/C53</f>
        <v>0.47714393182101589</v>
      </c>
      <c r="H53" s="585">
        <f>H54+H55</f>
        <v>538.10130000000004</v>
      </c>
      <c r="I53" s="585">
        <f>I54+I55</f>
        <v>256.75177000000002</v>
      </c>
      <c r="J53" s="585">
        <f t="shared" ref="J53:K53" si="86">J54+J55</f>
        <v>315.94600000000003</v>
      </c>
      <c r="K53" s="585">
        <f t="shared" si="86"/>
        <v>0</v>
      </c>
      <c r="L53" s="585">
        <f t="shared" ref="L53" si="87">L54+L55</f>
        <v>252.583</v>
      </c>
      <c r="M53" s="585">
        <f t="shared" ref="M53:N53" si="88">M54+M55</f>
        <v>0</v>
      </c>
      <c r="N53" s="585">
        <f t="shared" si="88"/>
        <v>559.48900000000003</v>
      </c>
      <c r="O53" s="585">
        <f t="shared" ref="O53" si="89">O54+O55</f>
        <v>0</v>
      </c>
      <c r="P53" s="585">
        <f t="shared" ref="P53:Q53" si="90">P54+P55</f>
        <v>294.02600000000001</v>
      </c>
      <c r="Q53" s="585">
        <f t="shared" si="90"/>
        <v>0</v>
      </c>
      <c r="R53" s="585">
        <f t="shared" ref="R53" si="91">R54+R55</f>
        <v>252.583</v>
      </c>
      <c r="S53" s="585">
        <f t="shared" ref="S53:T53" si="92">S54+S55</f>
        <v>0</v>
      </c>
      <c r="T53" s="585">
        <f t="shared" si="92"/>
        <v>397.97899999999998</v>
      </c>
      <c r="U53" s="585">
        <f t="shared" ref="U53" si="93">U54+U55</f>
        <v>0</v>
      </c>
      <c r="V53" s="585">
        <f t="shared" ref="V53:W53" si="94">V54+V55</f>
        <v>287.51600000000002</v>
      </c>
      <c r="W53" s="585">
        <f t="shared" si="94"/>
        <v>0</v>
      </c>
      <c r="X53" s="585">
        <f t="shared" ref="X53" si="95">X54+X55</f>
        <v>252.57300000000001</v>
      </c>
      <c r="Y53" s="585">
        <f t="shared" ref="Y53:Z53" si="96">Y54+Y55</f>
        <v>0</v>
      </c>
      <c r="Z53" s="585">
        <f t="shared" si="96"/>
        <v>391.27800000000002</v>
      </c>
      <c r="AA53" s="585">
        <f t="shared" ref="AA53" si="97">AA54+AA55</f>
        <v>0</v>
      </c>
      <c r="AB53" s="585">
        <f t="shared" ref="AB53:AC53" si="98">AB54+AB55</f>
        <v>287.56560000000002</v>
      </c>
      <c r="AC53" s="585">
        <f t="shared" si="98"/>
        <v>0</v>
      </c>
      <c r="AD53" s="585">
        <f t="shared" ref="AD53" si="99">AD54+AD55</f>
        <v>250.46010000000001</v>
      </c>
      <c r="AE53" s="585">
        <f t="shared" ref="AE53" si="100">AE54+AE55</f>
        <v>0</v>
      </c>
      <c r="AF53" s="434"/>
      <c r="AG53" s="601">
        <f t="shared" si="83"/>
        <v>281.34953000000002</v>
      </c>
    </row>
    <row r="54" spans="1:33" x14ac:dyDescent="0.35">
      <c r="A54" s="557" t="s">
        <v>32</v>
      </c>
      <c r="B54" s="558">
        <f>B48</f>
        <v>4058.1000000000004</v>
      </c>
      <c r="C54" s="558">
        <f>C48</f>
        <v>538.10130000000004</v>
      </c>
      <c r="D54" s="558">
        <f>D48</f>
        <v>256.75177000000002</v>
      </c>
      <c r="E54" s="558">
        <f>E48</f>
        <v>256.75177000000002</v>
      </c>
      <c r="F54" s="597">
        <f>E54/B54</f>
        <v>6.3268960843744615E-2</v>
      </c>
      <c r="G54" s="597">
        <f>E54/C54</f>
        <v>0.47714393182101589</v>
      </c>
      <c r="H54" s="560">
        <f>H48</f>
        <v>538.10130000000004</v>
      </c>
      <c r="I54" s="560">
        <f t="shared" ref="I54:K54" si="101">I48</f>
        <v>256.75177000000002</v>
      </c>
      <c r="J54" s="560">
        <f t="shared" si="101"/>
        <v>315.94600000000003</v>
      </c>
      <c r="K54" s="560">
        <f t="shared" si="101"/>
        <v>0</v>
      </c>
      <c r="L54" s="560">
        <f t="shared" ref="L54:AE54" si="102">L48</f>
        <v>252.583</v>
      </c>
      <c r="M54" s="560">
        <f t="shared" si="102"/>
        <v>0</v>
      </c>
      <c r="N54" s="560">
        <f t="shared" si="102"/>
        <v>537.48900000000003</v>
      </c>
      <c r="O54" s="560">
        <f t="shared" si="102"/>
        <v>0</v>
      </c>
      <c r="P54" s="560">
        <f t="shared" si="102"/>
        <v>294.02600000000001</v>
      </c>
      <c r="Q54" s="560">
        <f t="shared" si="102"/>
        <v>0</v>
      </c>
      <c r="R54" s="560">
        <f t="shared" si="102"/>
        <v>252.583</v>
      </c>
      <c r="S54" s="560">
        <f t="shared" si="102"/>
        <v>0</v>
      </c>
      <c r="T54" s="560">
        <f t="shared" si="102"/>
        <v>397.97899999999998</v>
      </c>
      <c r="U54" s="560">
        <f t="shared" si="102"/>
        <v>0</v>
      </c>
      <c r="V54" s="560">
        <f t="shared" si="102"/>
        <v>287.51600000000002</v>
      </c>
      <c r="W54" s="560">
        <f t="shared" si="102"/>
        <v>0</v>
      </c>
      <c r="X54" s="560">
        <f t="shared" si="102"/>
        <v>252.57300000000001</v>
      </c>
      <c r="Y54" s="560">
        <f t="shared" si="102"/>
        <v>0</v>
      </c>
      <c r="Z54" s="560">
        <f t="shared" si="102"/>
        <v>391.27800000000002</v>
      </c>
      <c r="AA54" s="560">
        <f t="shared" si="102"/>
        <v>0</v>
      </c>
      <c r="AB54" s="560">
        <f t="shared" si="102"/>
        <v>287.56560000000002</v>
      </c>
      <c r="AC54" s="560">
        <f t="shared" si="102"/>
        <v>0</v>
      </c>
      <c r="AD54" s="560">
        <f t="shared" si="102"/>
        <v>250.46010000000001</v>
      </c>
      <c r="AE54" s="560">
        <f t="shared" si="102"/>
        <v>0</v>
      </c>
      <c r="AF54" s="434"/>
      <c r="AG54" s="599">
        <f t="shared" si="83"/>
        <v>281.34953000000002</v>
      </c>
    </row>
    <row r="55" spans="1:33" x14ac:dyDescent="0.35">
      <c r="A55" s="557" t="s">
        <v>33</v>
      </c>
      <c r="B55" s="558">
        <f>B51</f>
        <v>22</v>
      </c>
      <c r="C55" s="558">
        <f>C51</f>
        <v>0</v>
      </c>
      <c r="D55" s="558">
        <f>D51</f>
        <v>0</v>
      </c>
      <c r="E55" s="558">
        <f>E51</f>
        <v>0</v>
      </c>
      <c r="F55" s="597">
        <f>E55/B55</f>
        <v>0</v>
      </c>
      <c r="G55" s="597" t="e">
        <f>E55/C55</f>
        <v>#DIV/0!</v>
      </c>
      <c r="H55" s="560">
        <f>H51</f>
        <v>0</v>
      </c>
      <c r="I55" s="560">
        <f>I51</f>
        <v>0</v>
      </c>
      <c r="J55" s="560">
        <f t="shared" ref="J55:K55" si="103">J51</f>
        <v>0</v>
      </c>
      <c r="K55" s="560">
        <f t="shared" si="103"/>
        <v>0</v>
      </c>
      <c r="L55" s="560">
        <f t="shared" ref="L55:AE55" si="104">L51</f>
        <v>0</v>
      </c>
      <c r="M55" s="560">
        <f t="shared" si="104"/>
        <v>0</v>
      </c>
      <c r="N55" s="560">
        <f t="shared" si="104"/>
        <v>22</v>
      </c>
      <c r="O55" s="560">
        <f t="shared" si="104"/>
        <v>0</v>
      </c>
      <c r="P55" s="560">
        <f t="shared" si="104"/>
        <v>0</v>
      </c>
      <c r="Q55" s="560">
        <f t="shared" si="104"/>
        <v>0</v>
      </c>
      <c r="R55" s="560">
        <f t="shared" si="104"/>
        <v>0</v>
      </c>
      <c r="S55" s="560">
        <f t="shared" si="104"/>
        <v>0</v>
      </c>
      <c r="T55" s="560">
        <f t="shared" si="104"/>
        <v>0</v>
      </c>
      <c r="U55" s="560">
        <f t="shared" si="104"/>
        <v>0</v>
      </c>
      <c r="V55" s="560">
        <f t="shared" si="104"/>
        <v>0</v>
      </c>
      <c r="W55" s="560">
        <f t="shared" si="104"/>
        <v>0</v>
      </c>
      <c r="X55" s="560">
        <f t="shared" si="104"/>
        <v>0</v>
      </c>
      <c r="Y55" s="560">
        <f t="shared" si="104"/>
        <v>0</v>
      </c>
      <c r="Z55" s="560">
        <f t="shared" si="104"/>
        <v>0</v>
      </c>
      <c r="AA55" s="560">
        <f t="shared" si="104"/>
        <v>0</v>
      </c>
      <c r="AB55" s="560">
        <f t="shared" si="104"/>
        <v>0</v>
      </c>
      <c r="AC55" s="560">
        <f t="shared" si="104"/>
        <v>0</v>
      </c>
      <c r="AD55" s="560">
        <f t="shared" si="104"/>
        <v>0</v>
      </c>
      <c r="AE55" s="560">
        <f t="shared" si="104"/>
        <v>0</v>
      </c>
      <c r="AF55" s="434"/>
      <c r="AG55" s="599">
        <f t="shared" si="83"/>
        <v>0</v>
      </c>
    </row>
    <row r="56" spans="1:33" ht="38.25" x14ac:dyDescent="0.35">
      <c r="A56" s="557" t="s">
        <v>73</v>
      </c>
      <c r="B56" s="558"/>
      <c r="C56" s="558"/>
      <c r="D56" s="558"/>
      <c r="E56" s="558"/>
      <c r="F56" s="558"/>
      <c r="G56" s="558"/>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434"/>
    </row>
    <row r="57" spans="1:33" x14ac:dyDescent="0.35">
      <c r="A57" s="587" t="s">
        <v>31</v>
      </c>
      <c r="B57" s="584">
        <f>B58+B59</f>
        <v>4080.1000000000004</v>
      </c>
      <c r="C57" s="584">
        <f>C58+C59</f>
        <v>538.10130000000004</v>
      </c>
      <c r="D57" s="584">
        <f t="shared" ref="D57:E57" si="105">D58+D59</f>
        <v>256.75177000000002</v>
      </c>
      <c r="E57" s="584">
        <f t="shared" si="105"/>
        <v>256.75177000000002</v>
      </c>
      <c r="F57" s="596">
        <f>E57/B57</f>
        <v>6.292781304379795E-2</v>
      </c>
      <c r="G57" s="596">
        <f>E57/C57</f>
        <v>0.47714393182101589</v>
      </c>
      <c r="H57" s="585">
        <f>H58+H59</f>
        <v>538.10130000000004</v>
      </c>
      <c r="I57" s="585">
        <f t="shared" ref="I57:AE57" si="106">I58+I59</f>
        <v>256.75177000000002</v>
      </c>
      <c r="J57" s="585">
        <f t="shared" si="106"/>
        <v>315.94600000000003</v>
      </c>
      <c r="K57" s="585">
        <f t="shared" si="106"/>
        <v>0</v>
      </c>
      <c r="L57" s="585">
        <f t="shared" si="106"/>
        <v>252.583</v>
      </c>
      <c r="M57" s="585">
        <f t="shared" si="106"/>
        <v>0</v>
      </c>
      <c r="N57" s="585">
        <f t="shared" si="106"/>
        <v>559.48900000000003</v>
      </c>
      <c r="O57" s="585">
        <f t="shared" si="106"/>
        <v>0</v>
      </c>
      <c r="P57" s="585">
        <f t="shared" si="106"/>
        <v>294.02600000000001</v>
      </c>
      <c r="Q57" s="585">
        <f t="shared" si="106"/>
        <v>0</v>
      </c>
      <c r="R57" s="585">
        <f t="shared" si="106"/>
        <v>252.583</v>
      </c>
      <c r="S57" s="585">
        <f t="shared" si="106"/>
        <v>0</v>
      </c>
      <c r="T57" s="585">
        <f t="shared" si="106"/>
        <v>397.97899999999998</v>
      </c>
      <c r="U57" s="585">
        <f t="shared" si="106"/>
        <v>0</v>
      </c>
      <c r="V57" s="585">
        <f t="shared" si="106"/>
        <v>287.51600000000002</v>
      </c>
      <c r="W57" s="585">
        <f t="shared" si="106"/>
        <v>0</v>
      </c>
      <c r="X57" s="585">
        <f t="shared" si="106"/>
        <v>252.57300000000001</v>
      </c>
      <c r="Y57" s="585">
        <f t="shared" si="106"/>
        <v>0</v>
      </c>
      <c r="Z57" s="585">
        <f t="shared" si="106"/>
        <v>391.27800000000002</v>
      </c>
      <c r="AA57" s="585">
        <f t="shared" si="106"/>
        <v>0</v>
      </c>
      <c r="AB57" s="585">
        <f t="shared" si="106"/>
        <v>287.56560000000002</v>
      </c>
      <c r="AC57" s="585">
        <f t="shared" si="106"/>
        <v>0</v>
      </c>
      <c r="AD57" s="585">
        <f t="shared" si="106"/>
        <v>250.46010000000001</v>
      </c>
      <c r="AE57" s="585">
        <f t="shared" si="106"/>
        <v>0</v>
      </c>
      <c r="AF57" s="434"/>
    </row>
    <row r="58" spans="1:33" x14ac:dyDescent="0.35">
      <c r="A58" s="557" t="s">
        <v>32</v>
      </c>
      <c r="B58" s="558">
        <f>B54</f>
        <v>4058.1000000000004</v>
      </c>
      <c r="C58" s="558">
        <f>C54</f>
        <v>538.10130000000004</v>
      </c>
      <c r="D58" s="558">
        <f>D54</f>
        <v>256.75177000000002</v>
      </c>
      <c r="E58" s="558">
        <f>E54</f>
        <v>256.75177000000002</v>
      </c>
      <c r="F58" s="597">
        <f>E58/B58</f>
        <v>6.3268960843744615E-2</v>
      </c>
      <c r="G58" s="597">
        <f>E58/C58</f>
        <v>0.47714393182101589</v>
      </c>
      <c r="H58" s="560">
        <f>H54</f>
        <v>538.10130000000004</v>
      </c>
      <c r="I58" s="560">
        <f t="shared" ref="I58:AE58" si="107">I54</f>
        <v>256.75177000000002</v>
      </c>
      <c r="J58" s="560">
        <f t="shared" si="107"/>
        <v>315.94600000000003</v>
      </c>
      <c r="K58" s="560">
        <f t="shared" si="107"/>
        <v>0</v>
      </c>
      <c r="L58" s="560">
        <f t="shared" si="107"/>
        <v>252.583</v>
      </c>
      <c r="M58" s="560">
        <f t="shared" si="107"/>
        <v>0</v>
      </c>
      <c r="N58" s="560">
        <f t="shared" si="107"/>
        <v>537.48900000000003</v>
      </c>
      <c r="O58" s="560">
        <f t="shared" si="107"/>
        <v>0</v>
      </c>
      <c r="P58" s="560">
        <f t="shared" si="107"/>
        <v>294.02600000000001</v>
      </c>
      <c r="Q58" s="560">
        <f t="shared" si="107"/>
        <v>0</v>
      </c>
      <c r="R58" s="560">
        <f t="shared" si="107"/>
        <v>252.583</v>
      </c>
      <c r="S58" s="560">
        <f t="shared" si="107"/>
        <v>0</v>
      </c>
      <c r="T58" s="560">
        <f t="shared" si="107"/>
        <v>397.97899999999998</v>
      </c>
      <c r="U58" s="560">
        <f t="shared" si="107"/>
        <v>0</v>
      </c>
      <c r="V58" s="560">
        <f t="shared" si="107"/>
        <v>287.51600000000002</v>
      </c>
      <c r="W58" s="560">
        <f t="shared" si="107"/>
        <v>0</v>
      </c>
      <c r="X58" s="560">
        <f t="shared" si="107"/>
        <v>252.57300000000001</v>
      </c>
      <c r="Y58" s="560">
        <f t="shared" si="107"/>
        <v>0</v>
      </c>
      <c r="Z58" s="560">
        <f t="shared" si="107"/>
        <v>391.27800000000002</v>
      </c>
      <c r="AA58" s="560">
        <f t="shared" si="107"/>
        <v>0</v>
      </c>
      <c r="AB58" s="560">
        <f t="shared" si="107"/>
        <v>287.56560000000002</v>
      </c>
      <c r="AC58" s="560">
        <f t="shared" si="107"/>
        <v>0</v>
      </c>
      <c r="AD58" s="560">
        <f t="shared" si="107"/>
        <v>250.46010000000001</v>
      </c>
      <c r="AE58" s="560">
        <f t="shared" si="107"/>
        <v>0</v>
      </c>
      <c r="AF58" s="434"/>
    </row>
    <row r="59" spans="1:33" x14ac:dyDescent="0.35">
      <c r="A59" s="557" t="s">
        <v>33</v>
      </c>
      <c r="B59" s="558">
        <f>B55</f>
        <v>22</v>
      </c>
      <c r="C59" s="558">
        <f>C55</f>
        <v>0</v>
      </c>
      <c r="D59" s="558">
        <f t="shared" ref="D59:E59" si="108">D55</f>
        <v>0</v>
      </c>
      <c r="E59" s="558">
        <f t="shared" si="108"/>
        <v>0</v>
      </c>
      <c r="F59" s="597">
        <f>E59/B59</f>
        <v>0</v>
      </c>
      <c r="G59" s="597" t="e">
        <f>E59/C59</f>
        <v>#DIV/0!</v>
      </c>
      <c r="H59" s="560">
        <f>H55</f>
        <v>0</v>
      </c>
      <c r="I59" s="560">
        <f t="shared" ref="I59:AE59" si="109">I55</f>
        <v>0</v>
      </c>
      <c r="J59" s="560">
        <f t="shared" si="109"/>
        <v>0</v>
      </c>
      <c r="K59" s="560">
        <f t="shared" si="109"/>
        <v>0</v>
      </c>
      <c r="L59" s="560">
        <f t="shared" si="109"/>
        <v>0</v>
      </c>
      <c r="M59" s="560">
        <f t="shared" si="109"/>
        <v>0</v>
      </c>
      <c r="N59" s="560">
        <f t="shared" si="109"/>
        <v>22</v>
      </c>
      <c r="O59" s="560">
        <f t="shared" si="109"/>
        <v>0</v>
      </c>
      <c r="P59" s="560">
        <f t="shared" si="109"/>
        <v>0</v>
      </c>
      <c r="Q59" s="560">
        <f t="shared" si="109"/>
        <v>0</v>
      </c>
      <c r="R59" s="560">
        <f t="shared" si="109"/>
        <v>0</v>
      </c>
      <c r="S59" s="560">
        <f t="shared" si="109"/>
        <v>0</v>
      </c>
      <c r="T59" s="560">
        <f t="shared" si="109"/>
        <v>0</v>
      </c>
      <c r="U59" s="560">
        <f t="shared" si="109"/>
        <v>0</v>
      </c>
      <c r="V59" s="560">
        <f t="shared" si="109"/>
        <v>0</v>
      </c>
      <c r="W59" s="560">
        <f t="shared" si="109"/>
        <v>0</v>
      </c>
      <c r="X59" s="560">
        <f t="shared" si="109"/>
        <v>0</v>
      </c>
      <c r="Y59" s="560">
        <f t="shared" si="109"/>
        <v>0</v>
      </c>
      <c r="Z59" s="560">
        <f t="shared" si="109"/>
        <v>0</v>
      </c>
      <c r="AA59" s="560">
        <f t="shared" si="109"/>
        <v>0</v>
      </c>
      <c r="AB59" s="560">
        <f t="shared" si="109"/>
        <v>0</v>
      </c>
      <c r="AC59" s="560">
        <f t="shared" si="109"/>
        <v>0</v>
      </c>
      <c r="AD59" s="560">
        <f t="shared" si="109"/>
        <v>0</v>
      </c>
      <c r="AE59" s="560">
        <f t="shared" si="109"/>
        <v>0</v>
      </c>
      <c r="AF59" s="434"/>
    </row>
    <row r="60" spans="1:33" x14ac:dyDescent="0.35">
      <c r="A60" s="419" t="s">
        <v>66</v>
      </c>
      <c r="B60" s="565"/>
      <c r="C60" s="566"/>
      <c r="D60" s="566"/>
      <c r="E60" s="566"/>
      <c r="F60" s="566"/>
      <c r="G60" s="566"/>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434"/>
    </row>
    <row r="61" spans="1:33" x14ac:dyDescent="0.35">
      <c r="A61" s="587" t="s">
        <v>31</v>
      </c>
      <c r="B61" s="584">
        <f>B62+B63</f>
        <v>33380.587000000007</v>
      </c>
      <c r="C61" s="584">
        <f>C62+C63</f>
        <v>584.71630000000005</v>
      </c>
      <c r="D61" s="584">
        <f t="shared" ref="D61:E61" si="110">D62+D63</f>
        <v>288.36677000000003</v>
      </c>
      <c r="E61" s="584">
        <f t="shared" si="110"/>
        <v>269.75177000000002</v>
      </c>
      <c r="F61" s="596">
        <f>E61/B61</f>
        <v>8.0810972557193179E-3</v>
      </c>
      <c r="G61" s="596">
        <f>E61/C61</f>
        <v>0.4613378659018057</v>
      </c>
      <c r="H61" s="585">
        <f>H62+H63</f>
        <v>584.71630000000005</v>
      </c>
      <c r="I61" s="585">
        <f t="shared" ref="I61:AE61" si="111">I62+I63</f>
        <v>269.75177000000002</v>
      </c>
      <c r="J61" s="585">
        <f t="shared" si="111"/>
        <v>1520.4508599999999</v>
      </c>
      <c r="K61" s="585">
        <f t="shared" si="111"/>
        <v>0</v>
      </c>
      <c r="L61" s="585">
        <f t="shared" si="111"/>
        <v>992.32229000000007</v>
      </c>
      <c r="M61" s="585">
        <f t="shared" si="111"/>
        <v>0</v>
      </c>
      <c r="N61" s="585">
        <f t="shared" si="111"/>
        <v>1849.8988300000001</v>
      </c>
      <c r="O61" s="585">
        <f t="shared" si="111"/>
        <v>0</v>
      </c>
      <c r="P61" s="585">
        <f t="shared" si="111"/>
        <v>1057.6452899999999</v>
      </c>
      <c r="Q61" s="585">
        <f t="shared" si="111"/>
        <v>0</v>
      </c>
      <c r="R61" s="585">
        <f t="shared" si="111"/>
        <v>10837.934000000001</v>
      </c>
      <c r="S61" s="585">
        <f t="shared" si="111"/>
        <v>0</v>
      </c>
      <c r="T61" s="585">
        <f t="shared" si="111"/>
        <v>7796.2309999999998</v>
      </c>
      <c r="U61" s="585">
        <f t="shared" si="111"/>
        <v>0</v>
      </c>
      <c r="V61" s="585">
        <f t="shared" si="111"/>
        <v>5121.2238900000002</v>
      </c>
      <c r="W61" s="585">
        <f t="shared" si="111"/>
        <v>0</v>
      </c>
      <c r="X61" s="585">
        <f t="shared" si="111"/>
        <v>899.11229000000003</v>
      </c>
      <c r="Y61" s="585">
        <f t="shared" si="111"/>
        <v>0</v>
      </c>
      <c r="Z61" s="585">
        <f t="shared" si="111"/>
        <v>1098.39229</v>
      </c>
      <c r="AA61" s="585">
        <f t="shared" si="111"/>
        <v>0</v>
      </c>
      <c r="AB61" s="585">
        <f t="shared" si="111"/>
        <v>1014.17986</v>
      </c>
      <c r="AC61" s="585">
        <f t="shared" si="111"/>
        <v>0</v>
      </c>
      <c r="AD61" s="585">
        <f t="shared" si="111"/>
        <v>608.48009999999999</v>
      </c>
      <c r="AE61" s="585">
        <f t="shared" si="111"/>
        <v>0</v>
      </c>
      <c r="AF61" s="434"/>
      <c r="AG61" s="601">
        <f t="shared" ref="AG61:AG63" si="112">C61-E61</f>
        <v>314.96453000000002</v>
      </c>
    </row>
    <row r="62" spans="1:33" x14ac:dyDescent="0.35">
      <c r="A62" s="578" t="s">
        <v>32</v>
      </c>
      <c r="B62" s="558">
        <f>B37+B54</f>
        <v>12755.300000000001</v>
      </c>
      <c r="C62" s="558">
        <f>C37+C54</f>
        <v>553.10130000000004</v>
      </c>
      <c r="D62" s="558">
        <f>D37+D54</f>
        <v>256.75177000000002</v>
      </c>
      <c r="E62" s="558">
        <f>E37+E54</f>
        <v>256.75177000000002</v>
      </c>
      <c r="F62" s="597">
        <f>E62/B62</f>
        <v>2.0129026365510807E-2</v>
      </c>
      <c r="G62" s="597">
        <f>E62/C62</f>
        <v>0.46420388091656989</v>
      </c>
      <c r="H62" s="560">
        <f>H37+H54</f>
        <v>553.10130000000004</v>
      </c>
      <c r="I62" s="560">
        <f t="shared" ref="I62:AE62" si="113">I37+I54</f>
        <v>256.75177000000002</v>
      </c>
      <c r="J62" s="560">
        <f t="shared" si="113"/>
        <v>591.04600000000005</v>
      </c>
      <c r="K62" s="560">
        <f t="shared" si="113"/>
        <v>0</v>
      </c>
      <c r="L62" s="560">
        <f t="shared" si="113"/>
        <v>517.68299999999999</v>
      </c>
      <c r="M62" s="560">
        <f t="shared" si="113"/>
        <v>0</v>
      </c>
      <c r="N62" s="560">
        <f t="shared" si="113"/>
        <v>802.58900000000006</v>
      </c>
      <c r="O62" s="560">
        <f t="shared" si="113"/>
        <v>0</v>
      </c>
      <c r="P62" s="560">
        <f t="shared" si="113"/>
        <v>559.12599999999998</v>
      </c>
      <c r="Q62" s="560">
        <f t="shared" si="113"/>
        <v>0</v>
      </c>
      <c r="R62" s="560">
        <f t="shared" si="113"/>
        <v>2767.683</v>
      </c>
      <c r="S62" s="560">
        <f t="shared" si="113"/>
        <v>0</v>
      </c>
      <c r="T62" s="560">
        <f t="shared" si="113"/>
        <v>2513.0789999999997</v>
      </c>
      <c r="U62" s="560">
        <f t="shared" si="113"/>
        <v>0</v>
      </c>
      <c r="V62" s="560">
        <f t="shared" si="113"/>
        <v>2344.5160000000001</v>
      </c>
      <c r="W62" s="560">
        <f t="shared" si="113"/>
        <v>0</v>
      </c>
      <c r="X62" s="560">
        <f t="shared" si="113"/>
        <v>476.27300000000002</v>
      </c>
      <c r="Y62" s="560">
        <f t="shared" si="113"/>
        <v>0</v>
      </c>
      <c r="Z62" s="560">
        <f t="shared" si="113"/>
        <v>657.37800000000004</v>
      </c>
      <c r="AA62" s="560">
        <f t="shared" si="113"/>
        <v>0</v>
      </c>
      <c r="AB62" s="560">
        <f t="shared" si="113"/>
        <v>552.96559999999999</v>
      </c>
      <c r="AC62" s="560">
        <f t="shared" si="113"/>
        <v>0</v>
      </c>
      <c r="AD62" s="560">
        <f t="shared" si="113"/>
        <v>419.86009999999999</v>
      </c>
      <c r="AE62" s="585">
        <f t="shared" si="113"/>
        <v>0</v>
      </c>
      <c r="AF62" s="434"/>
      <c r="AG62" s="599">
        <f t="shared" si="112"/>
        <v>296.34953000000002</v>
      </c>
    </row>
    <row r="63" spans="1:33" x14ac:dyDescent="0.35">
      <c r="A63" s="578" t="s">
        <v>33</v>
      </c>
      <c r="B63" s="558">
        <f>B38+B55</f>
        <v>20625.287000000004</v>
      </c>
      <c r="C63" s="558">
        <f>C38+C55</f>
        <v>31.614999999999998</v>
      </c>
      <c r="D63" s="558">
        <f t="shared" ref="D63:E63" si="114">D38</f>
        <v>31.614999999999998</v>
      </c>
      <c r="E63" s="558">
        <f t="shared" si="114"/>
        <v>13</v>
      </c>
      <c r="F63" s="597">
        <f>E63/B63</f>
        <v>6.3029425966290781E-4</v>
      </c>
      <c r="G63" s="597">
        <f>E63/C63</f>
        <v>0.41119721651114977</v>
      </c>
      <c r="H63" s="560">
        <f>H38+H55</f>
        <v>31.614999999999998</v>
      </c>
      <c r="I63" s="560">
        <f t="shared" ref="I63:AE63" si="115">I38+I55</f>
        <v>13</v>
      </c>
      <c r="J63" s="560">
        <f t="shared" si="115"/>
        <v>929.40485999999999</v>
      </c>
      <c r="K63" s="560">
        <f t="shared" si="115"/>
        <v>0</v>
      </c>
      <c r="L63" s="560">
        <f t="shared" si="115"/>
        <v>474.63929000000002</v>
      </c>
      <c r="M63" s="560">
        <f t="shared" si="115"/>
        <v>0</v>
      </c>
      <c r="N63" s="560">
        <f t="shared" si="115"/>
        <v>1047.3098300000001</v>
      </c>
      <c r="O63" s="560">
        <f t="shared" si="115"/>
        <v>0</v>
      </c>
      <c r="P63" s="560">
        <f t="shared" si="115"/>
        <v>498.51928999999996</v>
      </c>
      <c r="Q63" s="560">
        <f t="shared" si="115"/>
        <v>0</v>
      </c>
      <c r="R63" s="560">
        <f t="shared" si="115"/>
        <v>8070.2510000000011</v>
      </c>
      <c r="S63" s="560">
        <f t="shared" si="115"/>
        <v>0</v>
      </c>
      <c r="T63" s="560">
        <f t="shared" si="115"/>
        <v>5283.152</v>
      </c>
      <c r="U63" s="560">
        <f t="shared" si="115"/>
        <v>0</v>
      </c>
      <c r="V63" s="560">
        <f t="shared" si="115"/>
        <v>2776.7078900000001</v>
      </c>
      <c r="W63" s="560">
        <f t="shared" si="115"/>
        <v>0</v>
      </c>
      <c r="X63" s="560">
        <f t="shared" si="115"/>
        <v>422.83929000000001</v>
      </c>
      <c r="Y63" s="560">
        <f t="shared" si="115"/>
        <v>0</v>
      </c>
      <c r="Z63" s="560">
        <f t="shared" si="115"/>
        <v>441.01429000000002</v>
      </c>
      <c r="AA63" s="560">
        <f t="shared" si="115"/>
        <v>0</v>
      </c>
      <c r="AB63" s="560">
        <f t="shared" si="115"/>
        <v>461.21426000000002</v>
      </c>
      <c r="AC63" s="560">
        <f t="shared" si="115"/>
        <v>0</v>
      </c>
      <c r="AD63" s="560">
        <f t="shared" si="115"/>
        <v>188.62</v>
      </c>
      <c r="AE63" s="585">
        <f t="shared" si="115"/>
        <v>0</v>
      </c>
      <c r="AF63" s="434"/>
      <c r="AG63" s="599">
        <f t="shared" si="112"/>
        <v>18.614999999999998</v>
      </c>
    </row>
    <row r="64" spans="1:33" s="421" customFormat="1" ht="37.5" x14ac:dyDescent="0.3">
      <c r="A64" s="578" t="s">
        <v>67</v>
      </c>
      <c r="B64" s="581"/>
      <c r="C64" s="581"/>
      <c r="D64" s="581"/>
      <c r="E64" s="581"/>
      <c r="F64" s="558"/>
      <c r="G64" s="558"/>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432"/>
      <c r="AG64" s="600"/>
    </row>
    <row r="65" spans="1:33" s="421" customFormat="1" ht="20.25" x14ac:dyDescent="0.3">
      <c r="A65" s="587" t="s">
        <v>31</v>
      </c>
      <c r="B65" s="593">
        <f>B66+B67</f>
        <v>33380.587000000007</v>
      </c>
      <c r="C65" s="593">
        <f t="shared" ref="C65:E65" si="116">C66+C67</f>
        <v>584.71630000000005</v>
      </c>
      <c r="D65" s="593">
        <f t="shared" si="116"/>
        <v>288.36677000000003</v>
      </c>
      <c r="E65" s="593">
        <f t="shared" si="116"/>
        <v>269.75177000000002</v>
      </c>
      <c r="F65" s="596">
        <f>E65/B65</f>
        <v>8.0810972557193179E-3</v>
      </c>
      <c r="G65" s="596">
        <f>E65/C65</f>
        <v>0.4613378659018057</v>
      </c>
      <c r="H65" s="594">
        <f>H66+H67</f>
        <v>584.71630000000005</v>
      </c>
      <c r="I65" s="594">
        <f t="shared" ref="I65:AE65" si="117">I66+I67</f>
        <v>269.75177000000002</v>
      </c>
      <c r="J65" s="594">
        <f t="shared" si="117"/>
        <v>1520.4508599999999</v>
      </c>
      <c r="K65" s="594">
        <f t="shared" si="117"/>
        <v>0</v>
      </c>
      <c r="L65" s="594">
        <f t="shared" si="117"/>
        <v>992.32229000000007</v>
      </c>
      <c r="M65" s="594">
        <f t="shared" si="117"/>
        <v>0</v>
      </c>
      <c r="N65" s="594">
        <f t="shared" si="117"/>
        <v>1849.8988300000001</v>
      </c>
      <c r="O65" s="594">
        <f t="shared" si="117"/>
        <v>0</v>
      </c>
      <c r="P65" s="594">
        <f t="shared" si="117"/>
        <v>1057.6452899999999</v>
      </c>
      <c r="Q65" s="594">
        <f t="shared" si="117"/>
        <v>0</v>
      </c>
      <c r="R65" s="594">
        <f t="shared" si="117"/>
        <v>10837.934000000001</v>
      </c>
      <c r="S65" s="594">
        <f t="shared" si="117"/>
        <v>0</v>
      </c>
      <c r="T65" s="594">
        <f t="shared" si="117"/>
        <v>7796.2309999999998</v>
      </c>
      <c r="U65" s="594">
        <f t="shared" si="117"/>
        <v>0</v>
      </c>
      <c r="V65" s="594">
        <f t="shared" si="117"/>
        <v>5121.2238900000002</v>
      </c>
      <c r="W65" s="594">
        <f t="shared" si="117"/>
        <v>0</v>
      </c>
      <c r="X65" s="594">
        <f t="shared" si="117"/>
        <v>899.11229000000003</v>
      </c>
      <c r="Y65" s="594">
        <f t="shared" si="117"/>
        <v>0</v>
      </c>
      <c r="Z65" s="594">
        <f t="shared" si="117"/>
        <v>1098.39229</v>
      </c>
      <c r="AA65" s="594">
        <f t="shared" si="117"/>
        <v>0</v>
      </c>
      <c r="AB65" s="594">
        <f t="shared" si="117"/>
        <v>1014.17986</v>
      </c>
      <c r="AC65" s="594">
        <f t="shared" si="117"/>
        <v>0</v>
      </c>
      <c r="AD65" s="594">
        <f t="shared" si="117"/>
        <v>608.48009999999999</v>
      </c>
      <c r="AE65" s="594">
        <f t="shared" si="117"/>
        <v>0</v>
      </c>
      <c r="AF65" s="432"/>
      <c r="AG65" s="600"/>
    </row>
    <row r="66" spans="1:33" s="421" customFormat="1" ht="20.25" x14ac:dyDescent="0.3">
      <c r="A66" s="557" t="s">
        <v>32</v>
      </c>
      <c r="B66" s="579">
        <f t="shared" ref="B66:E67" si="118">B62</f>
        <v>12755.300000000001</v>
      </c>
      <c r="C66" s="579">
        <f t="shared" si="118"/>
        <v>553.10130000000004</v>
      </c>
      <c r="D66" s="579">
        <f t="shared" si="118"/>
        <v>256.75177000000002</v>
      </c>
      <c r="E66" s="579">
        <f t="shared" si="118"/>
        <v>256.75177000000002</v>
      </c>
      <c r="F66" s="597">
        <f>E66/B66</f>
        <v>2.0129026365510807E-2</v>
      </c>
      <c r="G66" s="597">
        <f>E66/C66</f>
        <v>0.46420388091656989</v>
      </c>
      <c r="H66" s="580">
        <f>H62</f>
        <v>553.10130000000004</v>
      </c>
      <c r="I66" s="580">
        <f t="shared" ref="I66:AE66" si="119">I62</f>
        <v>256.75177000000002</v>
      </c>
      <c r="J66" s="580">
        <f t="shared" si="119"/>
        <v>591.04600000000005</v>
      </c>
      <c r="K66" s="580">
        <f t="shared" si="119"/>
        <v>0</v>
      </c>
      <c r="L66" s="580">
        <f t="shared" si="119"/>
        <v>517.68299999999999</v>
      </c>
      <c r="M66" s="580">
        <f t="shared" si="119"/>
        <v>0</v>
      </c>
      <c r="N66" s="580">
        <f t="shared" si="119"/>
        <v>802.58900000000006</v>
      </c>
      <c r="O66" s="580">
        <f t="shared" si="119"/>
        <v>0</v>
      </c>
      <c r="P66" s="580">
        <f t="shared" si="119"/>
        <v>559.12599999999998</v>
      </c>
      <c r="Q66" s="580">
        <f t="shared" si="119"/>
        <v>0</v>
      </c>
      <c r="R66" s="580">
        <f t="shared" si="119"/>
        <v>2767.683</v>
      </c>
      <c r="S66" s="580">
        <f t="shared" si="119"/>
        <v>0</v>
      </c>
      <c r="T66" s="580">
        <f t="shared" si="119"/>
        <v>2513.0789999999997</v>
      </c>
      <c r="U66" s="580">
        <f t="shared" si="119"/>
        <v>0</v>
      </c>
      <c r="V66" s="580">
        <f t="shared" si="119"/>
        <v>2344.5160000000001</v>
      </c>
      <c r="W66" s="580">
        <f t="shared" si="119"/>
        <v>0</v>
      </c>
      <c r="X66" s="580">
        <f t="shared" si="119"/>
        <v>476.27300000000002</v>
      </c>
      <c r="Y66" s="580">
        <f t="shared" si="119"/>
        <v>0</v>
      </c>
      <c r="Z66" s="580">
        <f t="shared" si="119"/>
        <v>657.37800000000004</v>
      </c>
      <c r="AA66" s="580">
        <f t="shared" si="119"/>
        <v>0</v>
      </c>
      <c r="AB66" s="580">
        <f t="shared" si="119"/>
        <v>552.96559999999999</v>
      </c>
      <c r="AC66" s="580">
        <f t="shared" si="119"/>
        <v>0</v>
      </c>
      <c r="AD66" s="580">
        <f t="shared" si="119"/>
        <v>419.86009999999999</v>
      </c>
      <c r="AE66" s="580">
        <f t="shared" si="119"/>
        <v>0</v>
      </c>
      <c r="AF66" s="432"/>
      <c r="AG66" s="600"/>
    </row>
    <row r="67" spans="1:33" s="421" customFormat="1" ht="20.25" x14ac:dyDescent="0.3">
      <c r="A67" s="557" t="s">
        <v>33</v>
      </c>
      <c r="B67" s="579">
        <f t="shared" si="118"/>
        <v>20625.287000000004</v>
      </c>
      <c r="C67" s="579">
        <f t="shared" si="118"/>
        <v>31.614999999999998</v>
      </c>
      <c r="D67" s="579">
        <f t="shared" si="118"/>
        <v>31.614999999999998</v>
      </c>
      <c r="E67" s="579">
        <f t="shared" si="118"/>
        <v>13</v>
      </c>
      <c r="F67" s="597">
        <f>E67/B67</f>
        <v>6.3029425966290781E-4</v>
      </c>
      <c r="G67" s="597">
        <f>E67/C67</f>
        <v>0.41119721651114977</v>
      </c>
      <c r="H67" s="580">
        <f>H63</f>
        <v>31.614999999999998</v>
      </c>
      <c r="I67" s="580">
        <f t="shared" ref="I67:AE67" si="120">I63</f>
        <v>13</v>
      </c>
      <c r="J67" s="580">
        <f t="shared" si="120"/>
        <v>929.40485999999999</v>
      </c>
      <c r="K67" s="580">
        <f t="shared" si="120"/>
        <v>0</v>
      </c>
      <c r="L67" s="580">
        <f t="shared" si="120"/>
        <v>474.63929000000002</v>
      </c>
      <c r="M67" s="580">
        <f t="shared" si="120"/>
        <v>0</v>
      </c>
      <c r="N67" s="580">
        <f t="shared" si="120"/>
        <v>1047.3098300000001</v>
      </c>
      <c r="O67" s="580">
        <f t="shared" si="120"/>
        <v>0</v>
      </c>
      <c r="P67" s="580">
        <f t="shared" si="120"/>
        <v>498.51928999999996</v>
      </c>
      <c r="Q67" s="580">
        <f t="shared" si="120"/>
        <v>0</v>
      </c>
      <c r="R67" s="580">
        <f t="shared" si="120"/>
        <v>8070.2510000000011</v>
      </c>
      <c r="S67" s="580">
        <f t="shared" si="120"/>
        <v>0</v>
      </c>
      <c r="T67" s="580">
        <f t="shared" si="120"/>
        <v>5283.152</v>
      </c>
      <c r="U67" s="580">
        <f t="shared" si="120"/>
        <v>0</v>
      </c>
      <c r="V67" s="580">
        <f t="shared" si="120"/>
        <v>2776.7078900000001</v>
      </c>
      <c r="W67" s="580">
        <f t="shared" si="120"/>
        <v>0</v>
      </c>
      <c r="X67" s="580">
        <f t="shared" si="120"/>
        <v>422.83929000000001</v>
      </c>
      <c r="Y67" s="580">
        <f t="shared" si="120"/>
        <v>0</v>
      </c>
      <c r="Z67" s="580">
        <f t="shared" si="120"/>
        <v>441.01429000000002</v>
      </c>
      <c r="AA67" s="580">
        <f t="shared" si="120"/>
        <v>0</v>
      </c>
      <c r="AB67" s="580">
        <f t="shared" si="120"/>
        <v>461.21426000000002</v>
      </c>
      <c r="AC67" s="580">
        <f t="shared" si="120"/>
        <v>0</v>
      </c>
      <c r="AD67" s="580">
        <f t="shared" si="120"/>
        <v>188.62</v>
      </c>
      <c r="AE67" s="580">
        <f t="shared" si="120"/>
        <v>0</v>
      </c>
      <c r="AF67" s="432"/>
      <c r="AG67" s="600"/>
    </row>
    <row r="68" spans="1:33" s="421" customFormat="1" ht="20.25" x14ac:dyDescent="0.3">
      <c r="F68" s="422"/>
      <c r="G68" s="422"/>
      <c r="P68" s="595"/>
      <c r="Q68" s="595"/>
      <c r="R68" s="595"/>
      <c r="S68" s="595"/>
      <c r="T68" s="595"/>
      <c r="U68" s="595"/>
      <c r="V68" s="595"/>
      <c r="AG68" s="600"/>
    </row>
    <row r="69" spans="1:33" hidden="1" x14ac:dyDescent="0.35"/>
    <row r="70" spans="1:33" hidden="1" x14ac:dyDescent="0.35"/>
    <row r="71" spans="1:33" hidden="1" x14ac:dyDescent="0.35"/>
    <row r="72" spans="1:33" hidden="1" x14ac:dyDescent="0.35"/>
    <row r="73" spans="1:33" hidden="1" x14ac:dyDescent="0.35"/>
    <row r="75" spans="1:33" ht="38.25" x14ac:dyDescent="0.35">
      <c r="A75" s="423" t="s">
        <v>544</v>
      </c>
      <c r="B75" s="424"/>
      <c r="C75" s="424"/>
      <c r="D75" s="425" t="s">
        <v>545</v>
      </c>
      <c r="E75" s="425"/>
    </row>
    <row r="76" spans="1:33" x14ac:dyDescent="0.35">
      <c r="A76" s="423"/>
      <c r="B76" s="426" t="s">
        <v>68</v>
      </c>
      <c r="C76" s="426"/>
      <c r="D76" s="427"/>
    </row>
    <row r="77" spans="1:33" ht="37.5" x14ac:dyDescent="0.35">
      <c r="A77" s="428" t="s">
        <v>546</v>
      </c>
      <c r="B77" s="428"/>
      <c r="C77" s="428"/>
      <c r="D77" s="423"/>
    </row>
  </sheetData>
  <customSheetViews>
    <customSheetView guid="{87218168-6C8E-4D5B-A5E5-DCCC26803AA3}" scale="85" hiddenRows="1" state="hidden">
      <pane xSplit="1" ySplit="6" topLeftCell="B45" activePane="bottomRight" state="frozen"/>
      <selection pane="bottomRight" activeCell="B23" sqref="B23"/>
      <pageMargins left="0.7" right="0.7" top="0.75" bottom="0.75" header="0.3" footer="0.3"/>
      <pageSetup paperSize="9" orientation="portrait" r:id="rId1"/>
    </customSheetView>
    <customSheetView guid="{74870EE6-26B9-40F7-9DC9-260EF16D8959}" scale="85" hiddenRows="1">
      <pane xSplit="1" ySplit="6" topLeftCell="B45" activePane="bottomRight" state="frozen"/>
      <selection pane="bottomRight" activeCell="I48" sqref="I48"/>
      <pageMargins left="0.7" right="0.7" top="0.75" bottom="0.75" header="0.3" footer="0.3"/>
      <pageSetup paperSize="9" orientation="portrait" r:id="rId2"/>
    </customSheetView>
    <customSheetView guid="{B1BF08D1-D416-4B47-ADD0-4F59132DC9E8}" scale="85" hiddenRows="1">
      <pane xSplit="1" ySplit="6" topLeftCell="B45" activePane="bottomRight" state="frozen"/>
      <selection pane="bottomRight" activeCell="I48" sqref="I48"/>
      <pageMargins left="0.7" right="0.7" top="0.75" bottom="0.75" header="0.3" footer="0.3"/>
      <pageSetup paperSize="9" orientation="portrait" r:id="rId3"/>
    </customSheetView>
    <customSheetView guid="{7C130984-112A-4861-AA43-E2940708E3DC}" scale="60">
      <pane xSplit="1" ySplit="6" topLeftCell="B7" activePane="bottomRight" state="frozen"/>
      <selection pane="bottomRight" activeCell="O23" sqref="O23"/>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O23" sqref="O23"/>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O23" sqref="O23"/>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O23" sqref="O23"/>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O23" sqref="O23"/>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O23" sqref="O23"/>
      <pageMargins left="0.7" right="0.7" top="0.75" bottom="0.75" header="0.3" footer="0.3"/>
      <pageSetup paperSize="9" orientation="portrait" r:id="rId9"/>
    </customSheetView>
    <customSheetView guid="{0C2B9C2A-7B94-41EF-A2E6-F8AC9A67DE25}" scale="60">
      <pane xSplit="1" ySplit="6" topLeftCell="B7" activePane="bottomRight" state="frozen"/>
      <selection pane="bottomRight" activeCell="O23" sqref="O23"/>
      <pageMargins left="0.7" right="0.7" top="0.75" bottom="0.75" header="0.3" footer="0.3"/>
      <pageSetup paperSize="9" orientation="portrait" r:id="rId10"/>
    </customSheetView>
    <customSheetView guid="{B82BA08A-1A30-4F4D-A478-74A6BD09EA97}" scale="60">
      <pane xSplit="1" ySplit="6" topLeftCell="B7" activePane="bottomRight" state="frozen"/>
      <selection pane="bottomRight" activeCell="O23" sqref="O23"/>
      <pageMargins left="0.7" right="0.7" top="0.75" bottom="0.75" header="0.3" footer="0.3"/>
      <pageSetup paperSize="9" orientation="portrait" r:id="rId11"/>
    </customSheetView>
    <customSheetView guid="{84867370-1F3E-4368-AF79-FBCE46FFFE92}" scale="85" hiddenRows="1">
      <pane xSplit="1" ySplit="6" topLeftCell="B57" activePane="bottomRight" state="frozen"/>
      <selection pane="bottomRight" activeCell="J75" sqref="J75"/>
      <pageMargins left="0.7" right="0.7" top="0.75" bottom="0.75" header="0.3" footer="0.3"/>
      <pageSetup paperSize="9" orientation="portrait" r:id="rId12"/>
    </customSheetView>
    <customSheetView guid="{C236B307-BD63-48C4-A75F-B3F3717BF55C}" scale="85" hiddenRows="1">
      <pane xSplit="1" ySplit="6" topLeftCell="B45" activePane="bottomRight" state="frozen"/>
      <selection pane="bottomRight" activeCell="I48" sqref="I48"/>
      <pageMargins left="0.7" right="0.7" top="0.75" bottom="0.75" header="0.3" footer="0.3"/>
      <pageSetup paperSize="9" orientation="portrait" r:id="rId13"/>
    </customSheetView>
    <customSheetView guid="{09C3E205-981E-4A4E-BE89-8B7044192060}" scale="85" hiddenRows="1">
      <pane xSplit="1" ySplit="6" topLeftCell="B45" activePane="bottomRight" state="frozen"/>
      <selection pane="bottomRight" activeCell="I48" sqref="I48"/>
      <pageMargins left="0.7" right="0.7" top="0.75" bottom="0.75" header="0.3" footer="0.3"/>
      <pageSetup paperSize="9" orientation="portrait" r:id="rId14"/>
    </customSheetView>
    <customSheetView guid="{D01FA037-9AEC-4167-ADB8-2F327C01ECE6}" scale="85" hiddenRows="1">
      <pane xSplit="1" ySplit="6" topLeftCell="B45" activePane="bottomRight" state="frozen"/>
      <selection pane="bottomRight" activeCell="I48" sqref="I48"/>
      <pageMargins left="0.7" right="0.7" top="0.75" bottom="0.75" header="0.3" footer="0.3"/>
      <pageSetup paperSize="9" orientation="portrait" r:id="rId15"/>
    </customSheetView>
    <customSheetView guid="{69DABE6F-6182-4403-A4A2-969F10F1C13A}" scale="85" hiddenRows="1">
      <pane xSplit="1" ySplit="6" topLeftCell="B45" activePane="bottomRight" state="frozen"/>
      <selection pane="bottomRight" activeCell="I48" sqref="I48"/>
      <pageMargins left="0.7" right="0.7" top="0.75" bottom="0.75" header="0.3" footer="0.3"/>
      <pageSetup paperSize="9" orientation="portrait" r:id="rId16"/>
    </customSheetView>
    <customSheetView guid="{874882D1-E741-4CCA-BF0D-E72FA60B771D}" scale="85" hiddenRows="1">
      <pane xSplit="1" ySplit="6" topLeftCell="B45" activePane="bottomRight" state="frozen"/>
      <selection pane="bottomRight" activeCell="I48" sqref="I48"/>
      <pageMargins left="0.7" right="0.7" top="0.75" bottom="0.75" header="0.3" footer="0.3"/>
      <pageSetup paperSize="9" orientation="portrait" r:id="rId17"/>
    </customSheetView>
  </customSheetViews>
  <mergeCells count="21">
    <mergeCell ref="A1:AF1"/>
    <mergeCell ref="A2:AE2"/>
    <mergeCell ref="A3:A4"/>
    <mergeCell ref="AF3:AF5"/>
    <mergeCell ref="T3:U4"/>
    <mergeCell ref="V3:W4"/>
    <mergeCell ref="X3:Y4"/>
    <mergeCell ref="Z3:AA4"/>
    <mergeCell ref="AB3:AC4"/>
    <mergeCell ref="AD3:AE4"/>
    <mergeCell ref="H3:I4"/>
    <mergeCell ref="J3:K4"/>
    <mergeCell ref="L3:M4"/>
    <mergeCell ref="N3:O4"/>
    <mergeCell ref="P3:Q4"/>
    <mergeCell ref="R3:S4"/>
    <mergeCell ref="B3:B4"/>
    <mergeCell ref="C3:C4"/>
    <mergeCell ref="D3:D4"/>
    <mergeCell ref="E3:E4"/>
    <mergeCell ref="F3:G4"/>
  </mergeCells>
  <hyperlinks>
    <hyperlink ref="A2:AE2" location="Оглавление!A1" display=" &quot;Содействие занятости населения города Когалыма&quot;"/>
  </hyperlinks>
  <pageMargins left="0.7" right="0.7" top="0.75" bottom="0.75" header="0.3" footer="0.3"/>
  <pageSetup paperSize="9" orientation="portrait"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opLeftCell="A34" zoomScaleNormal="100" workbookViewId="0">
      <selection activeCell="AF43" sqref="AF43:AF69"/>
    </sheetView>
  </sheetViews>
  <sheetFormatPr defaultColWidth="9.140625" defaultRowHeight="15.75" x14ac:dyDescent="0.25"/>
  <cols>
    <col min="1" max="1" width="47.28515625" style="311" customWidth="1"/>
    <col min="2" max="2" width="18.140625" style="311" bestFit="1" customWidth="1"/>
    <col min="3" max="3" width="13.42578125" style="311" bestFit="1" customWidth="1"/>
    <col min="4" max="5" width="11" style="311" bestFit="1" customWidth="1"/>
    <col min="6" max="7" width="9.7109375" style="311" bestFit="1" customWidth="1"/>
    <col min="8" max="8" width="13.42578125" style="311" bestFit="1" customWidth="1"/>
    <col min="9" max="15" width="9.7109375" style="311" bestFit="1" customWidth="1"/>
    <col min="16" max="16" width="13.42578125" style="311" bestFit="1" customWidth="1"/>
    <col min="17" max="21" width="9.7109375" style="311" bestFit="1" customWidth="1"/>
    <col min="22" max="22" width="18.140625" style="311" bestFit="1" customWidth="1"/>
    <col min="23" max="25" width="9.7109375" style="311" bestFit="1" customWidth="1"/>
    <col min="26" max="26" width="18.140625" style="311" bestFit="1" customWidth="1"/>
    <col min="27" max="29" width="9.7109375" style="311" bestFit="1" customWidth="1"/>
    <col min="30" max="30" width="16.28515625" style="311" bestFit="1" customWidth="1"/>
    <col min="31" max="31" width="9.7109375" style="311" bestFit="1" customWidth="1"/>
    <col min="32" max="16384" width="9.140625" style="311"/>
  </cols>
  <sheetData>
    <row r="1" spans="1:32" ht="18.75" x14ac:dyDescent="0.25">
      <c r="A1" s="823" t="s">
        <v>451</v>
      </c>
      <c r="B1" s="823"/>
      <c r="C1" s="823"/>
      <c r="D1" s="823"/>
      <c r="E1" s="823"/>
      <c r="F1" s="823"/>
      <c r="G1" s="823"/>
      <c r="H1" s="823"/>
      <c r="I1" s="823"/>
      <c r="J1" s="823"/>
      <c r="K1" s="823"/>
      <c r="L1" s="823"/>
      <c r="M1" s="823"/>
      <c r="N1" s="823"/>
      <c r="O1" s="823"/>
      <c r="P1" s="823"/>
      <c r="Q1" s="823"/>
      <c r="R1" s="823"/>
      <c r="S1" s="823"/>
      <c r="T1" s="823"/>
      <c r="U1" s="823"/>
      <c r="V1" s="823"/>
      <c r="W1" s="823"/>
      <c r="X1" s="823"/>
      <c r="Y1" s="823"/>
      <c r="Z1" s="355"/>
      <c r="AA1" s="355"/>
      <c r="AB1" s="355"/>
      <c r="AC1" s="355"/>
      <c r="AD1" s="355"/>
      <c r="AE1" s="355"/>
      <c r="AF1" s="355"/>
    </row>
    <row r="2" spans="1:32" x14ac:dyDescent="0.25">
      <c r="A2" s="824" t="s">
        <v>452</v>
      </c>
      <c r="B2" s="824" t="s">
        <v>453</v>
      </c>
      <c r="C2" s="811" t="s">
        <v>454</v>
      </c>
      <c r="D2" s="811" t="s">
        <v>413</v>
      </c>
      <c r="E2" s="811" t="s">
        <v>455</v>
      </c>
      <c r="F2" s="827" t="s">
        <v>398</v>
      </c>
      <c r="G2" s="820"/>
      <c r="H2" s="819" t="s">
        <v>7</v>
      </c>
      <c r="I2" s="820"/>
      <c r="J2" s="819" t="s">
        <v>8</v>
      </c>
      <c r="K2" s="820"/>
      <c r="L2" s="819" t="s">
        <v>9</v>
      </c>
      <c r="M2" s="820"/>
      <c r="N2" s="819" t="s">
        <v>10</v>
      </c>
      <c r="O2" s="820"/>
      <c r="P2" s="819" t="s">
        <v>11</v>
      </c>
      <c r="Q2" s="820"/>
      <c r="R2" s="819" t="s">
        <v>12</v>
      </c>
      <c r="S2" s="820"/>
      <c r="T2" s="819" t="s">
        <v>13</v>
      </c>
      <c r="U2" s="820"/>
      <c r="V2" s="819" t="s">
        <v>14</v>
      </c>
      <c r="W2" s="820"/>
      <c r="X2" s="819" t="s">
        <v>15</v>
      </c>
      <c r="Y2" s="820"/>
      <c r="Z2" s="819" t="s">
        <v>16</v>
      </c>
      <c r="AA2" s="820"/>
      <c r="AB2" s="819" t="s">
        <v>17</v>
      </c>
      <c r="AC2" s="820"/>
      <c r="AD2" s="819" t="s">
        <v>18</v>
      </c>
      <c r="AE2" s="820"/>
      <c r="AF2" s="811" t="s">
        <v>19</v>
      </c>
    </row>
    <row r="3" spans="1:32" x14ac:dyDescent="0.25">
      <c r="A3" s="825"/>
      <c r="B3" s="825"/>
      <c r="C3" s="812"/>
      <c r="D3" s="812"/>
      <c r="E3" s="812"/>
      <c r="F3" s="821" t="s">
        <v>20</v>
      </c>
      <c r="G3" s="817" t="s">
        <v>21</v>
      </c>
      <c r="H3" s="356"/>
      <c r="I3" s="356"/>
      <c r="J3" s="356"/>
      <c r="K3" s="356"/>
      <c r="L3" s="356"/>
      <c r="M3" s="356"/>
      <c r="N3" s="817" t="s">
        <v>167</v>
      </c>
      <c r="O3" s="817" t="s">
        <v>23</v>
      </c>
      <c r="P3" s="817" t="s">
        <v>167</v>
      </c>
      <c r="Q3" s="817" t="s">
        <v>23</v>
      </c>
      <c r="R3" s="817" t="s">
        <v>167</v>
      </c>
      <c r="S3" s="817" t="s">
        <v>23</v>
      </c>
      <c r="T3" s="817" t="s">
        <v>167</v>
      </c>
      <c r="U3" s="817" t="s">
        <v>23</v>
      </c>
      <c r="V3" s="817" t="s">
        <v>167</v>
      </c>
      <c r="W3" s="817" t="s">
        <v>23</v>
      </c>
      <c r="X3" s="817" t="s">
        <v>167</v>
      </c>
      <c r="Y3" s="817" t="s">
        <v>23</v>
      </c>
      <c r="Z3" s="817" t="s">
        <v>23</v>
      </c>
      <c r="AA3" s="817" t="s">
        <v>23</v>
      </c>
      <c r="AB3" s="817" t="s">
        <v>167</v>
      </c>
      <c r="AC3" s="817" t="s">
        <v>23</v>
      </c>
      <c r="AD3" s="817" t="s">
        <v>167</v>
      </c>
      <c r="AE3" s="817" t="s">
        <v>23</v>
      </c>
      <c r="AF3" s="812"/>
    </row>
    <row r="4" spans="1:32" ht="31.5" x14ac:dyDescent="0.25">
      <c r="A4" s="826"/>
      <c r="B4" s="826"/>
      <c r="C4" s="813"/>
      <c r="D4" s="813"/>
      <c r="E4" s="813"/>
      <c r="F4" s="822"/>
      <c r="G4" s="818"/>
      <c r="H4" s="357" t="s">
        <v>167</v>
      </c>
      <c r="I4" s="357" t="s">
        <v>23</v>
      </c>
      <c r="J4" s="357" t="s">
        <v>167</v>
      </c>
      <c r="K4" s="358" t="s">
        <v>23</v>
      </c>
      <c r="L4" s="357" t="s">
        <v>167</v>
      </c>
      <c r="M4" s="357" t="s">
        <v>23</v>
      </c>
      <c r="N4" s="818"/>
      <c r="O4" s="818"/>
      <c r="P4" s="818"/>
      <c r="Q4" s="818"/>
      <c r="R4" s="818"/>
      <c r="S4" s="818"/>
      <c r="T4" s="818"/>
      <c r="U4" s="818"/>
      <c r="V4" s="818"/>
      <c r="W4" s="818"/>
      <c r="X4" s="818"/>
      <c r="Y4" s="818"/>
      <c r="Z4" s="818"/>
      <c r="AA4" s="818"/>
      <c r="AB4" s="818"/>
      <c r="AC4" s="818"/>
      <c r="AD4" s="818"/>
      <c r="AE4" s="818"/>
      <c r="AF4" s="813"/>
    </row>
    <row r="5" spans="1:32" x14ac:dyDescent="0.25">
      <c r="A5" s="359" t="s">
        <v>456</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1"/>
      <c r="AF5" s="362"/>
    </row>
    <row r="6" spans="1:32" x14ac:dyDescent="0.25">
      <c r="A6" s="796" t="s">
        <v>457</v>
      </c>
      <c r="B6" s="797"/>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8"/>
      <c r="AF6" s="811"/>
    </row>
    <row r="7" spans="1:32" x14ac:dyDescent="0.25">
      <c r="A7" s="363" t="s">
        <v>31</v>
      </c>
      <c r="B7" s="364">
        <f>B8+B9+B10+B12</f>
        <v>45283.8</v>
      </c>
      <c r="C7" s="364">
        <f>C8+C9+C10+C12</f>
        <v>0</v>
      </c>
      <c r="D7" s="364">
        <f t="shared" ref="D7:AE7" si="0">D8+D9+D10+D12</f>
        <v>0</v>
      </c>
      <c r="E7" s="364">
        <f t="shared" si="0"/>
        <v>0</v>
      </c>
      <c r="F7" s="364">
        <f t="shared" ref="F7:F12" si="1">IFERROR(E7/B7%,0)</f>
        <v>0</v>
      </c>
      <c r="G7" s="364">
        <f>IFERROR(E7/C7%,)</f>
        <v>0</v>
      </c>
      <c r="H7" s="364">
        <f t="shared" si="0"/>
        <v>0</v>
      </c>
      <c r="I7" s="364">
        <f t="shared" si="0"/>
        <v>0</v>
      </c>
      <c r="J7" s="364">
        <f t="shared" si="0"/>
        <v>0</v>
      </c>
      <c r="K7" s="364">
        <f t="shared" si="0"/>
        <v>0</v>
      </c>
      <c r="L7" s="364">
        <f t="shared" si="0"/>
        <v>0</v>
      </c>
      <c r="M7" s="364">
        <f t="shared" si="0"/>
        <v>0</v>
      </c>
      <c r="N7" s="364">
        <f t="shared" si="0"/>
        <v>0</v>
      </c>
      <c r="O7" s="364">
        <f t="shared" si="0"/>
        <v>0</v>
      </c>
      <c r="P7" s="364">
        <f t="shared" si="0"/>
        <v>0</v>
      </c>
      <c r="Q7" s="364">
        <f t="shared" si="0"/>
        <v>0</v>
      </c>
      <c r="R7" s="364">
        <f t="shared" si="0"/>
        <v>0</v>
      </c>
      <c r="S7" s="364">
        <f t="shared" si="0"/>
        <v>0</v>
      </c>
      <c r="T7" s="364">
        <f t="shared" si="0"/>
        <v>0</v>
      </c>
      <c r="U7" s="364">
        <f t="shared" si="0"/>
        <v>0</v>
      </c>
      <c r="V7" s="364">
        <f t="shared" si="0"/>
        <v>45283.8</v>
      </c>
      <c r="W7" s="364">
        <f t="shared" si="0"/>
        <v>0</v>
      </c>
      <c r="X7" s="364">
        <f t="shared" si="0"/>
        <v>0</v>
      </c>
      <c r="Y7" s="364">
        <f t="shared" si="0"/>
        <v>0</v>
      </c>
      <c r="Z7" s="364">
        <f t="shared" si="0"/>
        <v>0</v>
      </c>
      <c r="AA7" s="364">
        <f t="shared" si="0"/>
        <v>0</v>
      </c>
      <c r="AB7" s="364">
        <f t="shared" si="0"/>
        <v>0</v>
      </c>
      <c r="AC7" s="364">
        <f t="shared" si="0"/>
        <v>0</v>
      </c>
      <c r="AD7" s="364">
        <f t="shared" si="0"/>
        <v>0</v>
      </c>
      <c r="AE7" s="364">
        <f t="shared" si="0"/>
        <v>0</v>
      </c>
      <c r="AF7" s="812"/>
    </row>
    <row r="8" spans="1:32" x14ac:dyDescent="0.25">
      <c r="A8" s="365" t="s">
        <v>171</v>
      </c>
      <c r="B8" s="366">
        <f>H8+J8+L8+N8+P8+R8+T8+V8+X8+Z8+AB8+AD8</f>
        <v>4870.8</v>
      </c>
      <c r="C8" s="367">
        <f t="shared" ref="C8:C11" si="2">C15</f>
        <v>0</v>
      </c>
      <c r="D8" s="366">
        <f>E8</f>
        <v>0</v>
      </c>
      <c r="E8" s="366">
        <f>I8+K8+M8+O8+Q8+S8+U8+W8+Y8+AA8+AC8+AE8</f>
        <v>0</v>
      </c>
      <c r="F8" s="340">
        <f t="shared" si="1"/>
        <v>0</v>
      </c>
      <c r="G8" s="340">
        <f>IFERROR(E8/C8%,0)</f>
        <v>0</v>
      </c>
      <c r="H8" s="367">
        <f t="shared" ref="H8:AE12" si="3">H15</f>
        <v>0</v>
      </c>
      <c r="I8" s="367">
        <f t="shared" si="3"/>
        <v>0</v>
      </c>
      <c r="J8" s="367">
        <f t="shared" si="3"/>
        <v>0</v>
      </c>
      <c r="K8" s="367">
        <f t="shared" si="3"/>
        <v>0</v>
      </c>
      <c r="L8" s="367">
        <f t="shared" si="3"/>
        <v>0</v>
      </c>
      <c r="M8" s="367">
        <f t="shared" si="3"/>
        <v>0</v>
      </c>
      <c r="N8" s="367">
        <f t="shared" si="3"/>
        <v>0</v>
      </c>
      <c r="O8" s="367">
        <f t="shared" si="3"/>
        <v>0</v>
      </c>
      <c r="P8" s="367">
        <f t="shared" si="3"/>
        <v>0</v>
      </c>
      <c r="Q8" s="367">
        <f t="shared" si="3"/>
        <v>0</v>
      </c>
      <c r="R8" s="367">
        <f t="shared" si="3"/>
        <v>0</v>
      </c>
      <c r="S8" s="367">
        <f t="shared" si="3"/>
        <v>0</v>
      </c>
      <c r="T8" s="367">
        <f t="shared" si="3"/>
        <v>0</v>
      </c>
      <c r="U8" s="367">
        <f t="shared" si="3"/>
        <v>0</v>
      </c>
      <c r="V8" s="367">
        <f t="shared" si="3"/>
        <v>4870.8</v>
      </c>
      <c r="W8" s="367">
        <f t="shared" si="3"/>
        <v>0</v>
      </c>
      <c r="X8" s="367">
        <f t="shared" si="3"/>
        <v>0</v>
      </c>
      <c r="Y8" s="367">
        <f t="shared" si="3"/>
        <v>0</v>
      </c>
      <c r="Z8" s="367">
        <f t="shared" si="3"/>
        <v>0</v>
      </c>
      <c r="AA8" s="367">
        <f t="shared" si="3"/>
        <v>0</v>
      </c>
      <c r="AB8" s="367">
        <f t="shared" si="3"/>
        <v>0</v>
      </c>
      <c r="AC8" s="367">
        <f t="shared" si="3"/>
        <v>0</v>
      </c>
      <c r="AD8" s="367">
        <f t="shared" si="3"/>
        <v>0</v>
      </c>
      <c r="AE8" s="367">
        <f t="shared" si="3"/>
        <v>0</v>
      </c>
      <c r="AF8" s="812"/>
    </row>
    <row r="9" spans="1:32" x14ac:dyDescent="0.25">
      <c r="A9" s="365" t="s">
        <v>32</v>
      </c>
      <c r="B9" s="366">
        <f>H9+J9+L9+N9+P9+R9+T9+V9+X9+Z9+AB9+AD9</f>
        <v>7641.9</v>
      </c>
      <c r="C9" s="367">
        <f t="shared" si="2"/>
        <v>0</v>
      </c>
      <c r="D9" s="366">
        <f>E9</f>
        <v>0</v>
      </c>
      <c r="E9" s="366">
        <f>I9+K9+M9+O9+Q9+S9+U9+W9+Y9+AA9+AC9+AE9</f>
        <v>0</v>
      </c>
      <c r="F9" s="340">
        <f t="shared" si="1"/>
        <v>0</v>
      </c>
      <c r="G9" s="340">
        <f>IFERROR(E9/C9%,0)</f>
        <v>0</v>
      </c>
      <c r="H9" s="367">
        <f t="shared" si="3"/>
        <v>0</v>
      </c>
      <c r="I9" s="367">
        <f t="shared" si="3"/>
        <v>0</v>
      </c>
      <c r="J9" s="367">
        <f t="shared" si="3"/>
        <v>0</v>
      </c>
      <c r="K9" s="367">
        <f t="shared" si="3"/>
        <v>0</v>
      </c>
      <c r="L9" s="367">
        <f t="shared" si="3"/>
        <v>0</v>
      </c>
      <c r="M9" s="367">
        <f t="shared" si="3"/>
        <v>0</v>
      </c>
      <c r="N9" s="367">
        <f t="shared" si="3"/>
        <v>0</v>
      </c>
      <c r="O9" s="367">
        <f t="shared" si="3"/>
        <v>0</v>
      </c>
      <c r="P9" s="367">
        <f t="shared" si="3"/>
        <v>0</v>
      </c>
      <c r="Q9" s="367">
        <f t="shared" si="3"/>
        <v>0</v>
      </c>
      <c r="R9" s="367">
        <f t="shared" si="3"/>
        <v>0</v>
      </c>
      <c r="S9" s="367">
        <f t="shared" si="3"/>
        <v>0</v>
      </c>
      <c r="T9" s="367">
        <f t="shared" si="3"/>
        <v>0</v>
      </c>
      <c r="U9" s="367">
        <f t="shared" si="3"/>
        <v>0</v>
      </c>
      <c r="V9" s="367">
        <f t="shared" si="3"/>
        <v>7641.9</v>
      </c>
      <c r="W9" s="367">
        <f t="shared" si="3"/>
        <v>0</v>
      </c>
      <c r="X9" s="367">
        <f t="shared" si="3"/>
        <v>0</v>
      </c>
      <c r="Y9" s="367">
        <f t="shared" si="3"/>
        <v>0</v>
      </c>
      <c r="Z9" s="367">
        <f t="shared" si="3"/>
        <v>0</v>
      </c>
      <c r="AA9" s="367">
        <f t="shared" si="3"/>
        <v>0</v>
      </c>
      <c r="AB9" s="367">
        <f t="shared" si="3"/>
        <v>0</v>
      </c>
      <c r="AC9" s="367">
        <f t="shared" si="3"/>
        <v>0</v>
      </c>
      <c r="AD9" s="367">
        <f t="shared" si="3"/>
        <v>0</v>
      </c>
      <c r="AE9" s="367">
        <f t="shared" si="3"/>
        <v>0</v>
      </c>
      <c r="AF9" s="812"/>
    </row>
    <row r="10" spans="1:32" x14ac:dyDescent="0.25">
      <c r="A10" s="365" t="s">
        <v>33</v>
      </c>
      <c r="B10" s="366">
        <f>H10+J10+L10+N10+P10+R10+T10+V10+X10+Z10+AB10+AD10</f>
        <v>32771.1</v>
      </c>
      <c r="C10" s="367">
        <f t="shared" si="2"/>
        <v>0</v>
      </c>
      <c r="D10" s="366">
        <f>E10</f>
        <v>0</v>
      </c>
      <c r="E10" s="366">
        <f>I10+K10+M10+O10+Q10+S10+U10+W10+Y10+AA10+AC10+AE10</f>
        <v>0</v>
      </c>
      <c r="F10" s="340">
        <f t="shared" si="1"/>
        <v>0</v>
      </c>
      <c r="G10" s="340">
        <f>IFERROR(E10/C10%,0)</f>
        <v>0</v>
      </c>
      <c r="H10" s="367">
        <f t="shared" si="3"/>
        <v>0</v>
      </c>
      <c r="I10" s="367">
        <f t="shared" si="3"/>
        <v>0</v>
      </c>
      <c r="J10" s="367">
        <f t="shared" si="3"/>
        <v>0</v>
      </c>
      <c r="K10" s="367">
        <f t="shared" si="3"/>
        <v>0</v>
      </c>
      <c r="L10" s="367">
        <f t="shared" si="3"/>
        <v>0</v>
      </c>
      <c r="M10" s="367">
        <f t="shared" si="3"/>
        <v>0</v>
      </c>
      <c r="N10" s="367">
        <f t="shared" si="3"/>
        <v>0</v>
      </c>
      <c r="O10" s="367">
        <f t="shared" si="3"/>
        <v>0</v>
      </c>
      <c r="P10" s="367">
        <f t="shared" si="3"/>
        <v>0</v>
      </c>
      <c r="Q10" s="367">
        <f t="shared" si="3"/>
        <v>0</v>
      </c>
      <c r="R10" s="367">
        <f t="shared" si="3"/>
        <v>0</v>
      </c>
      <c r="S10" s="367">
        <f t="shared" si="3"/>
        <v>0</v>
      </c>
      <c r="T10" s="367">
        <f t="shared" si="3"/>
        <v>0</v>
      </c>
      <c r="U10" s="367">
        <f t="shared" si="3"/>
        <v>0</v>
      </c>
      <c r="V10" s="367">
        <f t="shared" si="3"/>
        <v>32771.1</v>
      </c>
      <c r="W10" s="367">
        <f t="shared" si="3"/>
        <v>0</v>
      </c>
      <c r="X10" s="367">
        <f t="shared" si="3"/>
        <v>0</v>
      </c>
      <c r="Y10" s="367">
        <f t="shared" si="3"/>
        <v>0</v>
      </c>
      <c r="Z10" s="367">
        <f t="shared" si="3"/>
        <v>0</v>
      </c>
      <c r="AA10" s="367">
        <f t="shared" si="3"/>
        <v>0</v>
      </c>
      <c r="AB10" s="367">
        <f t="shared" si="3"/>
        <v>0</v>
      </c>
      <c r="AC10" s="367">
        <f t="shared" si="3"/>
        <v>0</v>
      </c>
      <c r="AD10" s="367">
        <f t="shared" si="3"/>
        <v>0</v>
      </c>
      <c r="AE10" s="367">
        <f t="shared" si="3"/>
        <v>0</v>
      </c>
      <c r="AF10" s="812"/>
    </row>
    <row r="11" spans="1:32" ht="31.5" x14ac:dyDescent="0.25">
      <c r="A11" s="368" t="s">
        <v>176</v>
      </c>
      <c r="B11" s="366">
        <f>H11+J11+L11+N11+P11+R11+T11+V11+X11+Z11+AB11+AD11</f>
        <v>3128.2</v>
      </c>
      <c r="C11" s="367">
        <f t="shared" si="2"/>
        <v>0</v>
      </c>
      <c r="D11" s="366">
        <f>E11</f>
        <v>0</v>
      </c>
      <c r="E11" s="366">
        <f>I11+K11+M11+O11+Q11+S11+U11+W11+Y11+AA11+AC11+AE11</f>
        <v>0</v>
      </c>
      <c r="F11" s="340">
        <f t="shared" si="1"/>
        <v>0</v>
      </c>
      <c r="G11" s="340">
        <f>IFERROR(E11/C11%,0)</f>
        <v>0</v>
      </c>
      <c r="H11" s="367">
        <f t="shared" si="3"/>
        <v>0</v>
      </c>
      <c r="I11" s="367">
        <f t="shared" si="3"/>
        <v>0</v>
      </c>
      <c r="J11" s="367">
        <f t="shared" si="3"/>
        <v>0</v>
      </c>
      <c r="K11" s="367">
        <f t="shared" si="3"/>
        <v>0</v>
      </c>
      <c r="L11" s="367">
        <f t="shared" si="3"/>
        <v>0</v>
      </c>
      <c r="M11" s="367">
        <f t="shared" si="3"/>
        <v>0</v>
      </c>
      <c r="N11" s="367">
        <f t="shared" si="3"/>
        <v>0</v>
      </c>
      <c r="O11" s="367">
        <f t="shared" si="3"/>
        <v>0</v>
      </c>
      <c r="P11" s="367">
        <f t="shared" si="3"/>
        <v>0</v>
      </c>
      <c r="Q11" s="367">
        <f t="shared" si="3"/>
        <v>0</v>
      </c>
      <c r="R11" s="367">
        <f t="shared" si="3"/>
        <v>0</v>
      </c>
      <c r="S11" s="367">
        <f t="shared" si="3"/>
        <v>0</v>
      </c>
      <c r="T11" s="367">
        <f t="shared" si="3"/>
        <v>0</v>
      </c>
      <c r="U11" s="367">
        <f t="shared" si="3"/>
        <v>0</v>
      </c>
      <c r="V11" s="367">
        <f t="shared" si="3"/>
        <v>3128.2</v>
      </c>
      <c r="W11" s="367">
        <f t="shared" si="3"/>
        <v>0</v>
      </c>
      <c r="X11" s="367">
        <f t="shared" si="3"/>
        <v>0</v>
      </c>
      <c r="Y11" s="367">
        <f t="shared" si="3"/>
        <v>0</v>
      </c>
      <c r="Z11" s="367">
        <f t="shared" si="3"/>
        <v>0</v>
      </c>
      <c r="AA11" s="367">
        <f t="shared" si="3"/>
        <v>0</v>
      </c>
      <c r="AB11" s="367">
        <f t="shared" si="3"/>
        <v>0</v>
      </c>
      <c r="AC11" s="367">
        <f t="shared" si="3"/>
        <v>0</v>
      </c>
      <c r="AD11" s="367">
        <f t="shared" si="3"/>
        <v>0</v>
      </c>
      <c r="AE11" s="367">
        <f t="shared" si="3"/>
        <v>0</v>
      </c>
      <c r="AF11" s="812"/>
    </row>
    <row r="12" spans="1:32" x14ac:dyDescent="0.25">
      <c r="A12" s="365" t="s">
        <v>401</v>
      </c>
      <c r="B12" s="366">
        <f>H12+J12+L12+N12+P12+R12+T12+V12+X12+Z12+AB12+AD12</f>
        <v>0</v>
      </c>
      <c r="C12" s="367">
        <f>C19</f>
        <v>0</v>
      </c>
      <c r="D12" s="366">
        <f>E12</f>
        <v>0</v>
      </c>
      <c r="E12" s="366">
        <f>I12+K12+M12+O12+Q12+S12+U12+W12+Y12+AA12+AC12+AE12</f>
        <v>0</v>
      </c>
      <c r="F12" s="340">
        <f t="shared" si="1"/>
        <v>0</v>
      </c>
      <c r="G12" s="340">
        <f>IFERROR(E12/C12%,0)</f>
        <v>0</v>
      </c>
      <c r="H12" s="367">
        <f>H19</f>
        <v>0</v>
      </c>
      <c r="I12" s="367">
        <f t="shared" si="3"/>
        <v>0</v>
      </c>
      <c r="J12" s="367">
        <f t="shared" si="3"/>
        <v>0</v>
      </c>
      <c r="K12" s="367">
        <f t="shared" si="3"/>
        <v>0</v>
      </c>
      <c r="L12" s="367">
        <f t="shared" si="3"/>
        <v>0</v>
      </c>
      <c r="M12" s="367">
        <f t="shared" si="3"/>
        <v>0</v>
      </c>
      <c r="N12" s="367">
        <f t="shared" si="3"/>
        <v>0</v>
      </c>
      <c r="O12" s="367">
        <f t="shared" si="3"/>
        <v>0</v>
      </c>
      <c r="P12" s="367">
        <f t="shared" si="3"/>
        <v>0</v>
      </c>
      <c r="Q12" s="367">
        <f t="shared" si="3"/>
        <v>0</v>
      </c>
      <c r="R12" s="367">
        <f t="shared" si="3"/>
        <v>0</v>
      </c>
      <c r="S12" s="367">
        <f t="shared" si="3"/>
        <v>0</v>
      </c>
      <c r="T12" s="367">
        <f t="shared" si="3"/>
        <v>0</v>
      </c>
      <c r="U12" s="367">
        <f t="shared" si="3"/>
        <v>0</v>
      </c>
      <c r="V12" s="367">
        <f t="shared" si="3"/>
        <v>0</v>
      </c>
      <c r="W12" s="367">
        <f t="shared" si="3"/>
        <v>0</v>
      </c>
      <c r="X12" s="367">
        <f t="shared" si="3"/>
        <v>0</v>
      </c>
      <c r="Y12" s="367">
        <f t="shared" si="3"/>
        <v>0</v>
      </c>
      <c r="Z12" s="367">
        <f t="shared" si="3"/>
        <v>0</v>
      </c>
      <c r="AA12" s="367">
        <f t="shared" si="3"/>
        <v>0</v>
      </c>
      <c r="AB12" s="367">
        <f t="shared" si="3"/>
        <v>0</v>
      </c>
      <c r="AC12" s="367">
        <f t="shared" si="3"/>
        <v>0</v>
      </c>
      <c r="AD12" s="367">
        <f t="shared" si="3"/>
        <v>0</v>
      </c>
      <c r="AE12" s="367">
        <f t="shared" si="3"/>
        <v>0</v>
      </c>
      <c r="AF12" s="813"/>
    </row>
    <row r="13" spans="1:32" x14ac:dyDescent="0.25">
      <c r="A13" s="796" t="s">
        <v>458</v>
      </c>
      <c r="B13" s="797"/>
      <c r="C13" s="797"/>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8"/>
      <c r="AF13" s="814"/>
    </row>
    <row r="14" spans="1:32" x14ac:dyDescent="0.25">
      <c r="A14" s="363" t="s">
        <v>31</v>
      </c>
      <c r="B14" s="364">
        <f t="shared" ref="B14:AE14" si="4">B15+B16+B17+B19</f>
        <v>45283.8</v>
      </c>
      <c r="C14" s="364">
        <f t="shared" si="4"/>
        <v>0</v>
      </c>
      <c r="D14" s="364">
        <f t="shared" si="4"/>
        <v>0</v>
      </c>
      <c r="E14" s="369">
        <f t="shared" si="4"/>
        <v>0</v>
      </c>
      <c r="F14" s="364">
        <f t="shared" ref="F14:F19" si="5">IFERROR(E14/B14%,0)</f>
        <v>0</v>
      </c>
      <c r="G14" s="364">
        <f t="shared" ref="G14:G19" si="6">IFERROR(E14/C14%,0)</f>
        <v>0</v>
      </c>
      <c r="H14" s="364">
        <f t="shared" si="4"/>
        <v>0</v>
      </c>
      <c r="I14" s="364">
        <f t="shared" si="4"/>
        <v>0</v>
      </c>
      <c r="J14" s="364">
        <f t="shared" si="4"/>
        <v>0</v>
      </c>
      <c r="K14" s="364">
        <f t="shared" si="4"/>
        <v>0</v>
      </c>
      <c r="L14" s="364">
        <f t="shared" si="4"/>
        <v>0</v>
      </c>
      <c r="M14" s="364">
        <f t="shared" si="4"/>
        <v>0</v>
      </c>
      <c r="N14" s="364">
        <f t="shared" si="4"/>
        <v>0</v>
      </c>
      <c r="O14" s="364">
        <f t="shared" si="4"/>
        <v>0</v>
      </c>
      <c r="P14" s="364">
        <f t="shared" si="4"/>
        <v>0</v>
      </c>
      <c r="Q14" s="364">
        <f t="shared" si="4"/>
        <v>0</v>
      </c>
      <c r="R14" s="364">
        <f t="shared" si="4"/>
        <v>0</v>
      </c>
      <c r="S14" s="364">
        <f t="shared" si="4"/>
        <v>0</v>
      </c>
      <c r="T14" s="364">
        <f t="shared" si="4"/>
        <v>0</v>
      </c>
      <c r="U14" s="364">
        <f t="shared" si="4"/>
        <v>0</v>
      </c>
      <c r="V14" s="364">
        <f t="shared" si="4"/>
        <v>45283.8</v>
      </c>
      <c r="W14" s="364">
        <f t="shared" si="4"/>
        <v>0</v>
      </c>
      <c r="X14" s="364">
        <f t="shared" si="4"/>
        <v>0</v>
      </c>
      <c r="Y14" s="364">
        <f t="shared" si="4"/>
        <v>0</v>
      </c>
      <c r="Z14" s="364">
        <f t="shared" si="4"/>
        <v>0</v>
      </c>
      <c r="AA14" s="364">
        <f t="shared" si="4"/>
        <v>0</v>
      </c>
      <c r="AB14" s="364">
        <f t="shared" si="4"/>
        <v>0</v>
      </c>
      <c r="AC14" s="364">
        <f t="shared" si="4"/>
        <v>0</v>
      </c>
      <c r="AD14" s="364">
        <f t="shared" si="4"/>
        <v>0</v>
      </c>
      <c r="AE14" s="364">
        <f t="shared" si="4"/>
        <v>0</v>
      </c>
      <c r="AF14" s="815"/>
    </row>
    <row r="15" spans="1:32" x14ac:dyDescent="0.25">
      <c r="A15" s="365" t="s">
        <v>171</v>
      </c>
      <c r="B15" s="366">
        <f>B22</f>
        <v>4870.8</v>
      </c>
      <c r="C15" s="366">
        <f>C22</f>
        <v>0</v>
      </c>
      <c r="D15" s="366">
        <f>E15</f>
        <v>0</v>
      </c>
      <c r="E15" s="366">
        <f>I15+K15+M15+O15+Q15+S15+U15+W15+Y15+AA15+AC15+AE15</f>
        <v>0</v>
      </c>
      <c r="F15" s="340">
        <f t="shared" si="5"/>
        <v>0</v>
      </c>
      <c r="G15" s="340">
        <f t="shared" si="6"/>
        <v>0</v>
      </c>
      <c r="H15" s="366">
        <f>H22</f>
        <v>0</v>
      </c>
      <c r="I15" s="366">
        <f t="shared" ref="I15:AE19" si="7">I22</f>
        <v>0</v>
      </c>
      <c r="J15" s="366">
        <f t="shared" si="7"/>
        <v>0</v>
      </c>
      <c r="K15" s="366">
        <f t="shared" si="7"/>
        <v>0</v>
      </c>
      <c r="L15" s="366">
        <f t="shared" si="7"/>
        <v>0</v>
      </c>
      <c r="M15" s="366">
        <f t="shared" si="7"/>
        <v>0</v>
      </c>
      <c r="N15" s="366">
        <f t="shared" si="7"/>
        <v>0</v>
      </c>
      <c r="O15" s="366">
        <f t="shared" si="7"/>
        <v>0</v>
      </c>
      <c r="P15" s="366">
        <f t="shared" si="7"/>
        <v>0</v>
      </c>
      <c r="Q15" s="366">
        <f t="shared" si="7"/>
        <v>0</v>
      </c>
      <c r="R15" s="366">
        <f t="shared" si="7"/>
        <v>0</v>
      </c>
      <c r="S15" s="366">
        <f t="shared" si="7"/>
        <v>0</v>
      </c>
      <c r="T15" s="366">
        <f t="shared" si="7"/>
        <v>0</v>
      </c>
      <c r="U15" s="366">
        <f t="shared" si="7"/>
        <v>0</v>
      </c>
      <c r="V15" s="366">
        <f t="shared" si="7"/>
        <v>4870.8</v>
      </c>
      <c r="W15" s="366">
        <f t="shared" si="7"/>
        <v>0</v>
      </c>
      <c r="X15" s="366">
        <f t="shared" si="7"/>
        <v>0</v>
      </c>
      <c r="Y15" s="366">
        <f t="shared" si="7"/>
        <v>0</v>
      </c>
      <c r="Z15" s="366">
        <f t="shared" si="7"/>
        <v>0</v>
      </c>
      <c r="AA15" s="366">
        <f t="shared" si="7"/>
        <v>0</v>
      </c>
      <c r="AB15" s="366">
        <f t="shared" si="7"/>
        <v>0</v>
      </c>
      <c r="AC15" s="366">
        <f t="shared" si="7"/>
        <v>0</v>
      </c>
      <c r="AD15" s="366">
        <f t="shared" si="7"/>
        <v>0</v>
      </c>
      <c r="AE15" s="366">
        <f t="shared" si="7"/>
        <v>0</v>
      </c>
      <c r="AF15" s="815"/>
    </row>
    <row r="16" spans="1:32" x14ac:dyDescent="0.25">
      <c r="A16" s="365" t="s">
        <v>32</v>
      </c>
      <c r="B16" s="366">
        <f t="shared" ref="B16:C19" si="8">B23</f>
        <v>7641.9</v>
      </c>
      <c r="C16" s="366">
        <f t="shared" si="8"/>
        <v>0</v>
      </c>
      <c r="D16" s="366">
        <f>E16</f>
        <v>0</v>
      </c>
      <c r="E16" s="366">
        <f>I16+K16+M16+O16+Q16+S16+U16+W16+Y16+AA16+AC16+AE16</f>
        <v>0</v>
      </c>
      <c r="F16" s="340">
        <f t="shared" si="5"/>
        <v>0</v>
      </c>
      <c r="G16" s="340">
        <f t="shared" si="6"/>
        <v>0</v>
      </c>
      <c r="H16" s="366">
        <f t="shared" ref="H16:W19" si="9">H23</f>
        <v>0</v>
      </c>
      <c r="I16" s="366">
        <f t="shared" si="9"/>
        <v>0</v>
      </c>
      <c r="J16" s="366">
        <f t="shared" si="9"/>
        <v>0</v>
      </c>
      <c r="K16" s="366">
        <f t="shared" si="9"/>
        <v>0</v>
      </c>
      <c r="L16" s="366">
        <f t="shared" si="9"/>
        <v>0</v>
      </c>
      <c r="M16" s="366">
        <f t="shared" si="9"/>
        <v>0</v>
      </c>
      <c r="N16" s="366">
        <f t="shared" si="9"/>
        <v>0</v>
      </c>
      <c r="O16" s="366">
        <f t="shared" si="9"/>
        <v>0</v>
      </c>
      <c r="P16" s="366">
        <f t="shared" si="9"/>
        <v>0</v>
      </c>
      <c r="Q16" s="366">
        <f t="shared" si="9"/>
        <v>0</v>
      </c>
      <c r="R16" s="366">
        <f t="shared" si="9"/>
        <v>0</v>
      </c>
      <c r="S16" s="366">
        <f t="shared" si="9"/>
        <v>0</v>
      </c>
      <c r="T16" s="366">
        <f t="shared" si="9"/>
        <v>0</v>
      </c>
      <c r="U16" s="366">
        <f t="shared" si="9"/>
        <v>0</v>
      </c>
      <c r="V16" s="366">
        <f t="shared" si="9"/>
        <v>7641.9</v>
      </c>
      <c r="W16" s="366">
        <f t="shared" si="9"/>
        <v>0</v>
      </c>
      <c r="X16" s="366">
        <f t="shared" si="7"/>
        <v>0</v>
      </c>
      <c r="Y16" s="366">
        <f t="shared" si="7"/>
        <v>0</v>
      </c>
      <c r="Z16" s="366">
        <f t="shared" si="7"/>
        <v>0</v>
      </c>
      <c r="AA16" s="366">
        <f t="shared" si="7"/>
        <v>0</v>
      </c>
      <c r="AB16" s="366">
        <f t="shared" si="7"/>
        <v>0</v>
      </c>
      <c r="AC16" s="366">
        <f t="shared" si="7"/>
        <v>0</v>
      </c>
      <c r="AD16" s="366">
        <f t="shared" si="7"/>
        <v>0</v>
      </c>
      <c r="AE16" s="366">
        <f t="shared" si="7"/>
        <v>0</v>
      </c>
      <c r="AF16" s="815"/>
    </row>
    <row r="17" spans="1:32" x14ac:dyDescent="0.25">
      <c r="A17" s="365" t="s">
        <v>33</v>
      </c>
      <c r="B17" s="366">
        <f t="shared" si="8"/>
        <v>32771.1</v>
      </c>
      <c r="C17" s="366">
        <f t="shared" si="8"/>
        <v>0</v>
      </c>
      <c r="D17" s="366">
        <f>E17</f>
        <v>0</v>
      </c>
      <c r="E17" s="366">
        <f>I17+K17+M17+O17+Q17+S17+U17+W17+Y17+AA17+AC17+AE17</f>
        <v>0</v>
      </c>
      <c r="F17" s="340">
        <f t="shared" si="5"/>
        <v>0</v>
      </c>
      <c r="G17" s="340">
        <f t="shared" si="6"/>
        <v>0</v>
      </c>
      <c r="H17" s="366">
        <f t="shared" si="9"/>
        <v>0</v>
      </c>
      <c r="I17" s="366">
        <f t="shared" si="9"/>
        <v>0</v>
      </c>
      <c r="J17" s="366">
        <f t="shared" si="9"/>
        <v>0</v>
      </c>
      <c r="K17" s="366">
        <f t="shared" si="9"/>
        <v>0</v>
      </c>
      <c r="L17" s="366">
        <f t="shared" si="9"/>
        <v>0</v>
      </c>
      <c r="M17" s="366">
        <f t="shared" si="9"/>
        <v>0</v>
      </c>
      <c r="N17" s="366">
        <f t="shared" si="9"/>
        <v>0</v>
      </c>
      <c r="O17" s="366">
        <f t="shared" si="9"/>
        <v>0</v>
      </c>
      <c r="P17" s="366">
        <f t="shared" si="9"/>
        <v>0</v>
      </c>
      <c r="Q17" s="366">
        <f t="shared" si="9"/>
        <v>0</v>
      </c>
      <c r="R17" s="366">
        <f t="shared" si="9"/>
        <v>0</v>
      </c>
      <c r="S17" s="366">
        <f t="shared" si="9"/>
        <v>0</v>
      </c>
      <c r="T17" s="366">
        <f t="shared" si="9"/>
        <v>0</v>
      </c>
      <c r="U17" s="366">
        <f t="shared" si="9"/>
        <v>0</v>
      </c>
      <c r="V17" s="366">
        <f t="shared" si="9"/>
        <v>32771.1</v>
      </c>
      <c r="W17" s="366">
        <f t="shared" si="9"/>
        <v>0</v>
      </c>
      <c r="X17" s="366">
        <f t="shared" si="7"/>
        <v>0</v>
      </c>
      <c r="Y17" s="366">
        <f t="shared" si="7"/>
        <v>0</v>
      </c>
      <c r="Z17" s="366">
        <f t="shared" si="7"/>
        <v>0</v>
      </c>
      <c r="AA17" s="366">
        <f t="shared" si="7"/>
        <v>0</v>
      </c>
      <c r="AB17" s="366">
        <f t="shared" si="7"/>
        <v>0</v>
      </c>
      <c r="AC17" s="366">
        <f t="shared" si="7"/>
        <v>0</v>
      </c>
      <c r="AD17" s="366">
        <f t="shared" si="7"/>
        <v>0</v>
      </c>
      <c r="AE17" s="366">
        <f t="shared" si="7"/>
        <v>0</v>
      </c>
      <c r="AF17" s="815"/>
    </row>
    <row r="18" spans="1:32" ht="31.5" x14ac:dyDescent="0.25">
      <c r="A18" s="368" t="s">
        <v>176</v>
      </c>
      <c r="B18" s="366">
        <f t="shared" si="8"/>
        <v>3128.2</v>
      </c>
      <c r="C18" s="366">
        <f t="shared" si="8"/>
        <v>0</v>
      </c>
      <c r="D18" s="370">
        <f>E18</f>
        <v>0</v>
      </c>
      <c r="E18" s="370">
        <f>I18+K18+M18+O18+Q18+S18+U18+W18+Y18+AA18+AC18+AE18</f>
        <v>0</v>
      </c>
      <c r="F18" s="340">
        <f t="shared" si="5"/>
        <v>0</v>
      </c>
      <c r="G18" s="340">
        <f t="shared" si="6"/>
        <v>0</v>
      </c>
      <c r="H18" s="366">
        <f t="shared" si="9"/>
        <v>0</v>
      </c>
      <c r="I18" s="366">
        <f t="shared" si="9"/>
        <v>0</v>
      </c>
      <c r="J18" s="366">
        <f t="shared" si="9"/>
        <v>0</v>
      </c>
      <c r="K18" s="366">
        <f t="shared" si="9"/>
        <v>0</v>
      </c>
      <c r="L18" s="366">
        <f t="shared" si="9"/>
        <v>0</v>
      </c>
      <c r="M18" s="366">
        <f t="shared" si="9"/>
        <v>0</v>
      </c>
      <c r="N18" s="366">
        <f t="shared" si="9"/>
        <v>0</v>
      </c>
      <c r="O18" s="366">
        <f t="shared" si="9"/>
        <v>0</v>
      </c>
      <c r="P18" s="366">
        <f t="shared" si="9"/>
        <v>0</v>
      </c>
      <c r="Q18" s="366">
        <f t="shared" si="9"/>
        <v>0</v>
      </c>
      <c r="R18" s="366">
        <f t="shared" si="9"/>
        <v>0</v>
      </c>
      <c r="S18" s="366">
        <f t="shared" si="9"/>
        <v>0</v>
      </c>
      <c r="T18" s="366">
        <f t="shared" si="9"/>
        <v>0</v>
      </c>
      <c r="U18" s="366">
        <f t="shared" si="9"/>
        <v>0</v>
      </c>
      <c r="V18" s="366">
        <f t="shared" si="9"/>
        <v>3128.2</v>
      </c>
      <c r="W18" s="366">
        <f t="shared" si="9"/>
        <v>0</v>
      </c>
      <c r="X18" s="366">
        <f t="shared" si="7"/>
        <v>0</v>
      </c>
      <c r="Y18" s="366">
        <f t="shared" si="7"/>
        <v>0</v>
      </c>
      <c r="Z18" s="366">
        <f t="shared" si="7"/>
        <v>0</v>
      </c>
      <c r="AA18" s="366">
        <f t="shared" si="7"/>
        <v>0</v>
      </c>
      <c r="AB18" s="366">
        <f t="shared" si="7"/>
        <v>0</v>
      </c>
      <c r="AC18" s="366">
        <f t="shared" si="7"/>
        <v>0</v>
      </c>
      <c r="AD18" s="366">
        <f t="shared" si="7"/>
        <v>0</v>
      </c>
      <c r="AE18" s="366">
        <f t="shared" si="7"/>
        <v>0</v>
      </c>
      <c r="AF18" s="815"/>
    </row>
    <row r="19" spans="1:32" x14ac:dyDescent="0.25">
      <c r="A19" s="365" t="s">
        <v>401</v>
      </c>
      <c r="B19" s="366">
        <f t="shared" si="8"/>
        <v>0</v>
      </c>
      <c r="C19" s="366">
        <f t="shared" si="8"/>
        <v>0</v>
      </c>
      <c r="D19" s="366">
        <f>E19</f>
        <v>0</v>
      </c>
      <c r="E19" s="366">
        <f>I19+K19+M19+O19+Q19+S19+U19+W19+Y19+AA19+AC19+AE19</f>
        <v>0</v>
      </c>
      <c r="F19" s="340">
        <f t="shared" si="5"/>
        <v>0</v>
      </c>
      <c r="G19" s="340">
        <f t="shared" si="6"/>
        <v>0</v>
      </c>
      <c r="H19" s="366">
        <f t="shared" si="9"/>
        <v>0</v>
      </c>
      <c r="I19" s="366">
        <f t="shared" si="9"/>
        <v>0</v>
      </c>
      <c r="J19" s="366">
        <f t="shared" si="9"/>
        <v>0</v>
      </c>
      <c r="K19" s="366">
        <f t="shared" si="9"/>
        <v>0</v>
      </c>
      <c r="L19" s="366">
        <f t="shared" si="9"/>
        <v>0</v>
      </c>
      <c r="M19" s="366">
        <f t="shared" si="9"/>
        <v>0</v>
      </c>
      <c r="N19" s="366">
        <f t="shared" si="9"/>
        <v>0</v>
      </c>
      <c r="O19" s="366">
        <f t="shared" si="9"/>
        <v>0</v>
      </c>
      <c r="P19" s="366">
        <f t="shared" si="9"/>
        <v>0</v>
      </c>
      <c r="Q19" s="366">
        <f t="shared" si="9"/>
        <v>0</v>
      </c>
      <c r="R19" s="366">
        <f t="shared" si="9"/>
        <v>0</v>
      </c>
      <c r="S19" s="366">
        <f t="shared" si="9"/>
        <v>0</v>
      </c>
      <c r="T19" s="366">
        <f t="shared" si="9"/>
        <v>0</v>
      </c>
      <c r="U19" s="366">
        <f t="shared" si="9"/>
        <v>0</v>
      </c>
      <c r="V19" s="366">
        <f t="shared" si="9"/>
        <v>0</v>
      </c>
      <c r="W19" s="366">
        <f t="shared" si="9"/>
        <v>0</v>
      </c>
      <c r="X19" s="366">
        <f t="shared" si="7"/>
        <v>0</v>
      </c>
      <c r="Y19" s="366">
        <f t="shared" si="7"/>
        <v>0</v>
      </c>
      <c r="Z19" s="366">
        <f t="shared" si="7"/>
        <v>0</v>
      </c>
      <c r="AA19" s="366">
        <f t="shared" si="7"/>
        <v>0</v>
      </c>
      <c r="AB19" s="366">
        <f t="shared" si="7"/>
        <v>0</v>
      </c>
      <c r="AC19" s="366">
        <f t="shared" si="7"/>
        <v>0</v>
      </c>
      <c r="AD19" s="366">
        <f t="shared" si="7"/>
        <v>0</v>
      </c>
      <c r="AE19" s="366">
        <f t="shared" si="7"/>
        <v>0</v>
      </c>
      <c r="AF19" s="816"/>
    </row>
    <row r="20" spans="1:32" x14ac:dyDescent="0.25">
      <c r="A20" s="796" t="s">
        <v>459</v>
      </c>
      <c r="B20" s="797"/>
      <c r="C20" s="797"/>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8"/>
      <c r="AF20" s="799"/>
    </row>
    <row r="21" spans="1:32" x14ac:dyDescent="0.25">
      <c r="A21" s="371" t="s">
        <v>31</v>
      </c>
      <c r="B21" s="364">
        <f>B22+B23+B24+B26</f>
        <v>45283.8</v>
      </c>
      <c r="C21" s="364">
        <f t="shared" ref="C21:AE21" si="10">C22+C23+C24+C26</f>
        <v>0</v>
      </c>
      <c r="D21" s="364">
        <f t="shared" si="10"/>
        <v>0</v>
      </c>
      <c r="E21" s="364">
        <f t="shared" si="10"/>
        <v>0</v>
      </c>
      <c r="F21" s="364">
        <f t="shared" ref="F21:F26" si="11">IFERROR(E21/B21%,0)</f>
        <v>0</v>
      </c>
      <c r="G21" s="364">
        <f t="shared" ref="G21:G26" si="12">IFERROR(E21/C21%,0)</f>
        <v>0</v>
      </c>
      <c r="H21" s="364">
        <f t="shared" si="10"/>
        <v>0</v>
      </c>
      <c r="I21" s="364">
        <f t="shared" si="10"/>
        <v>0</v>
      </c>
      <c r="J21" s="364">
        <f t="shared" si="10"/>
        <v>0</v>
      </c>
      <c r="K21" s="364">
        <f t="shared" si="10"/>
        <v>0</v>
      </c>
      <c r="L21" s="364">
        <f t="shared" si="10"/>
        <v>0</v>
      </c>
      <c r="M21" s="364">
        <f t="shared" si="10"/>
        <v>0</v>
      </c>
      <c r="N21" s="364">
        <f t="shared" si="10"/>
        <v>0</v>
      </c>
      <c r="O21" s="364">
        <f t="shared" si="10"/>
        <v>0</v>
      </c>
      <c r="P21" s="364">
        <f t="shared" si="10"/>
        <v>0</v>
      </c>
      <c r="Q21" s="364">
        <f t="shared" si="10"/>
        <v>0</v>
      </c>
      <c r="R21" s="364">
        <f t="shared" si="10"/>
        <v>0</v>
      </c>
      <c r="S21" s="364">
        <f t="shared" si="10"/>
        <v>0</v>
      </c>
      <c r="T21" s="364">
        <f t="shared" si="10"/>
        <v>0</v>
      </c>
      <c r="U21" s="364">
        <f t="shared" si="10"/>
        <v>0</v>
      </c>
      <c r="V21" s="364">
        <f t="shared" si="10"/>
        <v>45283.8</v>
      </c>
      <c r="W21" s="364">
        <f t="shared" si="10"/>
        <v>0</v>
      </c>
      <c r="X21" s="364">
        <f t="shared" si="10"/>
        <v>0</v>
      </c>
      <c r="Y21" s="364">
        <f t="shared" si="10"/>
        <v>0</v>
      </c>
      <c r="Z21" s="364">
        <f t="shared" si="10"/>
        <v>0</v>
      </c>
      <c r="AA21" s="364">
        <f t="shared" si="10"/>
        <v>0</v>
      </c>
      <c r="AB21" s="364">
        <f t="shared" si="10"/>
        <v>0</v>
      </c>
      <c r="AC21" s="364">
        <f t="shared" si="10"/>
        <v>0</v>
      </c>
      <c r="AD21" s="364">
        <f t="shared" si="10"/>
        <v>0</v>
      </c>
      <c r="AE21" s="364">
        <f t="shared" si="10"/>
        <v>0</v>
      </c>
      <c r="AF21" s="800"/>
    </row>
    <row r="22" spans="1:32" x14ac:dyDescent="0.25">
      <c r="A22" s="365" t="s">
        <v>171</v>
      </c>
      <c r="B22" s="366">
        <f>H22+J22+L22+N22+P22+R22+T22+V22+X22+Z22+AB22+AD22</f>
        <v>4870.8</v>
      </c>
      <c r="C22" s="366">
        <f>H22</f>
        <v>0</v>
      </c>
      <c r="D22" s="366">
        <f>E22</f>
        <v>0</v>
      </c>
      <c r="E22" s="366">
        <f>I22+K22+M22+O22+Q22+S22+U22+W22+Y22+AA22+AC22+AE22</f>
        <v>0</v>
      </c>
      <c r="F22" s="340">
        <f t="shared" si="11"/>
        <v>0</v>
      </c>
      <c r="G22" s="340">
        <f t="shared" si="12"/>
        <v>0</v>
      </c>
      <c r="H22" s="367">
        <v>0</v>
      </c>
      <c r="I22" s="367">
        <v>0</v>
      </c>
      <c r="J22" s="367">
        <v>0</v>
      </c>
      <c r="K22" s="367">
        <v>0</v>
      </c>
      <c r="L22" s="367">
        <v>0</v>
      </c>
      <c r="M22" s="367">
        <v>0</v>
      </c>
      <c r="N22" s="367">
        <v>0</v>
      </c>
      <c r="O22" s="367">
        <v>0</v>
      </c>
      <c r="P22" s="367">
        <v>0</v>
      </c>
      <c r="Q22" s="367">
        <v>0</v>
      </c>
      <c r="R22" s="367">
        <v>0</v>
      </c>
      <c r="S22" s="367">
        <v>0</v>
      </c>
      <c r="T22" s="367">
        <v>0</v>
      </c>
      <c r="U22" s="367">
        <v>0</v>
      </c>
      <c r="V22" s="367">
        <v>4870.8</v>
      </c>
      <c r="W22" s="367">
        <v>0</v>
      </c>
      <c r="X22" s="367">
        <v>0</v>
      </c>
      <c r="Y22" s="367">
        <v>0</v>
      </c>
      <c r="Z22" s="367">
        <v>0</v>
      </c>
      <c r="AA22" s="367">
        <v>0</v>
      </c>
      <c r="AB22" s="367">
        <v>0</v>
      </c>
      <c r="AC22" s="367">
        <v>0</v>
      </c>
      <c r="AD22" s="367">
        <v>0</v>
      </c>
      <c r="AE22" s="367">
        <v>0</v>
      </c>
      <c r="AF22" s="800"/>
    </row>
    <row r="23" spans="1:32" x14ac:dyDescent="0.25">
      <c r="A23" s="365" t="s">
        <v>32</v>
      </c>
      <c r="B23" s="366">
        <f>H23+J23+L23+N23+P23+R23+T23+V23+X23+Z23+AB23+AD23</f>
        <v>7641.9</v>
      </c>
      <c r="C23" s="366">
        <f t="shared" ref="C23:C26" si="13">H23</f>
        <v>0</v>
      </c>
      <c r="D23" s="366">
        <f>E23</f>
        <v>0</v>
      </c>
      <c r="E23" s="366">
        <f>I23+K23+M23+O23+Q23+S23+U23+W23+Y23+AA23+AC23+AE23</f>
        <v>0</v>
      </c>
      <c r="F23" s="340">
        <f t="shared" si="11"/>
        <v>0</v>
      </c>
      <c r="G23" s="340">
        <f t="shared" si="12"/>
        <v>0</v>
      </c>
      <c r="H23" s="367">
        <v>0</v>
      </c>
      <c r="I23" s="367">
        <v>0</v>
      </c>
      <c r="J23" s="367">
        <v>0</v>
      </c>
      <c r="K23" s="367">
        <v>0</v>
      </c>
      <c r="L23" s="367">
        <v>0</v>
      </c>
      <c r="M23" s="367">
        <v>0</v>
      </c>
      <c r="N23" s="367">
        <v>0</v>
      </c>
      <c r="O23" s="367">
        <v>0</v>
      </c>
      <c r="P23" s="367">
        <v>0</v>
      </c>
      <c r="Q23" s="367">
        <v>0</v>
      </c>
      <c r="R23" s="367">
        <v>0</v>
      </c>
      <c r="S23" s="367">
        <v>0</v>
      </c>
      <c r="T23" s="367">
        <v>0</v>
      </c>
      <c r="U23" s="367">
        <v>0</v>
      </c>
      <c r="V23" s="367">
        <v>7641.9</v>
      </c>
      <c r="W23" s="367">
        <v>0</v>
      </c>
      <c r="X23" s="367">
        <v>0</v>
      </c>
      <c r="Y23" s="367">
        <v>0</v>
      </c>
      <c r="Z23" s="367">
        <v>0</v>
      </c>
      <c r="AA23" s="367">
        <v>0</v>
      </c>
      <c r="AB23" s="367">
        <v>0</v>
      </c>
      <c r="AC23" s="367">
        <v>0</v>
      </c>
      <c r="AD23" s="367">
        <v>0</v>
      </c>
      <c r="AE23" s="367">
        <v>0</v>
      </c>
      <c r="AF23" s="800"/>
    </row>
    <row r="24" spans="1:32" x14ac:dyDescent="0.25">
      <c r="A24" s="365" t="s">
        <v>33</v>
      </c>
      <c r="B24" s="366">
        <f>H24+J24+L24+N24+P24+R24+T24+V24+X24+Z24+AB24+AD24</f>
        <v>32771.1</v>
      </c>
      <c r="C24" s="366">
        <f t="shared" si="13"/>
        <v>0</v>
      </c>
      <c r="D24" s="366">
        <f>E24</f>
        <v>0</v>
      </c>
      <c r="E24" s="366">
        <f>I24+K24+M24+O24+Q24+S24+U24+W24+Y24+AA24+AC24+AE24</f>
        <v>0</v>
      </c>
      <c r="F24" s="366">
        <f t="shared" si="11"/>
        <v>0</v>
      </c>
      <c r="G24" s="340">
        <f t="shared" si="12"/>
        <v>0</v>
      </c>
      <c r="H24" s="367">
        <v>0</v>
      </c>
      <c r="I24" s="367">
        <v>0</v>
      </c>
      <c r="J24" s="367">
        <v>0</v>
      </c>
      <c r="K24" s="367">
        <v>0</v>
      </c>
      <c r="L24" s="367">
        <v>0</v>
      </c>
      <c r="M24" s="367">
        <v>0</v>
      </c>
      <c r="N24" s="367">
        <v>0</v>
      </c>
      <c r="O24" s="367">
        <v>0</v>
      </c>
      <c r="P24" s="367">
        <v>0</v>
      </c>
      <c r="Q24" s="367">
        <v>0</v>
      </c>
      <c r="R24" s="367">
        <v>0</v>
      </c>
      <c r="S24" s="367">
        <v>0</v>
      </c>
      <c r="T24" s="367">
        <v>0</v>
      </c>
      <c r="U24" s="367">
        <v>0</v>
      </c>
      <c r="V24" s="367">
        <v>32771.1</v>
      </c>
      <c r="W24" s="367">
        <v>0</v>
      </c>
      <c r="X24" s="367">
        <v>0</v>
      </c>
      <c r="Y24" s="367">
        <v>0</v>
      </c>
      <c r="Z24" s="367">
        <v>0</v>
      </c>
      <c r="AA24" s="367">
        <v>0</v>
      </c>
      <c r="AB24" s="367">
        <v>0</v>
      </c>
      <c r="AC24" s="367">
        <v>0</v>
      </c>
      <c r="AD24" s="367">
        <v>0</v>
      </c>
      <c r="AE24" s="367">
        <v>0</v>
      </c>
      <c r="AF24" s="800"/>
    </row>
    <row r="25" spans="1:32" ht="31.5" x14ac:dyDescent="0.25">
      <c r="A25" s="368" t="s">
        <v>176</v>
      </c>
      <c r="B25" s="366">
        <f>H25+J25+L25+N25+P25+R25+T25+V25+X25+Z25+AB25+AD25</f>
        <v>3128.2</v>
      </c>
      <c r="C25" s="366">
        <f t="shared" si="13"/>
        <v>0</v>
      </c>
      <c r="D25" s="366">
        <f>E25</f>
        <v>0</v>
      </c>
      <c r="E25" s="366">
        <f>I25+K25+M25+O25+Q25+S25+U25+W25+Y25+AA25+AC25+AE25</f>
        <v>0</v>
      </c>
      <c r="F25" s="366">
        <f t="shared" si="11"/>
        <v>0</v>
      </c>
      <c r="G25" s="340">
        <f t="shared" si="12"/>
        <v>0</v>
      </c>
      <c r="H25" s="367">
        <v>0</v>
      </c>
      <c r="I25" s="367">
        <v>0</v>
      </c>
      <c r="J25" s="367">
        <v>0</v>
      </c>
      <c r="K25" s="367">
        <v>0</v>
      </c>
      <c r="L25" s="367">
        <v>0</v>
      </c>
      <c r="M25" s="367">
        <v>0</v>
      </c>
      <c r="N25" s="367">
        <v>0</v>
      </c>
      <c r="O25" s="367">
        <v>0</v>
      </c>
      <c r="P25" s="367">
        <v>0</v>
      </c>
      <c r="Q25" s="367">
        <v>0</v>
      </c>
      <c r="R25" s="367">
        <v>0</v>
      </c>
      <c r="S25" s="367">
        <v>0</v>
      </c>
      <c r="T25" s="367">
        <v>0</v>
      </c>
      <c r="U25" s="367">
        <v>0</v>
      </c>
      <c r="V25" s="367">
        <v>3128.2</v>
      </c>
      <c r="W25" s="367">
        <v>0</v>
      </c>
      <c r="X25" s="367">
        <v>0</v>
      </c>
      <c r="Y25" s="367">
        <v>0</v>
      </c>
      <c r="Z25" s="367">
        <v>0</v>
      </c>
      <c r="AA25" s="367">
        <v>0</v>
      </c>
      <c r="AB25" s="367">
        <v>0</v>
      </c>
      <c r="AC25" s="367">
        <v>0</v>
      </c>
      <c r="AD25" s="367">
        <v>0</v>
      </c>
      <c r="AE25" s="367">
        <v>0</v>
      </c>
      <c r="AF25" s="800"/>
    </row>
    <row r="26" spans="1:32" x14ac:dyDescent="0.25">
      <c r="A26" s="365" t="s">
        <v>401</v>
      </c>
      <c r="B26" s="366">
        <f>H26+J26+L26+N26+P26+R26+T26+V26+X26+Z26+AB26+AD26</f>
        <v>0</v>
      </c>
      <c r="C26" s="366">
        <f t="shared" si="13"/>
        <v>0</v>
      </c>
      <c r="D26" s="366">
        <f>E26</f>
        <v>0</v>
      </c>
      <c r="E26" s="366">
        <f>I26+K26+M26+O26+Q26+S26+U26+W26+Y26+AA26+AC26+AE26</f>
        <v>0</v>
      </c>
      <c r="F26" s="340">
        <f t="shared" si="11"/>
        <v>0</v>
      </c>
      <c r="G26" s="340">
        <f t="shared" si="12"/>
        <v>0</v>
      </c>
      <c r="H26" s="367">
        <v>0</v>
      </c>
      <c r="I26" s="367">
        <v>0</v>
      </c>
      <c r="J26" s="367">
        <v>0</v>
      </c>
      <c r="K26" s="367">
        <v>0</v>
      </c>
      <c r="L26" s="367">
        <v>0</v>
      </c>
      <c r="M26" s="367">
        <v>0</v>
      </c>
      <c r="N26" s="367">
        <v>0</v>
      </c>
      <c r="O26" s="367">
        <v>0</v>
      </c>
      <c r="P26" s="367">
        <v>0</v>
      </c>
      <c r="Q26" s="367">
        <v>0</v>
      </c>
      <c r="R26" s="367">
        <v>0</v>
      </c>
      <c r="S26" s="367">
        <v>0</v>
      </c>
      <c r="T26" s="367">
        <v>0</v>
      </c>
      <c r="U26" s="367">
        <v>0</v>
      </c>
      <c r="V26" s="367">
        <v>0</v>
      </c>
      <c r="W26" s="367">
        <v>0</v>
      </c>
      <c r="X26" s="367">
        <v>0</v>
      </c>
      <c r="Y26" s="367">
        <v>0</v>
      </c>
      <c r="Z26" s="367">
        <v>0</v>
      </c>
      <c r="AA26" s="367">
        <v>0</v>
      </c>
      <c r="AB26" s="367">
        <v>0</v>
      </c>
      <c r="AC26" s="367">
        <v>0</v>
      </c>
      <c r="AD26" s="367">
        <v>0</v>
      </c>
      <c r="AE26" s="367">
        <v>0</v>
      </c>
      <c r="AF26" s="801"/>
    </row>
    <row r="27" spans="1:32" x14ac:dyDescent="0.25">
      <c r="A27" s="802" t="s">
        <v>460</v>
      </c>
      <c r="B27" s="803"/>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4"/>
      <c r="AF27" s="372"/>
    </row>
    <row r="28" spans="1:32" x14ac:dyDescent="0.25">
      <c r="A28" s="796" t="s">
        <v>461</v>
      </c>
      <c r="B28" s="797"/>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8"/>
      <c r="AF28" s="805"/>
    </row>
    <row r="29" spans="1:32" x14ac:dyDescent="0.25">
      <c r="A29" s="363" t="s">
        <v>31</v>
      </c>
      <c r="B29" s="373">
        <f>B30+B31+B32+B34</f>
        <v>16000</v>
      </c>
      <c r="C29" s="373">
        <f>C30+C31+C32+C34</f>
        <v>0</v>
      </c>
      <c r="D29" s="373">
        <f>D30+D31+D32+D34</f>
        <v>0</v>
      </c>
      <c r="E29" s="373">
        <f>E30+E31+E32+E34</f>
        <v>0</v>
      </c>
      <c r="F29" s="364">
        <f>IFERROR(E29/B29%,0)</f>
        <v>0</v>
      </c>
      <c r="G29" s="364">
        <f>IFERROR(E29/C29%,0)</f>
        <v>0</v>
      </c>
      <c r="H29" s="373">
        <f t="shared" ref="H29:AE29" si="14">H30+H31+H32+H34</f>
        <v>0</v>
      </c>
      <c r="I29" s="373">
        <f t="shared" si="14"/>
        <v>0</v>
      </c>
      <c r="J29" s="373">
        <f t="shared" si="14"/>
        <v>0</v>
      </c>
      <c r="K29" s="373">
        <f t="shared" si="14"/>
        <v>0</v>
      </c>
      <c r="L29" s="373">
        <f t="shared" si="14"/>
        <v>0</v>
      </c>
      <c r="M29" s="373">
        <f t="shared" si="14"/>
        <v>0</v>
      </c>
      <c r="N29" s="373">
        <f t="shared" si="14"/>
        <v>0</v>
      </c>
      <c r="O29" s="373">
        <f t="shared" si="14"/>
        <v>0</v>
      </c>
      <c r="P29" s="373">
        <f t="shared" si="14"/>
        <v>0</v>
      </c>
      <c r="Q29" s="373">
        <f t="shared" si="14"/>
        <v>0</v>
      </c>
      <c r="R29" s="373">
        <f t="shared" si="14"/>
        <v>0</v>
      </c>
      <c r="S29" s="373">
        <f t="shared" si="14"/>
        <v>0</v>
      </c>
      <c r="T29" s="373">
        <f t="shared" si="14"/>
        <v>0</v>
      </c>
      <c r="U29" s="373">
        <f t="shared" si="14"/>
        <v>0</v>
      </c>
      <c r="V29" s="373">
        <f t="shared" si="14"/>
        <v>0</v>
      </c>
      <c r="W29" s="373">
        <f t="shared" si="14"/>
        <v>0</v>
      </c>
      <c r="X29" s="373">
        <f t="shared" si="14"/>
        <v>0</v>
      </c>
      <c r="Y29" s="373">
        <f t="shared" si="14"/>
        <v>0</v>
      </c>
      <c r="Z29" s="373">
        <f t="shared" si="14"/>
        <v>16000</v>
      </c>
      <c r="AA29" s="373">
        <f t="shared" si="14"/>
        <v>0</v>
      </c>
      <c r="AB29" s="373">
        <f t="shared" si="14"/>
        <v>0</v>
      </c>
      <c r="AC29" s="373">
        <f t="shared" si="14"/>
        <v>0</v>
      </c>
      <c r="AD29" s="373">
        <f t="shared" si="14"/>
        <v>0</v>
      </c>
      <c r="AE29" s="373">
        <f t="shared" si="14"/>
        <v>0</v>
      </c>
      <c r="AF29" s="806"/>
    </row>
    <row r="30" spans="1:32" x14ac:dyDescent="0.25">
      <c r="A30" s="365" t="s">
        <v>171</v>
      </c>
      <c r="B30" s="366">
        <f t="shared" ref="B30:B31" si="15">H30+J30+L30+N30+P30+R30+T30+V30+X30+Z30+AB30+AD30</f>
        <v>0</v>
      </c>
      <c r="C30" s="366">
        <f t="shared" ref="C30:C34" si="16">H30</f>
        <v>0</v>
      </c>
      <c r="D30" s="366">
        <f t="shared" ref="D30:D31" si="17">E30</f>
        <v>0</v>
      </c>
      <c r="E30" s="366">
        <f t="shared" ref="E30:E31" si="18">I30+K30+M30+O30+Q30+S30+U30+W30+Y30+AA30+AC30+AE30</f>
        <v>0</v>
      </c>
      <c r="F30" s="340">
        <f t="shared" ref="F30:F31" si="19">IFERROR(E30/B30%,0)</f>
        <v>0</v>
      </c>
      <c r="G30" s="340">
        <f t="shared" ref="G30:G31" si="20">IFERROR(E30/C30%,0)</f>
        <v>0</v>
      </c>
      <c r="H30" s="367">
        <v>0</v>
      </c>
      <c r="I30" s="367">
        <v>0</v>
      </c>
      <c r="J30" s="367">
        <v>0</v>
      </c>
      <c r="K30" s="367">
        <v>0</v>
      </c>
      <c r="L30" s="367">
        <v>0</v>
      </c>
      <c r="M30" s="367">
        <v>0</v>
      </c>
      <c r="N30" s="367">
        <v>0</v>
      </c>
      <c r="O30" s="367">
        <v>0</v>
      </c>
      <c r="P30" s="367">
        <v>0</v>
      </c>
      <c r="Q30" s="367">
        <v>0</v>
      </c>
      <c r="R30" s="367">
        <v>0</v>
      </c>
      <c r="S30" s="367">
        <v>0</v>
      </c>
      <c r="T30" s="367">
        <v>0</v>
      </c>
      <c r="U30" s="367">
        <v>0</v>
      </c>
      <c r="V30" s="367">
        <v>0</v>
      </c>
      <c r="W30" s="367">
        <v>0</v>
      </c>
      <c r="X30" s="367">
        <v>0</v>
      </c>
      <c r="Y30" s="367">
        <v>0</v>
      </c>
      <c r="Z30" s="367">
        <v>0</v>
      </c>
      <c r="AA30" s="367">
        <v>0</v>
      </c>
      <c r="AB30" s="367">
        <v>0</v>
      </c>
      <c r="AC30" s="367">
        <v>0</v>
      </c>
      <c r="AD30" s="367">
        <v>0</v>
      </c>
      <c r="AE30" s="367">
        <v>0</v>
      </c>
      <c r="AF30" s="806"/>
    </row>
    <row r="31" spans="1:32" x14ac:dyDescent="0.25">
      <c r="A31" s="365" t="s">
        <v>32</v>
      </c>
      <c r="B31" s="366">
        <f t="shared" si="15"/>
        <v>0</v>
      </c>
      <c r="C31" s="366">
        <f t="shared" si="16"/>
        <v>0</v>
      </c>
      <c r="D31" s="366">
        <f t="shared" si="17"/>
        <v>0</v>
      </c>
      <c r="E31" s="366">
        <f t="shared" si="18"/>
        <v>0</v>
      </c>
      <c r="F31" s="340">
        <f t="shared" si="19"/>
        <v>0</v>
      </c>
      <c r="G31" s="340">
        <f t="shared" si="20"/>
        <v>0</v>
      </c>
      <c r="H31" s="367">
        <v>0</v>
      </c>
      <c r="I31" s="367">
        <v>0</v>
      </c>
      <c r="J31" s="367">
        <v>0</v>
      </c>
      <c r="K31" s="367">
        <v>0</v>
      </c>
      <c r="L31" s="367">
        <v>0</v>
      </c>
      <c r="M31" s="367">
        <v>0</v>
      </c>
      <c r="N31" s="367">
        <v>0</v>
      </c>
      <c r="O31" s="367">
        <v>0</v>
      </c>
      <c r="P31" s="367">
        <v>0</v>
      </c>
      <c r="Q31" s="367">
        <v>0</v>
      </c>
      <c r="R31" s="367">
        <v>0</v>
      </c>
      <c r="S31" s="367">
        <v>0</v>
      </c>
      <c r="T31" s="367">
        <v>0</v>
      </c>
      <c r="U31" s="367">
        <v>0</v>
      </c>
      <c r="V31" s="367">
        <v>0</v>
      </c>
      <c r="W31" s="367">
        <v>0</v>
      </c>
      <c r="X31" s="367">
        <v>0</v>
      </c>
      <c r="Y31" s="367">
        <v>0</v>
      </c>
      <c r="Z31" s="367">
        <v>0</v>
      </c>
      <c r="AA31" s="367">
        <v>0</v>
      </c>
      <c r="AB31" s="367">
        <v>0</v>
      </c>
      <c r="AC31" s="367">
        <v>0</v>
      </c>
      <c r="AD31" s="367">
        <v>0</v>
      </c>
      <c r="AE31" s="367">
        <v>0</v>
      </c>
      <c r="AF31" s="806"/>
    </row>
    <row r="32" spans="1:32" x14ac:dyDescent="0.25">
      <c r="A32" s="365" t="s">
        <v>33</v>
      </c>
      <c r="B32" s="366">
        <f>H32+J32+L32+N32+P32+R32+T32+V32+X32+Z32+AB32+AD32</f>
        <v>16000</v>
      </c>
      <c r="C32" s="366">
        <f t="shared" si="16"/>
        <v>0</v>
      </c>
      <c r="D32" s="366">
        <f>E32</f>
        <v>0</v>
      </c>
      <c r="E32" s="366">
        <f>I32+K32+M32+O32+Q32+S32+U32+W32+Y32+AA32+AC32+AE32</f>
        <v>0</v>
      </c>
      <c r="F32" s="340">
        <f>IFERROR(E32/B32%,0)</f>
        <v>0</v>
      </c>
      <c r="G32" s="340">
        <f>IFERROR(E32/C32%,0)</f>
        <v>0</v>
      </c>
      <c r="H32" s="367">
        <v>0</v>
      </c>
      <c r="I32" s="367">
        <v>0</v>
      </c>
      <c r="J32" s="367">
        <v>0</v>
      </c>
      <c r="K32" s="367">
        <v>0</v>
      </c>
      <c r="L32" s="367">
        <v>0</v>
      </c>
      <c r="M32" s="367">
        <v>0</v>
      </c>
      <c r="N32" s="367">
        <v>0</v>
      </c>
      <c r="O32" s="367">
        <v>0</v>
      </c>
      <c r="P32" s="367">
        <v>0</v>
      </c>
      <c r="Q32" s="367">
        <v>0</v>
      </c>
      <c r="R32" s="367">
        <v>0</v>
      </c>
      <c r="S32" s="367">
        <v>0</v>
      </c>
      <c r="T32" s="367">
        <v>0</v>
      </c>
      <c r="U32" s="367">
        <v>0</v>
      </c>
      <c r="V32" s="367">
        <v>0</v>
      </c>
      <c r="W32" s="367">
        <v>0</v>
      </c>
      <c r="X32" s="367">
        <v>0</v>
      </c>
      <c r="Y32" s="367">
        <v>0</v>
      </c>
      <c r="Z32" s="367">
        <v>16000</v>
      </c>
      <c r="AA32" s="367">
        <v>0</v>
      </c>
      <c r="AB32" s="367">
        <v>0</v>
      </c>
      <c r="AC32" s="367">
        <v>0</v>
      </c>
      <c r="AD32" s="367">
        <v>0</v>
      </c>
      <c r="AE32" s="367">
        <v>0</v>
      </c>
      <c r="AF32" s="806"/>
    </row>
    <row r="33" spans="1:32" ht="31.5" x14ac:dyDescent="0.25">
      <c r="A33" s="368" t="s">
        <v>176</v>
      </c>
      <c r="B33" s="366">
        <f t="shared" ref="B33:B34" si="21">H33+J33+L33+N33+P33+R33+T33+V33+X33+Z33+AB33+AD33</f>
        <v>0</v>
      </c>
      <c r="C33" s="366">
        <f t="shared" si="16"/>
        <v>0</v>
      </c>
      <c r="D33" s="366">
        <f t="shared" ref="D33:D34" si="22">E33</f>
        <v>0</v>
      </c>
      <c r="E33" s="366">
        <f t="shared" ref="E33:E34" si="23">I33+K33+M33+O33+Q33+S33+U33+W33+Y33+AA33+AC33+AE33</f>
        <v>0</v>
      </c>
      <c r="F33" s="340">
        <f t="shared" ref="F33:F34" si="24">IFERROR(E33/B33%,0)</f>
        <v>0</v>
      </c>
      <c r="G33" s="340">
        <f t="shared" ref="G33:G34" si="25">IFERROR(E33/C33%,0)</f>
        <v>0</v>
      </c>
      <c r="H33" s="367">
        <v>0</v>
      </c>
      <c r="I33" s="367">
        <v>0</v>
      </c>
      <c r="J33" s="367">
        <v>0</v>
      </c>
      <c r="K33" s="367">
        <v>0</v>
      </c>
      <c r="L33" s="367">
        <v>0</v>
      </c>
      <c r="M33" s="367">
        <v>0</v>
      </c>
      <c r="N33" s="367">
        <v>0</v>
      </c>
      <c r="O33" s="367">
        <v>0</v>
      </c>
      <c r="P33" s="367">
        <v>0</v>
      </c>
      <c r="Q33" s="367">
        <v>0</v>
      </c>
      <c r="R33" s="367">
        <v>0</v>
      </c>
      <c r="S33" s="367">
        <v>0</v>
      </c>
      <c r="T33" s="367">
        <v>0</v>
      </c>
      <c r="U33" s="367">
        <v>0</v>
      </c>
      <c r="V33" s="367">
        <v>0</v>
      </c>
      <c r="W33" s="367">
        <v>0</v>
      </c>
      <c r="X33" s="367">
        <v>0</v>
      </c>
      <c r="Y33" s="367">
        <v>0</v>
      </c>
      <c r="Z33" s="367">
        <v>0</v>
      </c>
      <c r="AA33" s="367">
        <v>0</v>
      </c>
      <c r="AB33" s="367">
        <v>0</v>
      </c>
      <c r="AC33" s="367">
        <v>0</v>
      </c>
      <c r="AD33" s="367">
        <v>0</v>
      </c>
      <c r="AE33" s="367">
        <v>0</v>
      </c>
      <c r="AF33" s="806"/>
    </row>
    <row r="34" spans="1:32" x14ac:dyDescent="0.25">
      <c r="A34" s="365" t="s">
        <v>401</v>
      </c>
      <c r="B34" s="366">
        <f t="shared" si="21"/>
        <v>0</v>
      </c>
      <c r="C34" s="366">
        <f t="shared" si="16"/>
        <v>0</v>
      </c>
      <c r="D34" s="366">
        <f t="shared" si="22"/>
        <v>0</v>
      </c>
      <c r="E34" s="366">
        <f t="shared" si="23"/>
        <v>0</v>
      </c>
      <c r="F34" s="340">
        <f t="shared" si="24"/>
        <v>0</v>
      </c>
      <c r="G34" s="340">
        <f t="shared" si="25"/>
        <v>0</v>
      </c>
      <c r="H34" s="367">
        <v>0</v>
      </c>
      <c r="I34" s="367">
        <v>0</v>
      </c>
      <c r="J34" s="367">
        <v>0</v>
      </c>
      <c r="K34" s="367">
        <v>0</v>
      </c>
      <c r="L34" s="367">
        <v>0</v>
      </c>
      <c r="M34" s="367">
        <v>0</v>
      </c>
      <c r="N34" s="367">
        <v>0</v>
      </c>
      <c r="O34" s="367">
        <v>0</v>
      </c>
      <c r="P34" s="367">
        <v>0</v>
      </c>
      <c r="Q34" s="367">
        <v>0</v>
      </c>
      <c r="R34" s="367">
        <v>0</v>
      </c>
      <c r="S34" s="367">
        <v>0</v>
      </c>
      <c r="T34" s="367">
        <v>0</v>
      </c>
      <c r="U34" s="367">
        <v>0</v>
      </c>
      <c r="V34" s="367">
        <v>0</v>
      </c>
      <c r="W34" s="367">
        <v>0</v>
      </c>
      <c r="X34" s="367">
        <v>0</v>
      </c>
      <c r="Y34" s="367">
        <v>0</v>
      </c>
      <c r="Z34" s="367">
        <v>0</v>
      </c>
      <c r="AA34" s="367">
        <v>0</v>
      </c>
      <c r="AB34" s="367">
        <v>0</v>
      </c>
      <c r="AC34" s="367">
        <v>0</v>
      </c>
      <c r="AD34" s="367">
        <v>0</v>
      </c>
      <c r="AE34" s="367">
        <v>0</v>
      </c>
      <c r="AF34" s="807"/>
    </row>
    <row r="35" spans="1:32" x14ac:dyDescent="0.25">
      <c r="A35" s="808" t="s">
        <v>462</v>
      </c>
      <c r="B35" s="809"/>
      <c r="C35" s="809"/>
      <c r="D35" s="809"/>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10"/>
      <c r="AF35" s="374"/>
    </row>
    <row r="36" spans="1:32" s="616" customFormat="1" x14ac:dyDescent="0.25">
      <c r="A36" s="612" t="s">
        <v>31</v>
      </c>
      <c r="B36" s="613">
        <f>B37+B38+B39+B41</f>
        <v>13763.400000000001</v>
      </c>
      <c r="C36" s="613">
        <f>C37+C38+C39+C41</f>
        <v>232</v>
      </c>
      <c r="D36" s="613">
        <f>D37+D38+D39+D41</f>
        <v>232</v>
      </c>
      <c r="E36" s="613">
        <f>E37+E38+E39+E41</f>
        <v>232</v>
      </c>
      <c r="F36" s="614">
        <f>IFERROR(E36/B36%,0)</f>
        <v>1.6856300042140748</v>
      </c>
      <c r="G36" s="614">
        <f>IFERROR(E36/C36%,0)</f>
        <v>100</v>
      </c>
      <c r="H36" s="613">
        <f t="shared" ref="H36:AE36" si="26">H37+H38+H39+H41</f>
        <v>232</v>
      </c>
      <c r="I36" s="613">
        <f t="shared" si="26"/>
        <v>232</v>
      </c>
      <c r="J36" s="613">
        <f t="shared" si="26"/>
        <v>0</v>
      </c>
      <c r="K36" s="613">
        <f t="shared" si="26"/>
        <v>0</v>
      </c>
      <c r="L36" s="613">
        <f t="shared" si="26"/>
        <v>0</v>
      </c>
      <c r="M36" s="613">
        <f t="shared" si="26"/>
        <v>0</v>
      </c>
      <c r="N36" s="613">
        <f t="shared" si="26"/>
        <v>0</v>
      </c>
      <c r="O36" s="613">
        <f t="shared" si="26"/>
        <v>0</v>
      </c>
      <c r="P36" s="613">
        <f t="shared" si="26"/>
        <v>600</v>
      </c>
      <c r="Q36" s="613">
        <f t="shared" si="26"/>
        <v>0</v>
      </c>
      <c r="R36" s="613">
        <f t="shared" si="26"/>
        <v>0</v>
      </c>
      <c r="S36" s="613">
        <f t="shared" si="26"/>
        <v>0</v>
      </c>
      <c r="T36" s="613">
        <f t="shared" si="26"/>
        <v>0</v>
      </c>
      <c r="U36" s="613">
        <f t="shared" si="26"/>
        <v>0</v>
      </c>
      <c r="V36" s="613">
        <f t="shared" si="26"/>
        <v>10380.6</v>
      </c>
      <c r="W36" s="613">
        <f t="shared" si="26"/>
        <v>0</v>
      </c>
      <c r="X36" s="613">
        <f t="shared" si="26"/>
        <v>0</v>
      </c>
      <c r="Y36" s="613">
        <f t="shared" si="26"/>
        <v>0</v>
      </c>
      <c r="Z36" s="613">
        <f t="shared" si="26"/>
        <v>0</v>
      </c>
      <c r="AA36" s="613">
        <f t="shared" si="26"/>
        <v>0</v>
      </c>
      <c r="AB36" s="613">
        <f t="shared" si="26"/>
        <v>0</v>
      </c>
      <c r="AC36" s="613">
        <f t="shared" si="26"/>
        <v>0</v>
      </c>
      <c r="AD36" s="613">
        <f t="shared" si="26"/>
        <v>2550.8000000000002</v>
      </c>
      <c r="AE36" s="613">
        <f t="shared" si="26"/>
        <v>0</v>
      </c>
      <c r="AF36" s="615"/>
    </row>
    <row r="37" spans="1:32" s="616" customFormat="1" x14ac:dyDescent="0.25">
      <c r="A37" s="617" t="s">
        <v>171</v>
      </c>
      <c r="B37" s="618">
        <f t="shared" ref="B37:B38" si="27">H37+J37+L37+N37+P37+R37+T37+V37+X37+Z37+AB37+AD37</f>
        <v>0</v>
      </c>
      <c r="C37" s="618">
        <f t="shared" ref="C37:C41" si="28">H37</f>
        <v>0</v>
      </c>
      <c r="D37" s="618">
        <f t="shared" ref="D37:D38" si="29">E37</f>
        <v>0</v>
      </c>
      <c r="E37" s="618">
        <f t="shared" ref="E37:E38" si="30">I37+K37+M37+O37+Q37+S37+U37+W37+Y37+AA37+AC37+AE37</f>
        <v>0</v>
      </c>
      <c r="F37" s="619">
        <f t="shared" ref="F37:F38" si="31">IFERROR(E37/B37%,0)</f>
        <v>0</v>
      </c>
      <c r="G37" s="619">
        <f t="shared" ref="G37:G38" si="32">IFERROR(E37/C37%,0)</f>
        <v>0</v>
      </c>
      <c r="H37" s="620">
        <v>0</v>
      </c>
      <c r="I37" s="620">
        <v>0</v>
      </c>
      <c r="J37" s="620">
        <v>0</v>
      </c>
      <c r="K37" s="620">
        <v>0</v>
      </c>
      <c r="L37" s="620">
        <v>0</v>
      </c>
      <c r="M37" s="620">
        <v>0</v>
      </c>
      <c r="N37" s="620">
        <v>0</v>
      </c>
      <c r="O37" s="620">
        <v>0</v>
      </c>
      <c r="P37" s="620">
        <v>0</v>
      </c>
      <c r="Q37" s="620">
        <v>0</v>
      </c>
      <c r="R37" s="620">
        <v>0</v>
      </c>
      <c r="S37" s="620">
        <v>0</v>
      </c>
      <c r="T37" s="620">
        <v>0</v>
      </c>
      <c r="U37" s="620">
        <v>0</v>
      </c>
      <c r="V37" s="620">
        <v>0</v>
      </c>
      <c r="W37" s="620">
        <v>0</v>
      </c>
      <c r="X37" s="620">
        <v>0</v>
      </c>
      <c r="Y37" s="620">
        <v>0</v>
      </c>
      <c r="Z37" s="620">
        <v>0</v>
      </c>
      <c r="AA37" s="620">
        <v>0</v>
      </c>
      <c r="AB37" s="620">
        <v>0</v>
      </c>
      <c r="AC37" s="620">
        <v>0</v>
      </c>
      <c r="AD37" s="620">
        <v>0</v>
      </c>
      <c r="AE37" s="620">
        <v>0</v>
      </c>
      <c r="AF37" s="615"/>
    </row>
    <row r="38" spans="1:32" s="616" customFormat="1" x14ac:dyDescent="0.25">
      <c r="A38" s="617" t="s">
        <v>32</v>
      </c>
      <c r="B38" s="618">
        <f t="shared" si="27"/>
        <v>0</v>
      </c>
      <c r="C38" s="618">
        <f t="shared" si="28"/>
        <v>0</v>
      </c>
      <c r="D38" s="618">
        <f t="shared" si="29"/>
        <v>0</v>
      </c>
      <c r="E38" s="618">
        <f t="shared" si="30"/>
        <v>0</v>
      </c>
      <c r="F38" s="619">
        <f t="shared" si="31"/>
        <v>0</v>
      </c>
      <c r="G38" s="619">
        <f t="shared" si="32"/>
        <v>0</v>
      </c>
      <c r="H38" s="620">
        <v>0</v>
      </c>
      <c r="I38" s="620">
        <v>0</v>
      </c>
      <c r="J38" s="620">
        <v>0</v>
      </c>
      <c r="K38" s="620">
        <v>0</v>
      </c>
      <c r="L38" s="620">
        <v>0</v>
      </c>
      <c r="M38" s="620">
        <v>0</v>
      </c>
      <c r="N38" s="620">
        <v>0</v>
      </c>
      <c r="O38" s="620">
        <v>0</v>
      </c>
      <c r="P38" s="620">
        <v>0</v>
      </c>
      <c r="Q38" s="620">
        <v>0</v>
      </c>
      <c r="R38" s="620">
        <v>0</v>
      </c>
      <c r="S38" s="620">
        <v>0</v>
      </c>
      <c r="T38" s="620">
        <v>0</v>
      </c>
      <c r="U38" s="620">
        <v>0</v>
      </c>
      <c r="V38" s="620">
        <v>0</v>
      </c>
      <c r="W38" s="620">
        <v>0</v>
      </c>
      <c r="X38" s="620">
        <v>0</v>
      </c>
      <c r="Y38" s="620">
        <v>0</v>
      </c>
      <c r="Z38" s="620">
        <v>0</v>
      </c>
      <c r="AA38" s="620">
        <v>0</v>
      </c>
      <c r="AB38" s="620">
        <v>0</v>
      </c>
      <c r="AC38" s="620">
        <v>0</v>
      </c>
      <c r="AD38" s="620">
        <v>0</v>
      </c>
      <c r="AE38" s="620">
        <v>0</v>
      </c>
      <c r="AF38" s="615"/>
    </row>
    <row r="39" spans="1:32" s="616" customFormat="1" x14ac:dyDescent="0.25">
      <c r="A39" s="617" t="s">
        <v>33</v>
      </c>
      <c r="B39" s="618">
        <f>H39+J39+L39+N39+P39+R39+T39+V39+X39+Z39+AB39+AD39</f>
        <v>13763.400000000001</v>
      </c>
      <c r="C39" s="618">
        <f t="shared" si="28"/>
        <v>232</v>
      </c>
      <c r="D39" s="618">
        <f>E39</f>
        <v>232</v>
      </c>
      <c r="E39" s="618">
        <f>I39+K39+M39+O39+Q39+S39+U39+W39+Y39+AA39+AC39+AE39</f>
        <v>232</v>
      </c>
      <c r="F39" s="619">
        <f>IFERROR(E39/B39%,0)</f>
        <v>1.6856300042140748</v>
      </c>
      <c r="G39" s="619">
        <f>IFERROR(E39/C39%,0)</f>
        <v>100</v>
      </c>
      <c r="H39" s="620">
        <v>232</v>
      </c>
      <c r="I39" s="620">
        <v>232</v>
      </c>
      <c r="J39" s="620">
        <v>0</v>
      </c>
      <c r="K39" s="620">
        <v>0</v>
      </c>
      <c r="L39" s="620">
        <v>0</v>
      </c>
      <c r="M39" s="620">
        <v>0</v>
      </c>
      <c r="N39" s="620">
        <v>0</v>
      </c>
      <c r="O39" s="620">
        <v>0</v>
      </c>
      <c r="P39" s="620">
        <v>600</v>
      </c>
      <c r="Q39" s="620">
        <v>0</v>
      </c>
      <c r="R39" s="620">
        <v>0</v>
      </c>
      <c r="S39" s="620">
        <v>0</v>
      </c>
      <c r="T39" s="620">
        <v>0</v>
      </c>
      <c r="U39" s="620">
        <v>0</v>
      </c>
      <c r="V39" s="620">
        <v>10380.6</v>
      </c>
      <c r="W39" s="620">
        <v>0</v>
      </c>
      <c r="X39" s="620">
        <v>0</v>
      </c>
      <c r="Y39" s="620">
        <v>0</v>
      </c>
      <c r="Z39" s="620">
        <v>0</v>
      </c>
      <c r="AA39" s="620">
        <v>0</v>
      </c>
      <c r="AB39" s="620">
        <v>0</v>
      </c>
      <c r="AC39" s="620">
        <v>0</v>
      </c>
      <c r="AD39" s="620">
        <v>2550.8000000000002</v>
      </c>
      <c r="AE39" s="620">
        <v>0</v>
      </c>
      <c r="AF39" s="615"/>
    </row>
    <row r="40" spans="1:32" s="616" customFormat="1" ht="31.5" x14ac:dyDescent="0.25">
      <c r="A40" s="621" t="s">
        <v>176</v>
      </c>
      <c r="B40" s="618">
        <f t="shared" ref="B40:B41" si="33">H40+J40+L40+N40+P40+R40+T40+V40+X40+Z40+AB40+AD40</f>
        <v>0</v>
      </c>
      <c r="C40" s="618">
        <f t="shared" si="28"/>
        <v>0</v>
      </c>
      <c r="D40" s="618">
        <f t="shared" ref="D40:D41" si="34">E40</f>
        <v>0</v>
      </c>
      <c r="E40" s="618">
        <f t="shared" ref="E40:E41" si="35">I40+K40+M40+O40+Q40+S40+U40+W40+Y40+AA40+AC40+AE40</f>
        <v>0</v>
      </c>
      <c r="F40" s="619">
        <f t="shared" ref="F40:F41" si="36">IFERROR(E40/B40%,0)</f>
        <v>0</v>
      </c>
      <c r="G40" s="619">
        <f t="shared" ref="G40:G41" si="37">IFERROR(E40/C40%,0)</f>
        <v>0</v>
      </c>
      <c r="H40" s="620">
        <v>0</v>
      </c>
      <c r="I40" s="620">
        <v>0</v>
      </c>
      <c r="J40" s="620">
        <v>0</v>
      </c>
      <c r="K40" s="620">
        <v>0</v>
      </c>
      <c r="L40" s="620">
        <v>0</v>
      </c>
      <c r="M40" s="620">
        <v>0</v>
      </c>
      <c r="N40" s="620">
        <v>0</v>
      </c>
      <c r="O40" s="620">
        <v>0</v>
      </c>
      <c r="P40" s="620">
        <v>0</v>
      </c>
      <c r="Q40" s="620">
        <v>0</v>
      </c>
      <c r="R40" s="620">
        <v>0</v>
      </c>
      <c r="S40" s="620">
        <v>0</v>
      </c>
      <c r="T40" s="620">
        <v>0</v>
      </c>
      <c r="U40" s="620">
        <v>0</v>
      </c>
      <c r="V40" s="620">
        <v>0</v>
      </c>
      <c r="W40" s="620">
        <v>0</v>
      </c>
      <c r="X40" s="620">
        <v>0</v>
      </c>
      <c r="Y40" s="620">
        <v>0</v>
      </c>
      <c r="Z40" s="620">
        <v>0</v>
      </c>
      <c r="AA40" s="620">
        <v>0</v>
      </c>
      <c r="AB40" s="620">
        <v>0</v>
      </c>
      <c r="AC40" s="620">
        <v>0</v>
      </c>
      <c r="AD40" s="620">
        <v>0</v>
      </c>
      <c r="AE40" s="620">
        <v>0</v>
      </c>
      <c r="AF40" s="615"/>
    </row>
    <row r="41" spans="1:32" s="616" customFormat="1" x14ac:dyDescent="0.25">
      <c r="A41" s="617" t="s">
        <v>401</v>
      </c>
      <c r="B41" s="618">
        <f t="shared" si="33"/>
        <v>0</v>
      </c>
      <c r="C41" s="618">
        <f t="shared" si="28"/>
        <v>0</v>
      </c>
      <c r="D41" s="618">
        <f t="shared" si="34"/>
        <v>0</v>
      </c>
      <c r="E41" s="618">
        <f t="shared" si="35"/>
        <v>0</v>
      </c>
      <c r="F41" s="619">
        <f t="shared" si="36"/>
        <v>0</v>
      </c>
      <c r="G41" s="619">
        <f t="shared" si="37"/>
        <v>0</v>
      </c>
      <c r="H41" s="620">
        <v>0</v>
      </c>
      <c r="I41" s="620">
        <v>0</v>
      </c>
      <c r="J41" s="620">
        <v>0</v>
      </c>
      <c r="K41" s="620">
        <v>0</v>
      </c>
      <c r="L41" s="620">
        <v>0</v>
      </c>
      <c r="M41" s="620">
        <v>0</v>
      </c>
      <c r="N41" s="620">
        <v>0</v>
      </c>
      <c r="O41" s="620">
        <v>0</v>
      </c>
      <c r="P41" s="620">
        <v>0</v>
      </c>
      <c r="Q41" s="620">
        <v>0</v>
      </c>
      <c r="R41" s="620">
        <v>0</v>
      </c>
      <c r="S41" s="620">
        <v>0</v>
      </c>
      <c r="T41" s="620">
        <v>0</v>
      </c>
      <c r="U41" s="620">
        <v>0</v>
      </c>
      <c r="V41" s="620">
        <v>0</v>
      </c>
      <c r="W41" s="620">
        <v>0</v>
      </c>
      <c r="X41" s="620">
        <v>0</v>
      </c>
      <c r="Y41" s="620">
        <v>0</v>
      </c>
      <c r="Z41" s="620">
        <v>0</v>
      </c>
      <c r="AA41" s="620">
        <v>0</v>
      </c>
      <c r="AB41" s="620">
        <v>0</v>
      </c>
      <c r="AC41" s="620">
        <v>0</v>
      </c>
      <c r="AD41" s="620">
        <v>0</v>
      </c>
      <c r="AE41" s="620">
        <v>0</v>
      </c>
      <c r="AF41" s="794"/>
    </row>
    <row r="42" spans="1:32" s="616" customFormat="1" x14ac:dyDescent="0.25">
      <c r="A42" s="612" t="s">
        <v>66</v>
      </c>
      <c r="B42" s="618">
        <f>B43+B44+B45+B47</f>
        <v>75047.199999999997</v>
      </c>
      <c r="C42" s="618">
        <f t="shared" ref="C42:AE42" si="38">C43+C44+C45+C47</f>
        <v>232</v>
      </c>
      <c r="D42" s="618">
        <f t="shared" si="38"/>
        <v>232</v>
      </c>
      <c r="E42" s="618">
        <f t="shared" si="38"/>
        <v>232</v>
      </c>
      <c r="F42" s="618">
        <f t="shared" si="38"/>
        <v>0.37099521064372465</v>
      </c>
      <c r="G42" s="618">
        <f t="shared" si="38"/>
        <v>100</v>
      </c>
      <c r="H42" s="618">
        <f t="shared" si="38"/>
        <v>232</v>
      </c>
      <c r="I42" s="618">
        <f t="shared" si="38"/>
        <v>232</v>
      </c>
      <c r="J42" s="618">
        <f t="shared" si="38"/>
        <v>0</v>
      </c>
      <c r="K42" s="618">
        <f t="shared" si="38"/>
        <v>0</v>
      </c>
      <c r="L42" s="618">
        <f t="shared" si="38"/>
        <v>0</v>
      </c>
      <c r="M42" s="618">
        <f t="shared" si="38"/>
        <v>0</v>
      </c>
      <c r="N42" s="618">
        <f t="shared" si="38"/>
        <v>0</v>
      </c>
      <c r="O42" s="618">
        <f t="shared" si="38"/>
        <v>0</v>
      </c>
      <c r="P42" s="618">
        <f t="shared" si="38"/>
        <v>600</v>
      </c>
      <c r="Q42" s="618">
        <f t="shared" si="38"/>
        <v>0</v>
      </c>
      <c r="R42" s="618">
        <f t="shared" si="38"/>
        <v>0</v>
      </c>
      <c r="S42" s="618">
        <f t="shared" si="38"/>
        <v>0</v>
      </c>
      <c r="T42" s="618">
        <f t="shared" si="38"/>
        <v>0</v>
      </c>
      <c r="U42" s="618">
        <f t="shared" si="38"/>
        <v>0</v>
      </c>
      <c r="V42" s="618">
        <f t="shared" si="38"/>
        <v>55664.399999999994</v>
      </c>
      <c r="W42" s="618">
        <f t="shared" si="38"/>
        <v>0</v>
      </c>
      <c r="X42" s="618">
        <f t="shared" si="38"/>
        <v>0</v>
      </c>
      <c r="Y42" s="618">
        <f t="shared" si="38"/>
        <v>0</v>
      </c>
      <c r="Z42" s="618">
        <f t="shared" si="38"/>
        <v>16000</v>
      </c>
      <c r="AA42" s="618">
        <f t="shared" si="38"/>
        <v>0</v>
      </c>
      <c r="AB42" s="618">
        <f t="shared" si="38"/>
        <v>0</v>
      </c>
      <c r="AC42" s="618">
        <f t="shared" si="38"/>
        <v>0</v>
      </c>
      <c r="AD42" s="618">
        <f t="shared" si="38"/>
        <v>2550.8000000000002</v>
      </c>
      <c r="AE42" s="618">
        <f t="shared" si="38"/>
        <v>0</v>
      </c>
      <c r="AF42" s="794"/>
    </row>
    <row r="43" spans="1:32" s="616" customFormat="1" x14ac:dyDescent="0.25">
      <c r="A43" s="617" t="s">
        <v>171</v>
      </c>
      <c r="B43" s="618">
        <f>B30+B8+B37</f>
        <v>4870.8</v>
      </c>
      <c r="C43" s="618">
        <f t="shared" ref="C43:E43" si="39">C30+C8+C37</f>
        <v>0</v>
      </c>
      <c r="D43" s="618">
        <f t="shared" si="39"/>
        <v>0</v>
      </c>
      <c r="E43" s="618">
        <f t="shared" si="39"/>
        <v>0</v>
      </c>
      <c r="F43" s="619">
        <f>E43/B43%</f>
        <v>0</v>
      </c>
      <c r="G43" s="619">
        <f t="shared" ref="G43:G59" si="40">IFERROR(E43/C43%,0)</f>
        <v>0</v>
      </c>
      <c r="H43" s="618">
        <f>H49+H55</f>
        <v>0</v>
      </c>
      <c r="I43" s="618">
        <f t="shared" ref="H43:AE47" si="41">I49+I55</f>
        <v>0</v>
      </c>
      <c r="J43" s="618">
        <f t="shared" si="41"/>
        <v>0</v>
      </c>
      <c r="K43" s="618">
        <f t="shared" si="41"/>
        <v>0</v>
      </c>
      <c r="L43" s="618">
        <f t="shared" si="41"/>
        <v>0</v>
      </c>
      <c r="M43" s="618">
        <f t="shared" si="41"/>
        <v>0</v>
      </c>
      <c r="N43" s="618">
        <f t="shared" si="41"/>
        <v>0</v>
      </c>
      <c r="O43" s="618">
        <f t="shared" si="41"/>
        <v>0</v>
      </c>
      <c r="P43" s="618">
        <f t="shared" si="41"/>
        <v>0</v>
      </c>
      <c r="Q43" s="618">
        <f t="shared" si="41"/>
        <v>0</v>
      </c>
      <c r="R43" s="618">
        <f t="shared" si="41"/>
        <v>0</v>
      </c>
      <c r="S43" s="618">
        <f t="shared" si="41"/>
        <v>0</v>
      </c>
      <c r="T43" s="618">
        <f t="shared" si="41"/>
        <v>0</v>
      </c>
      <c r="U43" s="618">
        <f t="shared" si="41"/>
        <v>0</v>
      </c>
      <c r="V43" s="618">
        <f t="shared" si="41"/>
        <v>4870.8</v>
      </c>
      <c r="W43" s="618">
        <f t="shared" si="41"/>
        <v>0</v>
      </c>
      <c r="X43" s="618">
        <f t="shared" si="41"/>
        <v>0</v>
      </c>
      <c r="Y43" s="618">
        <f t="shared" si="41"/>
        <v>0</v>
      </c>
      <c r="Z43" s="618">
        <f t="shared" si="41"/>
        <v>0</v>
      </c>
      <c r="AA43" s="618">
        <f t="shared" si="41"/>
        <v>0</v>
      </c>
      <c r="AB43" s="618">
        <f t="shared" si="41"/>
        <v>0</v>
      </c>
      <c r="AC43" s="618">
        <f t="shared" si="41"/>
        <v>0</v>
      </c>
      <c r="AD43" s="618">
        <f t="shared" si="41"/>
        <v>0</v>
      </c>
      <c r="AE43" s="618">
        <f t="shared" si="41"/>
        <v>0</v>
      </c>
      <c r="AF43" s="794"/>
    </row>
    <row r="44" spans="1:32" s="616" customFormat="1" x14ac:dyDescent="0.25">
      <c r="A44" s="617" t="s">
        <v>32</v>
      </c>
      <c r="B44" s="618">
        <f t="shared" ref="B44:E47" si="42">B31+B9+B38</f>
        <v>7641.9</v>
      </c>
      <c r="C44" s="618">
        <f t="shared" si="42"/>
        <v>0</v>
      </c>
      <c r="D44" s="618">
        <f t="shared" si="42"/>
        <v>0</v>
      </c>
      <c r="E44" s="618">
        <f t="shared" si="42"/>
        <v>0</v>
      </c>
      <c r="F44" s="619">
        <f>E44/B44%</f>
        <v>0</v>
      </c>
      <c r="G44" s="619">
        <f t="shared" si="40"/>
        <v>0</v>
      </c>
      <c r="H44" s="618">
        <f t="shared" si="41"/>
        <v>0</v>
      </c>
      <c r="I44" s="618">
        <f t="shared" si="41"/>
        <v>0</v>
      </c>
      <c r="J44" s="618">
        <f t="shared" si="41"/>
        <v>0</v>
      </c>
      <c r="K44" s="618">
        <f t="shared" si="41"/>
        <v>0</v>
      </c>
      <c r="L44" s="618">
        <f t="shared" si="41"/>
        <v>0</v>
      </c>
      <c r="M44" s="618">
        <f t="shared" si="41"/>
        <v>0</v>
      </c>
      <c r="N44" s="618">
        <f t="shared" si="41"/>
        <v>0</v>
      </c>
      <c r="O44" s="618">
        <f t="shared" si="41"/>
        <v>0</v>
      </c>
      <c r="P44" s="618">
        <f t="shared" si="41"/>
        <v>0</v>
      </c>
      <c r="Q44" s="618">
        <f t="shared" si="41"/>
        <v>0</v>
      </c>
      <c r="R44" s="618">
        <f t="shared" si="41"/>
        <v>0</v>
      </c>
      <c r="S44" s="618">
        <f t="shared" si="41"/>
        <v>0</v>
      </c>
      <c r="T44" s="618">
        <f t="shared" si="41"/>
        <v>0</v>
      </c>
      <c r="U44" s="618">
        <f t="shared" si="41"/>
        <v>0</v>
      </c>
      <c r="V44" s="618">
        <f t="shared" si="41"/>
        <v>7641.9</v>
      </c>
      <c r="W44" s="618">
        <f t="shared" si="41"/>
        <v>0</v>
      </c>
      <c r="X44" s="618">
        <f t="shared" si="41"/>
        <v>0</v>
      </c>
      <c r="Y44" s="618">
        <f t="shared" si="41"/>
        <v>0</v>
      </c>
      <c r="Z44" s="618">
        <f t="shared" si="41"/>
        <v>0</v>
      </c>
      <c r="AA44" s="618">
        <f t="shared" si="41"/>
        <v>0</v>
      </c>
      <c r="AB44" s="618">
        <f t="shared" si="41"/>
        <v>0</v>
      </c>
      <c r="AC44" s="618">
        <f t="shared" si="41"/>
        <v>0</v>
      </c>
      <c r="AD44" s="618">
        <f t="shared" si="41"/>
        <v>0</v>
      </c>
      <c r="AE44" s="618">
        <f t="shared" si="41"/>
        <v>0</v>
      </c>
      <c r="AF44" s="794"/>
    </row>
    <row r="45" spans="1:32" s="616" customFormat="1" x14ac:dyDescent="0.25">
      <c r="A45" s="617" t="s">
        <v>33</v>
      </c>
      <c r="B45" s="618">
        <f t="shared" si="42"/>
        <v>62534.5</v>
      </c>
      <c r="C45" s="618">
        <f t="shared" si="42"/>
        <v>232</v>
      </c>
      <c r="D45" s="618">
        <f t="shared" si="42"/>
        <v>232</v>
      </c>
      <c r="E45" s="618">
        <f t="shared" si="42"/>
        <v>232</v>
      </c>
      <c r="F45" s="619">
        <f>E45/B45%</f>
        <v>0.37099521064372465</v>
      </c>
      <c r="G45" s="619">
        <f t="shared" si="40"/>
        <v>100</v>
      </c>
      <c r="H45" s="618">
        <f t="shared" si="41"/>
        <v>232</v>
      </c>
      <c r="I45" s="618">
        <f t="shared" si="41"/>
        <v>232</v>
      </c>
      <c r="J45" s="618">
        <f t="shared" si="41"/>
        <v>0</v>
      </c>
      <c r="K45" s="618">
        <f t="shared" si="41"/>
        <v>0</v>
      </c>
      <c r="L45" s="618">
        <f t="shared" si="41"/>
        <v>0</v>
      </c>
      <c r="M45" s="618">
        <f t="shared" si="41"/>
        <v>0</v>
      </c>
      <c r="N45" s="618">
        <f t="shared" si="41"/>
        <v>0</v>
      </c>
      <c r="O45" s="618">
        <f t="shared" si="41"/>
        <v>0</v>
      </c>
      <c r="P45" s="618">
        <f t="shared" si="41"/>
        <v>600</v>
      </c>
      <c r="Q45" s="618">
        <f t="shared" si="41"/>
        <v>0</v>
      </c>
      <c r="R45" s="618">
        <f t="shared" si="41"/>
        <v>0</v>
      </c>
      <c r="S45" s="618">
        <f t="shared" si="41"/>
        <v>0</v>
      </c>
      <c r="T45" s="618">
        <f t="shared" si="41"/>
        <v>0</v>
      </c>
      <c r="U45" s="618">
        <f t="shared" si="41"/>
        <v>0</v>
      </c>
      <c r="V45" s="618">
        <f t="shared" si="41"/>
        <v>43151.7</v>
      </c>
      <c r="W45" s="618">
        <f t="shared" si="41"/>
        <v>0</v>
      </c>
      <c r="X45" s="618">
        <f t="shared" si="41"/>
        <v>0</v>
      </c>
      <c r="Y45" s="618">
        <f t="shared" si="41"/>
        <v>0</v>
      </c>
      <c r="Z45" s="618">
        <f t="shared" si="41"/>
        <v>16000</v>
      </c>
      <c r="AA45" s="618">
        <f t="shared" si="41"/>
        <v>0</v>
      </c>
      <c r="AB45" s="618">
        <f t="shared" si="41"/>
        <v>0</v>
      </c>
      <c r="AC45" s="618">
        <f t="shared" si="41"/>
        <v>0</v>
      </c>
      <c r="AD45" s="618">
        <f t="shared" si="41"/>
        <v>2550.8000000000002</v>
      </c>
      <c r="AE45" s="618">
        <f t="shared" si="41"/>
        <v>0</v>
      </c>
      <c r="AF45" s="794"/>
    </row>
    <row r="46" spans="1:32" s="616" customFormat="1" ht="31.5" x14ac:dyDescent="0.25">
      <c r="A46" s="621" t="s">
        <v>176</v>
      </c>
      <c r="B46" s="618">
        <f t="shared" si="42"/>
        <v>3128.2</v>
      </c>
      <c r="C46" s="618">
        <f t="shared" si="42"/>
        <v>0</v>
      </c>
      <c r="D46" s="618">
        <f t="shared" si="42"/>
        <v>0</v>
      </c>
      <c r="E46" s="618">
        <f t="shared" si="42"/>
        <v>0</v>
      </c>
      <c r="F46" s="622">
        <f>E46/B46%</f>
        <v>0</v>
      </c>
      <c r="G46" s="619">
        <f t="shared" si="40"/>
        <v>0</v>
      </c>
      <c r="H46" s="618">
        <f t="shared" si="41"/>
        <v>0</v>
      </c>
      <c r="I46" s="618">
        <f t="shared" si="41"/>
        <v>0</v>
      </c>
      <c r="J46" s="618">
        <f t="shared" si="41"/>
        <v>0</v>
      </c>
      <c r="K46" s="618">
        <f t="shared" si="41"/>
        <v>0</v>
      </c>
      <c r="L46" s="618">
        <f t="shared" si="41"/>
        <v>0</v>
      </c>
      <c r="M46" s="618">
        <f t="shared" si="41"/>
        <v>0</v>
      </c>
      <c r="N46" s="618">
        <f t="shared" si="41"/>
        <v>0</v>
      </c>
      <c r="O46" s="618">
        <f t="shared" si="41"/>
        <v>0</v>
      </c>
      <c r="P46" s="618">
        <f t="shared" si="41"/>
        <v>0</v>
      </c>
      <c r="Q46" s="618">
        <f t="shared" si="41"/>
        <v>0</v>
      </c>
      <c r="R46" s="618">
        <f t="shared" si="41"/>
        <v>0</v>
      </c>
      <c r="S46" s="618">
        <f t="shared" si="41"/>
        <v>0</v>
      </c>
      <c r="T46" s="618">
        <f t="shared" si="41"/>
        <v>0</v>
      </c>
      <c r="U46" s="618">
        <f t="shared" si="41"/>
        <v>0</v>
      </c>
      <c r="V46" s="618">
        <f t="shared" si="41"/>
        <v>3128.2</v>
      </c>
      <c r="W46" s="618">
        <f t="shared" si="41"/>
        <v>0</v>
      </c>
      <c r="X46" s="618">
        <f t="shared" si="41"/>
        <v>0</v>
      </c>
      <c r="Y46" s="618">
        <f t="shared" si="41"/>
        <v>0</v>
      </c>
      <c r="Z46" s="618">
        <f t="shared" si="41"/>
        <v>0</v>
      </c>
      <c r="AA46" s="618">
        <f t="shared" si="41"/>
        <v>0</v>
      </c>
      <c r="AB46" s="618">
        <f t="shared" si="41"/>
        <v>0</v>
      </c>
      <c r="AC46" s="618">
        <f t="shared" si="41"/>
        <v>0</v>
      </c>
      <c r="AD46" s="618">
        <f t="shared" si="41"/>
        <v>0</v>
      </c>
      <c r="AE46" s="618">
        <f t="shared" si="41"/>
        <v>0</v>
      </c>
      <c r="AF46" s="794"/>
    </row>
    <row r="47" spans="1:32" s="616" customFormat="1" x14ac:dyDescent="0.25">
      <c r="A47" s="617" t="s">
        <v>401</v>
      </c>
      <c r="B47" s="618">
        <f t="shared" si="42"/>
        <v>0</v>
      </c>
      <c r="C47" s="618">
        <f t="shared" si="42"/>
        <v>0</v>
      </c>
      <c r="D47" s="618">
        <f t="shared" si="42"/>
        <v>0</v>
      </c>
      <c r="E47" s="618">
        <f t="shared" si="42"/>
        <v>0</v>
      </c>
      <c r="F47" s="619">
        <f>IFERROR(D47/B47%,0)</f>
        <v>0</v>
      </c>
      <c r="G47" s="619">
        <f t="shared" si="40"/>
        <v>0</v>
      </c>
      <c r="H47" s="618">
        <f t="shared" si="41"/>
        <v>0</v>
      </c>
      <c r="I47" s="618">
        <f t="shared" si="41"/>
        <v>0</v>
      </c>
      <c r="J47" s="618">
        <f t="shared" si="41"/>
        <v>0</v>
      </c>
      <c r="K47" s="618">
        <f t="shared" si="41"/>
        <v>0</v>
      </c>
      <c r="L47" s="618">
        <f t="shared" si="41"/>
        <v>0</v>
      </c>
      <c r="M47" s="618">
        <f t="shared" si="41"/>
        <v>0</v>
      </c>
      <c r="N47" s="618">
        <f t="shared" si="41"/>
        <v>0</v>
      </c>
      <c r="O47" s="618">
        <f t="shared" si="41"/>
        <v>0</v>
      </c>
      <c r="P47" s="618">
        <f t="shared" si="41"/>
        <v>0</v>
      </c>
      <c r="Q47" s="618">
        <f t="shared" si="41"/>
        <v>0</v>
      </c>
      <c r="R47" s="618">
        <f t="shared" si="41"/>
        <v>0</v>
      </c>
      <c r="S47" s="618">
        <f t="shared" si="41"/>
        <v>0</v>
      </c>
      <c r="T47" s="618">
        <f t="shared" si="41"/>
        <v>0</v>
      </c>
      <c r="U47" s="618">
        <f t="shared" si="41"/>
        <v>0</v>
      </c>
      <c r="V47" s="618">
        <f t="shared" si="41"/>
        <v>0</v>
      </c>
      <c r="W47" s="618">
        <f t="shared" si="41"/>
        <v>0</v>
      </c>
      <c r="X47" s="618">
        <f t="shared" si="41"/>
        <v>0</v>
      </c>
      <c r="Y47" s="618">
        <f t="shared" si="41"/>
        <v>0</v>
      </c>
      <c r="Z47" s="618">
        <f t="shared" si="41"/>
        <v>0</v>
      </c>
      <c r="AA47" s="618">
        <f t="shared" si="41"/>
        <v>0</v>
      </c>
      <c r="AB47" s="618">
        <f t="shared" si="41"/>
        <v>0</v>
      </c>
      <c r="AC47" s="618">
        <f t="shared" si="41"/>
        <v>0</v>
      </c>
      <c r="AD47" s="618">
        <f t="shared" si="41"/>
        <v>0</v>
      </c>
      <c r="AE47" s="618">
        <f t="shared" si="41"/>
        <v>0</v>
      </c>
      <c r="AF47" s="794"/>
    </row>
    <row r="48" spans="1:32" ht="31.5" x14ac:dyDescent="0.25">
      <c r="A48" s="376" t="s">
        <v>390</v>
      </c>
      <c r="B48" s="377">
        <f>B49+B50+B51+B53</f>
        <v>45283.8</v>
      </c>
      <c r="C48" s="377">
        <f>C49+C50+C51+C53</f>
        <v>0</v>
      </c>
      <c r="D48" s="377">
        <f>D49+D50+D51+D53</f>
        <v>0</v>
      </c>
      <c r="E48" s="377">
        <f>E49+E50+E51+E53</f>
        <v>0</v>
      </c>
      <c r="F48" s="377">
        <f>E48/B48%</f>
        <v>0</v>
      </c>
      <c r="G48" s="377">
        <f t="shared" si="40"/>
        <v>0</v>
      </c>
      <c r="H48" s="377">
        <f>H49+H50+H51+H53</f>
        <v>0</v>
      </c>
      <c r="I48" s="377">
        <f t="shared" ref="I48:AE48" si="43">I49+I50+I51+I53</f>
        <v>0</v>
      </c>
      <c r="J48" s="377">
        <f t="shared" si="43"/>
        <v>0</v>
      </c>
      <c r="K48" s="377">
        <f t="shared" si="43"/>
        <v>0</v>
      </c>
      <c r="L48" s="377">
        <f t="shared" si="43"/>
        <v>0</v>
      </c>
      <c r="M48" s="377">
        <f t="shared" si="43"/>
        <v>0</v>
      </c>
      <c r="N48" s="377">
        <f t="shared" si="43"/>
        <v>0</v>
      </c>
      <c r="O48" s="377">
        <f t="shared" si="43"/>
        <v>0</v>
      </c>
      <c r="P48" s="377">
        <f t="shared" si="43"/>
        <v>0</v>
      </c>
      <c r="Q48" s="377">
        <f t="shared" si="43"/>
        <v>0</v>
      </c>
      <c r="R48" s="377">
        <f t="shared" si="43"/>
        <v>0</v>
      </c>
      <c r="S48" s="377">
        <f t="shared" si="43"/>
        <v>0</v>
      </c>
      <c r="T48" s="377">
        <f t="shared" si="43"/>
        <v>0</v>
      </c>
      <c r="U48" s="377">
        <f t="shared" si="43"/>
        <v>0</v>
      </c>
      <c r="V48" s="377">
        <f t="shared" si="43"/>
        <v>45283.8</v>
      </c>
      <c r="W48" s="377">
        <f t="shared" si="43"/>
        <v>0</v>
      </c>
      <c r="X48" s="377">
        <f t="shared" si="43"/>
        <v>0</v>
      </c>
      <c r="Y48" s="377">
        <f t="shared" si="43"/>
        <v>0</v>
      </c>
      <c r="Z48" s="377">
        <f t="shared" si="43"/>
        <v>0</v>
      </c>
      <c r="AA48" s="377">
        <f t="shared" si="43"/>
        <v>0</v>
      </c>
      <c r="AB48" s="377">
        <f t="shared" si="43"/>
        <v>0</v>
      </c>
      <c r="AC48" s="377">
        <f t="shared" si="43"/>
        <v>0</v>
      </c>
      <c r="AD48" s="377">
        <f t="shared" si="43"/>
        <v>0</v>
      </c>
      <c r="AE48" s="377">
        <f t="shared" si="43"/>
        <v>0</v>
      </c>
      <c r="AF48" s="378"/>
    </row>
    <row r="49" spans="1:32" x14ac:dyDescent="0.25">
      <c r="A49" s="365" t="s">
        <v>171</v>
      </c>
      <c r="B49" s="366">
        <f t="shared" ref="B49:E53" si="44">B8</f>
        <v>4870.8</v>
      </c>
      <c r="C49" s="366">
        <f t="shared" si="44"/>
        <v>0</v>
      </c>
      <c r="D49" s="366">
        <f t="shared" si="44"/>
        <v>0</v>
      </c>
      <c r="E49" s="366">
        <f t="shared" si="44"/>
        <v>0</v>
      </c>
      <c r="F49" s="340">
        <f>E49/B49%</f>
        <v>0</v>
      </c>
      <c r="G49" s="340">
        <f t="shared" si="40"/>
        <v>0</v>
      </c>
      <c r="H49" s="366">
        <f t="shared" ref="H49:AE53" si="45">H8</f>
        <v>0</v>
      </c>
      <c r="I49" s="366">
        <f t="shared" si="45"/>
        <v>0</v>
      </c>
      <c r="J49" s="366">
        <f t="shared" si="45"/>
        <v>0</v>
      </c>
      <c r="K49" s="366">
        <f t="shared" si="45"/>
        <v>0</v>
      </c>
      <c r="L49" s="366">
        <f t="shared" si="45"/>
        <v>0</v>
      </c>
      <c r="M49" s="366">
        <f t="shared" si="45"/>
        <v>0</v>
      </c>
      <c r="N49" s="366">
        <f t="shared" si="45"/>
        <v>0</v>
      </c>
      <c r="O49" s="366">
        <f t="shared" si="45"/>
        <v>0</v>
      </c>
      <c r="P49" s="366">
        <f t="shared" si="45"/>
        <v>0</v>
      </c>
      <c r="Q49" s="366">
        <f t="shared" si="45"/>
        <v>0</v>
      </c>
      <c r="R49" s="366">
        <f t="shared" si="45"/>
        <v>0</v>
      </c>
      <c r="S49" s="366">
        <f t="shared" si="45"/>
        <v>0</v>
      </c>
      <c r="T49" s="366">
        <f t="shared" si="45"/>
        <v>0</v>
      </c>
      <c r="U49" s="366">
        <f t="shared" si="45"/>
        <v>0</v>
      </c>
      <c r="V49" s="366">
        <f t="shared" si="45"/>
        <v>4870.8</v>
      </c>
      <c r="W49" s="366">
        <f t="shared" si="45"/>
        <v>0</v>
      </c>
      <c r="X49" s="366">
        <f t="shared" si="45"/>
        <v>0</v>
      </c>
      <c r="Y49" s="366">
        <f t="shared" si="45"/>
        <v>0</v>
      </c>
      <c r="Z49" s="366">
        <f t="shared" si="45"/>
        <v>0</v>
      </c>
      <c r="AA49" s="366">
        <f t="shared" si="45"/>
        <v>0</v>
      </c>
      <c r="AB49" s="366">
        <f t="shared" si="45"/>
        <v>0</v>
      </c>
      <c r="AC49" s="366">
        <f t="shared" si="45"/>
        <v>0</v>
      </c>
      <c r="AD49" s="366">
        <f t="shared" si="45"/>
        <v>0</v>
      </c>
      <c r="AE49" s="366">
        <f t="shared" si="45"/>
        <v>0</v>
      </c>
      <c r="AF49" s="795"/>
    </row>
    <row r="50" spans="1:32" x14ac:dyDescent="0.25">
      <c r="A50" s="365" t="s">
        <v>32</v>
      </c>
      <c r="B50" s="366">
        <f t="shared" si="44"/>
        <v>7641.9</v>
      </c>
      <c r="C50" s="366">
        <f t="shared" si="44"/>
        <v>0</v>
      </c>
      <c r="D50" s="366">
        <f t="shared" si="44"/>
        <v>0</v>
      </c>
      <c r="E50" s="366">
        <f t="shared" si="44"/>
        <v>0</v>
      </c>
      <c r="F50" s="340">
        <f>E50/B50%</f>
        <v>0</v>
      </c>
      <c r="G50" s="340">
        <f t="shared" si="40"/>
        <v>0</v>
      </c>
      <c r="H50" s="366">
        <f t="shared" si="45"/>
        <v>0</v>
      </c>
      <c r="I50" s="366">
        <f t="shared" si="45"/>
        <v>0</v>
      </c>
      <c r="J50" s="366">
        <f t="shared" si="45"/>
        <v>0</v>
      </c>
      <c r="K50" s="366">
        <f t="shared" si="45"/>
        <v>0</v>
      </c>
      <c r="L50" s="366">
        <f t="shared" si="45"/>
        <v>0</v>
      </c>
      <c r="M50" s="366">
        <f t="shared" si="45"/>
        <v>0</v>
      </c>
      <c r="N50" s="366">
        <f t="shared" si="45"/>
        <v>0</v>
      </c>
      <c r="O50" s="366">
        <f t="shared" si="45"/>
        <v>0</v>
      </c>
      <c r="P50" s="366">
        <f t="shared" si="45"/>
        <v>0</v>
      </c>
      <c r="Q50" s="366">
        <f t="shared" si="45"/>
        <v>0</v>
      </c>
      <c r="R50" s="366">
        <f t="shared" si="45"/>
        <v>0</v>
      </c>
      <c r="S50" s="366">
        <f t="shared" si="45"/>
        <v>0</v>
      </c>
      <c r="T50" s="366">
        <f t="shared" si="45"/>
        <v>0</v>
      </c>
      <c r="U50" s="366">
        <f t="shared" si="45"/>
        <v>0</v>
      </c>
      <c r="V50" s="366">
        <f t="shared" si="45"/>
        <v>7641.9</v>
      </c>
      <c r="W50" s="366">
        <f t="shared" si="45"/>
        <v>0</v>
      </c>
      <c r="X50" s="366">
        <f t="shared" si="45"/>
        <v>0</v>
      </c>
      <c r="Y50" s="366">
        <f t="shared" si="45"/>
        <v>0</v>
      </c>
      <c r="Z50" s="366">
        <f t="shared" si="45"/>
        <v>0</v>
      </c>
      <c r="AA50" s="366">
        <f t="shared" si="45"/>
        <v>0</v>
      </c>
      <c r="AB50" s="366">
        <f t="shared" si="45"/>
        <v>0</v>
      </c>
      <c r="AC50" s="366">
        <f t="shared" si="45"/>
        <v>0</v>
      </c>
      <c r="AD50" s="366">
        <f t="shared" si="45"/>
        <v>0</v>
      </c>
      <c r="AE50" s="366">
        <f t="shared" si="45"/>
        <v>0</v>
      </c>
      <c r="AF50" s="795"/>
    </row>
    <row r="51" spans="1:32" x14ac:dyDescent="0.25">
      <c r="A51" s="365" t="s">
        <v>33</v>
      </c>
      <c r="B51" s="366">
        <f t="shared" si="44"/>
        <v>32771.1</v>
      </c>
      <c r="C51" s="366">
        <f t="shared" si="44"/>
        <v>0</v>
      </c>
      <c r="D51" s="366">
        <f t="shared" si="44"/>
        <v>0</v>
      </c>
      <c r="E51" s="366">
        <f t="shared" si="44"/>
        <v>0</v>
      </c>
      <c r="F51" s="340">
        <f>E51/B51%</f>
        <v>0</v>
      </c>
      <c r="G51" s="340">
        <f t="shared" si="40"/>
        <v>0</v>
      </c>
      <c r="H51" s="366">
        <f t="shared" si="45"/>
        <v>0</v>
      </c>
      <c r="I51" s="366">
        <f t="shared" si="45"/>
        <v>0</v>
      </c>
      <c r="J51" s="366">
        <f t="shared" si="45"/>
        <v>0</v>
      </c>
      <c r="K51" s="366">
        <f t="shared" si="45"/>
        <v>0</v>
      </c>
      <c r="L51" s="366">
        <f t="shared" si="45"/>
        <v>0</v>
      </c>
      <c r="M51" s="366">
        <f t="shared" si="45"/>
        <v>0</v>
      </c>
      <c r="N51" s="366">
        <f t="shared" si="45"/>
        <v>0</v>
      </c>
      <c r="O51" s="366">
        <f t="shared" si="45"/>
        <v>0</v>
      </c>
      <c r="P51" s="366">
        <f t="shared" si="45"/>
        <v>0</v>
      </c>
      <c r="Q51" s="366">
        <f t="shared" si="45"/>
        <v>0</v>
      </c>
      <c r="R51" s="366">
        <f t="shared" si="45"/>
        <v>0</v>
      </c>
      <c r="S51" s="366">
        <f t="shared" si="45"/>
        <v>0</v>
      </c>
      <c r="T51" s="366">
        <f t="shared" si="45"/>
        <v>0</v>
      </c>
      <c r="U51" s="366">
        <f t="shared" si="45"/>
        <v>0</v>
      </c>
      <c r="V51" s="366">
        <f t="shared" si="45"/>
        <v>32771.1</v>
      </c>
      <c r="W51" s="366">
        <f t="shared" si="45"/>
        <v>0</v>
      </c>
      <c r="X51" s="366">
        <f t="shared" si="45"/>
        <v>0</v>
      </c>
      <c r="Y51" s="366">
        <f t="shared" si="45"/>
        <v>0</v>
      </c>
      <c r="Z51" s="366">
        <f t="shared" si="45"/>
        <v>0</v>
      </c>
      <c r="AA51" s="366">
        <f t="shared" si="45"/>
        <v>0</v>
      </c>
      <c r="AB51" s="366">
        <f t="shared" si="45"/>
        <v>0</v>
      </c>
      <c r="AC51" s="366">
        <f t="shared" si="45"/>
        <v>0</v>
      </c>
      <c r="AD51" s="366">
        <f t="shared" si="45"/>
        <v>0</v>
      </c>
      <c r="AE51" s="366">
        <f t="shared" si="45"/>
        <v>0</v>
      </c>
      <c r="AF51" s="795"/>
    </row>
    <row r="52" spans="1:32" ht="31.5" x14ac:dyDescent="0.25">
      <c r="A52" s="368" t="s">
        <v>176</v>
      </c>
      <c r="B52" s="366">
        <f t="shared" si="44"/>
        <v>3128.2</v>
      </c>
      <c r="C52" s="366">
        <f t="shared" si="44"/>
        <v>0</v>
      </c>
      <c r="D52" s="366">
        <f t="shared" si="44"/>
        <v>0</v>
      </c>
      <c r="E52" s="366">
        <f t="shared" si="44"/>
        <v>0</v>
      </c>
      <c r="F52" s="375">
        <f>E52/B52%</f>
        <v>0</v>
      </c>
      <c r="G52" s="340">
        <f t="shared" si="40"/>
        <v>0</v>
      </c>
      <c r="H52" s="366">
        <f t="shared" si="45"/>
        <v>0</v>
      </c>
      <c r="I52" s="366">
        <f t="shared" si="45"/>
        <v>0</v>
      </c>
      <c r="J52" s="366">
        <f t="shared" si="45"/>
        <v>0</v>
      </c>
      <c r="K52" s="366">
        <f t="shared" si="45"/>
        <v>0</v>
      </c>
      <c r="L52" s="366">
        <f t="shared" si="45"/>
        <v>0</v>
      </c>
      <c r="M52" s="366">
        <f t="shared" si="45"/>
        <v>0</v>
      </c>
      <c r="N52" s="366">
        <f t="shared" si="45"/>
        <v>0</v>
      </c>
      <c r="O52" s="366">
        <f t="shared" si="45"/>
        <v>0</v>
      </c>
      <c r="P52" s="366">
        <f t="shared" si="45"/>
        <v>0</v>
      </c>
      <c r="Q52" s="366">
        <f t="shared" si="45"/>
        <v>0</v>
      </c>
      <c r="R52" s="366">
        <f t="shared" si="45"/>
        <v>0</v>
      </c>
      <c r="S52" s="366">
        <f t="shared" si="45"/>
        <v>0</v>
      </c>
      <c r="T52" s="366">
        <f t="shared" si="45"/>
        <v>0</v>
      </c>
      <c r="U52" s="366">
        <f t="shared" si="45"/>
        <v>0</v>
      </c>
      <c r="V52" s="366">
        <f t="shared" si="45"/>
        <v>3128.2</v>
      </c>
      <c r="W52" s="366">
        <f t="shared" si="45"/>
        <v>0</v>
      </c>
      <c r="X52" s="366">
        <f t="shared" si="45"/>
        <v>0</v>
      </c>
      <c r="Y52" s="366">
        <f t="shared" si="45"/>
        <v>0</v>
      </c>
      <c r="Z52" s="366">
        <f t="shared" si="45"/>
        <v>0</v>
      </c>
      <c r="AA52" s="366">
        <f t="shared" si="45"/>
        <v>0</v>
      </c>
      <c r="AB52" s="366">
        <f t="shared" si="45"/>
        <v>0</v>
      </c>
      <c r="AC52" s="366">
        <f t="shared" si="45"/>
        <v>0</v>
      </c>
      <c r="AD52" s="366">
        <f t="shared" si="45"/>
        <v>0</v>
      </c>
      <c r="AE52" s="366">
        <f t="shared" si="45"/>
        <v>0</v>
      </c>
      <c r="AF52" s="795"/>
    </row>
    <row r="53" spans="1:32" x14ac:dyDescent="0.25">
      <c r="A53" s="365" t="s">
        <v>401</v>
      </c>
      <c r="B53" s="366">
        <f t="shared" si="44"/>
        <v>0</v>
      </c>
      <c r="C53" s="366">
        <f t="shared" si="44"/>
        <v>0</v>
      </c>
      <c r="D53" s="366">
        <f t="shared" si="44"/>
        <v>0</v>
      </c>
      <c r="E53" s="366">
        <f t="shared" si="44"/>
        <v>0</v>
      </c>
      <c r="F53" s="340">
        <f t="shared" ref="F53:F59" si="46">IFERROR(D53/B53%,0)</f>
        <v>0</v>
      </c>
      <c r="G53" s="340">
        <f t="shared" si="40"/>
        <v>0</v>
      </c>
      <c r="H53" s="366">
        <f t="shared" si="45"/>
        <v>0</v>
      </c>
      <c r="I53" s="366">
        <f t="shared" si="45"/>
        <v>0</v>
      </c>
      <c r="J53" s="366">
        <f t="shared" si="45"/>
        <v>0</v>
      </c>
      <c r="K53" s="366">
        <f t="shared" si="45"/>
        <v>0</v>
      </c>
      <c r="L53" s="366">
        <f t="shared" si="45"/>
        <v>0</v>
      </c>
      <c r="M53" s="366">
        <f t="shared" si="45"/>
        <v>0</v>
      </c>
      <c r="N53" s="366">
        <f t="shared" si="45"/>
        <v>0</v>
      </c>
      <c r="O53" s="366">
        <f t="shared" si="45"/>
        <v>0</v>
      </c>
      <c r="P53" s="366">
        <f t="shared" si="45"/>
        <v>0</v>
      </c>
      <c r="Q53" s="366">
        <f t="shared" si="45"/>
        <v>0</v>
      </c>
      <c r="R53" s="366">
        <f t="shared" si="45"/>
        <v>0</v>
      </c>
      <c r="S53" s="366">
        <f t="shared" si="45"/>
        <v>0</v>
      </c>
      <c r="T53" s="366">
        <f t="shared" si="45"/>
        <v>0</v>
      </c>
      <c r="U53" s="366">
        <f t="shared" si="45"/>
        <v>0</v>
      </c>
      <c r="V53" s="366">
        <f t="shared" si="45"/>
        <v>0</v>
      </c>
      <c r="W53" s="366">
        <f t="shared" si="45"/>
        <v>0</v>
      </c>
      <c r="X53" s="366">
        <f t="shared" si="45"/>
        <v>0</v>
      </c>
      <c r="Y53" s="366">
        <f t="shared" si="45"/>
        <v>0</v>
      </c>
      <c r="Z53" s="366">
        <f t="shared" si="45"/>
        <v>0</v>
      </c>
      <c r="AA53" s="366">
        <f t="shared" si="45"/>
        <v>0</v>
      </c>
      <c r="AB53" s="366">
        <f t="shared" si="45"/>
        <v>0</v>
      </c>
      <c r="AC53" s="366">
        <f t="shared" si="45"/>
        <v>0</v>
      </c>
      <c r="AD53" s="366">
        <f t="shared" si="45"/>
        <v>0</v>
      </c>
      <c r="AE53" s="366">
        <f t="shared" si="45"/>
        <v>0</v>
      </c>
      <c r="AF53" s="795"/>
    </row>
    <row r="54" spans="1:32" ht="31.5" x14ac:dyDescent="0.25">
      <c r="A54" s="376" t="s">
        <v>100</v>
      </c>
      <c r="B54" s="377">
        <f>B55+B56+B57+B59</f>
        <v>29763.4</v>
      </c>
      <c r="C54" s="377">
        <f>C55+C56+C57+C59</f>
        <v>0</v>
      </c>
      <c r="D54" s="377">
        <f>D55+D56+D57+D59</f>
        <v>0</v>
      </c>
      <c r="E54" s="377">
        <f>E55+E56+E57+E59</f>
        <v>0</v>
      </c>
      <c r="F54" s="379">
        <f t="shared" si="46"/>
        <v>0</v>
      </c>
      <c r="G54" s="377">
        <f t="shared" si="40"/>
        <v>0</v>
      </c>
      <c r="H54" s="377">
        <f t="shared" ref="H54:AE54" si="47">H55+H56+H57+H59</f>
        <v>232</v>
      </c>
      <c r="I54" s="377">
        <f t="shared" si="47"/>
        <v>232</v>
      </c>
      <c r="J54" s="377">
        <f t="shared" si="47"/>
        <v>0</v>
      </c>
      <c r="K54" s="377">
        <f t="shared" si="47"/>
        <v>0</v>
      </c>
      <c r="L54" s="377">
        <f t="shared" si="47"/>
        <v>0</v>
      </c>
      <c r="M54" s="377">
        <f t="shared" si="47"/>
        <v>0</v>
      </c>
      <c r="N54" s="377">
        <f t="shared" si="47"/>
        <v>0</v>
      </c>
      <c r="O54" s="377">
        <f t="shared" si="47"/>
        <v>0</v>
      </c>
      <c r="P54" s="377">
        <f t="shared" si="47"/>
        <v>600</v>
      </c>
      <c r="Q54" s="377">
        <f t="shared" si="47"/>
        <v>0</v>
      </c>
      <c r="R54" s="377">
        <f t="shared" si="47"/>
        <v>0</v>
      </c>
      <c r="S54" s="377">
        <f t="shared" si="47"/>
        <v>0</v>
      </c>
      <c r="T54" s="377">
        <f t="shared" si="47"/>
        <v>0</v>
      </c>
      <c r="U54" s="377">
        <f t="shared" si="47"/>
        <v>0</v>
      </c>
      <c r="V54" s="377">
        <f t="shared" si="47"/>
        <v>10380.6</v>
      </c>
      <c r="W54" s="377">
        <f t="shared" si="47"/>
        <v>0</v>
      </c>
      <c r="X54" s="377">
        <f t="shared" si="47"/>
        <v>0</v>
      </c>
      <c r="Y54" s="377">
        <f t="shared" si="47"/>
        <v>0</v>
      </c>
      <c r="Z54" s="377">
        <f t="shared" si="47"/>
        <v>16000</v>
      </c>
      <c r="AA54" s="377">
        <f t="shared" si="47"/>
        <v>0</v>
      </c>
      <c r="AB54" s="377">
        <f t="shared" si="47"/>
        <v>0</v>
      </c>
      <c r="AC54" s="377">
        <f t="shared" si="47"/>
        <v>0</v>
      </c>
      <c r="AD54" s="377">
        <f t="shared" si="47"/>
        <v>2550.8000000000002</v>
      </c>
      <c r="AE54" s="377">
        <f t="shared" si="47"/>
        <v>0</v>
      </c>
      <c r="AF54" s="378"/>
    </row>
    <row r="55" spans="1:32" x14ac:dyDescent="0.25">
      <c r="A55" s="365" t="s">
        <v>171</v>
      </c>
      <c r="B55" s="366">
        <f t="shared" ref="B55:B56" si="48">B30+B37</f>
        <v>0</v>
      </c>
      <c r="C55" s="366">
        <f>C30</f>
        <v>0</v>
      </c>
      <c r="D55" s="366">
        <f>D30</f>
        <v>0</v>
      </c>
      <c r="E55" s="366">
        <f>E30</f>
        <v>0</v>
      </c>
      <c r="F55" s="340">
        <f t="shared" si="46"/>
        <v>0</v>
      </c>
      <c r="G55" s="340">
        <f t="shared" si="40"/>
        <v>0</v>
      </c>
      <c r="H55" s="366">
        <f>H30+H37</f>
        <v>0</v>
      </c>
      <c r="I55" s="366">
        <f t="shared" ref="I55:AE59" si="49">I30+I37</f>
        <v>0</v>
      </c>
      <c r="J55" s="366">
        <f t="shared" si="49"/>
        <v>0</v>
      </c>
      <c r="K55" s="366">
        <f t="shared" si="49"/>
        <v>0</v>
      </c>
      <c r="L55" s="366">
        <f t="shared" si="49"/>
        <v>0</v>
      </c>
      <c r="M55" s="366">
        <f t="shared" si="49"/>
        <v>0</v>
      </c>
      <c r="N55" s="366">
        <f t="shared" si="49"/>
        <v>0</v>
      </c>
      <c r="O55" s="366">
        <f t="shared" si="49"/>
        <v>0</v>
      </c>
      <c r="P55" s="366">
        <f t="shared" si="49"/>
        <v>0</v>
      </c>
      <c r="Q55" s="366">
        <f t="shared" si="49"/>
        <v>0</v>
      </c>
      <c r="R55" s="366">
        <f t="shared" si="49"/>
        <v>0</v>
      </c>
      <c r="S55" s="366">
        <f t="shared" si="49"/>
        <v>0</v>
      </c>
      <c r="T55" s="366">
        <f t="shared" si="49"/>
        <v>0</v>
      </c>
      <c r="U55" s="366">
        <f t="shared" si="49"/>
        <v>0</v>
      </c>
      <c r="V55" s="366">
        <f t="shared" si="49"/>
        <v>0</v>
      </c>
      <c r="W55" s="366">
        <f t="shared" si="49"/>
        <v>0</v>
      </c>
      <c r="X55" s="366">
        <f t="shared" si="49"/>
        <v>0</v>
      </c>
      <c r="Y55" s="366">
        <f t="shared" si="49"/>
        <v>0</v>
      </c>
      <c r="Z55" s="366">
        <f t="shared" si="49"/>
        <v>0</v>
      </c>
      <c r="AA55" s="366">
        <f t="shared" si="49"/>
        <v>0</v>
      </c>
      <c r="AB55" s="366">
        <f t="shared" si="49"/>
        <v>0</v>
      </c>
      <c r="AC55" s="366">
        <f t="shared" si="49"/>
        <v>0</v>
      </c>
      <c r="AD55" s="366">
        <f t="shared" si="49"/>
        <v>0</v>
      </c>
      <c r="AE55" s="366">
        <f t="shared" si="49"/>
        <v>0</v>
      </c>
      <c r="AF55" s="795"/>
    </row>
    <row r="56" spans="1:32" x14ac:dyDescent="0.25">
      <c r="A56" s="365" t="s">
        <v>32</v>
      </c>
      <c r="B56" s="366">
        <f t="shared" si="48"/>
        <v>0</v>
      </c>
      <c r="C56" s="366">
        <f t="shared" ref="C56:E59" si="50">C31</f>
        <v>0</v>
      </c>
      <c r="D56" s="366">
        <f t="shared" si="50"/>
        <v>0</v>
      </c>
      <c r="E56" s="366">
        <f t="shared" si="50"/>
        <v>0</v>
      </c>
      <c r="F56" s="340">
        <f t="shared" si="46"/>
        <v>0</v>
      </c>
      <c r="G56" s="340">
        <f t="shared" si="40"/>
        <v>0</v>
      </c>
      <c r="H56" s="366">
        <f t="shared" ref="H56:W59" si="51">H31+H38</f>
        <v>0</v>
      </c>
      <c r="I56" s="366">
        <f t="shared" si="51"/>
        <v>0</v>
      </c>
      <c r="J56" s="366">
        <f t="shared" si="51"/>
        <v>0</v>
      </c>
      <c r="K56" s="366">
        <f t="shared" si="51"/>
        <v>0</v>
      </c>
      <c r="L56" s="366">
        <f t="shared" si="51"/>
        <v>0</v>
      </c>
      <c r="M56" s="366">
        <f t="shared" si="51"/>
        <v>0</v>
      </c>
      <c r="N56" s="366">
        <f t="shared" si="51"/>
        <v>0</v>
      </c>
      <c r="O56" s="366">
        <f t="shared" si="51"/>
        <v>0</v>
      </c>
      <c r="P56" s="366">
        <f t="shared" si="51"/>
        <v>0</v>
      </c>
      <c r="Q56" s="366">
        <f t="shared" si="51"/>
        <v>0</v>
      </c>
      <c r="R56" s="366">
        <f t="shared" si="51"/>
        <v>0</v>
      </c>
      <c r="S56" s="366">
        <f t="shared" si="51"/>
        <v>0</v>
      </c>
      <c r="T56" s="366">
        <f t="shared" si="51"/>
        <v>0</v>
      </c>
      <c r="U56" s="366">
        <f t="shared" si="51"/>
        <v>0</v>
      </c>
      <c r="V56" s="366">
        <f t="shared" si="51"/>
        <v>0</v>
      </c>
      <c r="W56" s="366">
        <f t="shared" si="51"/>
        <v>0</v>
      </c>
      <c r="X56" s="366">
        <f t="shared" si="49"/>
        <v>0</v>
      </c>
      <c r="Y56" s="366">
        <f t="shared" si="49"/>
        <v>0</v>
      </c>
      <c r="Z56" s="366">
        <f t="shared" si="49"/>
        <v>0</v>
      </c>
      <c r="AA56" s="366">
        <f t="shared" si="49"/>
        <v>0</v>
      </c>
      <c r="AB56" s="366">
        <f t="shared" si="49"/>
        <v>0</v>
      </c>
      <c r="AC56" s="366">
        <f t="shared" si="49"/>
        <v>0</v>
      </c>
      <c r="AD56" s="366">
        <f t="shared" si="49"/>
        <v>0</v>
      </c>
      <c r="AE56" s="366">
        <f t="shared" si="49"/>
        <v>0</v>
      </c>
      <c r="AF56" s="795"/>
    </row>
    <row r="57" spans="1:32" x14ac:dyDescent="0.25">
      <c r="A57" s="365" t="s">
        <v>33</v>
      </c>
      <c r="B57" s="366">
        <f>B32+B39</f>
        <v>29763.4</v>
      </c>
      <c r="C57" s="366">
        <f t="shared" si="50"/>
        <v>0</v>
      </c>
      <c r="D57" s="366">
        <f t="shared" si="50"/>
        <v>0</v>
      </c>
      <c r="E57" s="366">
        <f t="shared" si="50"/>
        <v>0</v>
      </c>
      <c r="F57" s="340">
        <f t="shared" si="46"/>
        <v>0</v>
      </c>
      <c r="G57" s="340">
        <f t="shared" si="40"/>
        <v>0</v>
      </c>
      <c r="H57" s="366">
        <f t="shared" si="51"/>
        <v>232</v>
      </c>
      <c r="I57" s="366">
        <f t="shared" si="51"/>
        <v>232</v>
      </c>
      <c r="J57" s="366">
        <f t="shared" si="51"/>
        <v>0</v>
      </c>
      <c r="K57" s="366">
        <f t="shared" si="51"/>
        <v>0</v>
      </c>
      <c r="L57" s="366">
        <f t="shared" si="51"/>
        <v>0</v>
      </c>
      <c r="M57" s="366">
        <f t="shared" si="51"/>
        <v>0</v>
      </c>
      <c r="N57" s="366">
        <f t="shared" si="51"/>
        <v>0</v>
      </c>
      <c r="O57" s="366">
        <f t="shared" si="51"/>
        <v>0</v>
      </c>
      <c r="P57" s="366">
        <f t="shared" si="51"/>
        <v>600</v>
      </c>
      <c r="Q57" s="366">
        <f t="shared" si="51"/>
        <v>0</v>
      </c>
      <c r="R57" s="366">
        <f t="shared" si="51"/>
        <v>0</v>
      </c>
      <c r="S57" s="366">
        <f t="shared" si="51"/>
        <v>0</v>
      </c>
      <c r="T57" s="366">
        <f t="shared" si="51"/>
        <v>0</v>
      </c>
      <c r="U57" s="366">
        <f t="shared" si="51"/>
        <v>0</v>
      </c>
      <c r="V57" s="366">
        <f t="shared" si="51"/>
        <v>10380.6</v>
      </c>
      <c r="W57" s="366">
        <f t="shared" si="51"/>
        <v>0</v>
      </c>
      <c r="X57" s="366">
        <f t="shared" si="49"/>
        <v>0</v>
      </c>
      <c r="Y57" s="366">
        <f t="shared" si="49"/>
        <v>0</v>
      </c>
      <c r="Z57" s="366">
        <f t="shared" si="49"/>
        <v>16000</v>
      </c>
      <c r="AA57" s="366">
        <f t="shared" si="49"/>
        <v>0</v>
      </c>
      <c r="AB57" s="366">
        <f t="shared" si="49"/>
        <v>0</v>
      </c>
      <c r="AC57" s="366">
        <f t="shared" si="49"/>
        <v>0</v>
      </c>
      <c r="AD57" s="366">
        <f t="shared" si="49"/>
        <v>2550.8000000000002</v>
      </c>
      <c r="AE57" s="366">
        <f t="shared" si="49"/>
        <v>0</v>
      </c>
      <c r="AF57" s="795"/>
    </row>
    <row r="58" spans="1:32" ht="31.5" x14ac:dyDescent="0.25">
      <c r="A58" s="368" t="s">
        <v>176</v>
      </c>
      <c r="B58" s="366">
        <f t="shared" ref="B58:B59" si="52">B33+B40</f>
        <v>0</v>
      </c>
      <c r="C58" s="366">
        <f t="shared" si="50"/>
        <v>0</v>
      </c>
      <c r="D58" s="366">
        <f t="shared" si="50"/>
        <v>0</v>
      </c>
      <c r="E58" s="366">
        <f t="shared" si="50"/>
        <v>0</v>
      </c>
      <c r="F58" s="340">
        <f t="shared" si="46"/>
        <v>0</v>
      </c>
      <c r="G58" s="340">
        <f t="shared" si="40"/>
        <v>0</v>
      </c>
      <c r="H58" s="366">
        <f t="shared" si="51"/>
        <v>0</v>
      </c>
      <c r="I58" s="366">
        <f t="shared" si="51"/>
        <v>0</v>
      </c>
      <c r="J58" s="366">
        <f t="shared" si="51"/>
        <v>0</v>
      </c>
      <c r="K58" s="366">
        <f t="shared" si="51"/>
        <v>0</v>
      </c>
      <c r="L58" s="366">
        <f t="shared" si="51"/>
        <v>0</v>
      </c>
      <c r="M58" s="366">
        <f t="shared" si="51"/>
        <v>0</v>
      </c>
      <c r="N58" s="366">
        <f t="shared" si="51"/>
        <v>0</v>
      </c>
      <c r="O58" s="366">
        <f t="shared" si="51"/>
        <v>0</v>
      </c>
      <c r="P58" s="366">
        <f t="shared" si="51"/>
        <v>0</v>
      </c>
      <c r="Q58" s="366">
        <f t="shared" si="51"/>
        <v>0</v>
      </c>
      <c r="R58" s="366">
        <f t="shared" si="51"/>
        <v>0</v>
      </c>
      <c r="S58" s="366">
        <f t="shared" si="51"/>
        <v>0</v>
      </c>
      <c r="T58" s="366">
        <f t="shared" si="51"/>
        <v>0</v>
      </c>
      <c r="U58" s="366">
        <f t="shared" si="51"/>
        <v>0</v>
      </c>
      <c r="V58" s="366">
        <f t="shared" si="51"/>
        <v>0</v>
      </c>
      <c r="W58" s="366">
        <f t="shared" si="51"/>
        <v>0</v>
      </c>
      <c r="X58" s="366">
        <f t="shared" si="49"/>
        <v>0</v>
      </c>
      <c r="Y58" s="366">
        <f t="shared" si="49"/>
        <v>0</v>
      </c>
      <c r="Z58" s="366">
        <f t="shared" si="49"/>
        <v>0</v>
      </c>
      <c r="AA58" s="366">
        <f t="shared" si="49"/>
        <v>0</v>
      </c>
      <c r="AB58" s="366">
        <f t="shared" si="49"/>
        <v>0</v>
      </c>
      <c r="AC58" s="366">
        <f t="shared" si="49"/>
        <v>0</v>
      </c>
      <c r="AD58" s="366">
        <f t="shared" si="49"/>
        <v>0</v>
      </c>
      <c r="AE58" s="366">
        <f t="shared" si="49"/>
        <v>0</v>
      </c>
      <c r="AF58" s="795"/>
    </row>
    <row r="59" spans="1:32" x14ac:dyDescent="0.25">
      <c r="A59" s="365" t="s">
        <v>401</v>
      </c>
      <c r="B59" s="366">
        <f t="shared" si="52"/>
        <v>0</v>
      </c>
      <c r="C59" s="366">
        <f t="shared" si="50"/>
        <v>0</v>
      </c>
      <c r="D59" s="366">
        <f t="shared" si="50"/>
        <v>0</v>
      </c>
      <c r="E59" s="366">
        <f t="shared" si="50"/>
        <v>0</v>
      </c>
      <c r="F59" s="340">
        <f t="shared" si="46"/>
        <v>0</v>
      </c>
      <c r="G59" s="340">
        <f t="shared" si="40"/>
        <v>0</v>
      </c>
      <c r="H59" s="366">
        <f t="shared" si="51"/>
        <v>0</v>
      </c>
      <c r="I59" s="366">
        <f t="shared" si="51"/>
        <v>0</v>
      </c>
      <c r="J59" s="366">
        <f t="shared" si="51"/>
        <v>0</v>
      </c>
      <c r="K59" s="366">
        <f t="shared" si="51"/>
        <v>0</v>
      </c>
      <c r="L59" s="366">
        <f t="shared" si="51"/>
        <v>0</v>
      </c>
      <c r="M59" s="366">
        <f t="shared" si="51"/>
        <v>0</v>
      </c>
      <c r="N59" s="366">
        <f t="shared" si="51"/>
        <v>0</v>
      </c>
      <c r="O59" s="366">
        <f t="shared" si="51"/>
        <v>0</v>
      </c>
      <c r="P59" s="366">
        <f t="shared" si="51"/>
        <v>0</v>
      </c>
      <c r="Q59" s="366">
        <f t="shared" si="51"/>
        <v>0</v>
      </c>
      <c r="R59" s="366">
        <f t="shared" si="51"/>
        <v>0</v>
      </c>
      <c r="S59" s="366">
        <f t="shared" si="51"/>
        <v>0</v>
      </c>
      <c r="T59" s="366">
        <f t="shared" si="51"/>
        <v>0</v>
      </c>
      <c r="U59" s="366">
        <f t="shared" si="51"/>
        <v>0</v>
      </c>
      <c r="V59" s="366">
        <f t="shared" si="51"/>
        <v>0</v>
      </c>
      <c r="W59" s="366">
        <f t="shared" si="51"/>
        <v>0</v>
      </c>
      <c r="X59" s="366">
        <f t="shared" si="49"/>
        <v>0</v>
      </c>
      <c r="Y59" s="366">
        <f t="shared" si="49"/>
        <v>0</v>
      </c>
      <c r="Z59" s="366">
        <f t="shared" si="49"/>
        <v>0</v>
      </c>
      <c r="AA59" s="366">
        <f t="shared" si="49"/>
        <v>0</v>
      </c>
      <c r="AB59" s="366">
        <f t="shared" si="49"/>
        <v>0</v>
      </c>
      <c r="AC59" s="366">
        <f t="shared" si="49"/>
        <v>0</v>
      </c>
      <c r="AD59" s="366">
        <f t="shared" si="49"/>
        <v>0</v>
      </c>
      <c r="AE59" s="366">
        <f t="shared" si="49"/>
        <v>0</v>
      </c>
      <c r="AF59" s="795"/>
    </row>
  </sheetData>
  <customSheetViews>
    <customSheetView guid="{87218168-6C8E-4D5B-A5E5-DCCC26803AA3}" state="hidden" topLeftCell="A34">
      <selection activeCell="AF43" sqref="AF43:AF69"/>
      <pageMargins left="0.7" right="0.7" top="0.75" bottom="0.75" header="0.3" footer="0.3"/>
    </customSheetView>
    <customSheetView guid="{74870EE6-26B9-40F7-9DC9-260EF16D8959}" topLeftCell="A34">
      <selection activeCell="A38" sqref="A38"/>
      <pageMargins left="0.7" right="0.7" top="0.75" bottom="0.75" header="0.3" footer="0.3"/>
    </customSheetView>
    <customSheetView guid="{B1BF08D1-D416-4B47-ADD0-4F59132DC9E8}" scale="70" topLeftCell="A25">
      <selection sqref="A1:Y1"/>
      <pageMargins left="0.7" right="0.7" top="0.75" bottom="0.75" header="0.3" footer="0.3"/>
    </customSheetView>
    <customSheetView guid="{7C130984-112A-4861-AA43-E2940708E3DC}" scale="70">
      <selection sqref="A1:Y1"/>
      <pageMargins left="0.7" right="0.7" top="0.75" bottom="0.75" header="0.3" footer="0.3"/>
    </customSheetView>
    <customSheetView guid="{4D0DFB57-2CBA-42F2-9A97-C453A6851FBA}" scale="70">
      <selection sqref="A1:Y1"/>
      <pageMargins left="0.7" right="0.7" top="0.75" bottom="0.75" header="0.3" footer="0.3"/>
    </customSheetView>
    <customSheetView guid="{BCD82A82-B724-4763-8580-D765356E09BA}" scale="70">
      <selection sqref="A1:Y1"/>
      <pageMargins left="0.7" right="0.7" top="0.75" bottom="0.75" header="0.3" footer="0.3"/>
    </customSheetView>
    <customSheetView guid="{E508E171-4ED9-4B07-84DF-DA28C60E1969}" scale="70">
      <selection sqref="A1:Y1"/>
      <pageMargins left="0.7" right="0.7" top="0.75" bottom="0.75" header="0.3" footer="0.3"/>
    </customSheetView>
    <customSheetView guid="{4F41B9CC-959D-442C-80B0-1F0DB2C76D27}" scale="70">
      <selection sqref="A1:Y1"/>
      <pageMargins left="0.7" right="0.7" top="0.75" bottom="0.75" header="0.3" footer="0.3"/>
    </customSheetView>
    <customSheetView guid="{602C8EDB-B9EF-4C85-B0D5-0558C3A0ABAB}" scale="70">
      <selection sqref="A1:Y1"/>
      <pageMargins left="0.7" right="0.7" top="0.75" bottom="0.75" header="0.3" footer="0.3"/>
    </customSheetView>
    <customSheetView guid="{0C2B9C2A-7B94-41EF-A2E6-F8AC9A67DE25}" scale="70" topLeftCell="A43">
      <selection sqref="A1:Y1"/>
      <pageMargins left="0.7" right="0.7" top="0.75" bottom="0.75" header="0.3" footer="0.3"/>
    </customSheetView>
    <customSheetView guid="{B82BA08A-1A30-4F4D-A478-74A6BD09EA97}" scale="70" topLeftCell="A25">
      <selection sqref="A1:Y1"/>
      <pageMargins left="0.7" right="0.7" top="0.75" bottom="0.75" header="0.3" footer="0.3"/>
    </customSheetView>
    <customSheetView guid="{84867370-1F3E-4368-AF79-FBCE46FFFE92}" scale="70" topLeftCell="A25">
      <selection sqref="A1:Y1"/>
      <pageMargins left="0.7" right="0.7" top="0.75" bottom="0.75" header="0.3" footer="0.3"/>
    </customSheetView>
    <customSheetView guid="{C236B307-BD63-48C4-A75F-B3F3717BF55C}" topLeftCell="A34">
      <selection activeCell="A38" sqref="A38"/>
      <pageMargins left="0.7" right="0.7" top="0.75" bottom="0.75" header="0.3" footer="0.3"/>
    </customSheetView>
    <customSheetView guid="{09C3E205-981E-4A4E-BE89-8B7044192060}" topLeftCell="A34">
      <selection activeCell="A38" sqref="A38"/>
      <pageMargins left="0.7" right="0.7" top="0.75" bottom="0.75" header="0.3" footer="0.3"/>
    </customSheetView>
    <customSheetView guid="{D01FA037-9AEC-4167-ADB8-2F327C01ECE6}" topLeftCell="A34">
      <selection activeCell="A38" sqref="A38"/>
      <pageMargins left="0.7" right="0.7" top="0.75" bottom="0.75" header="0.3" footer="0.3"/>
    </customSheetView>
    <customSheetView guid="{69DABE6F-6182-4403-A4A2-969F10F1C13A}" topLeftCell="A34">
      <selection activeCell="A38" sqref="A38"/>
      <pageMargins left="0.7" right="0.7" top="0.75" bottom="0.75" header="0.3" footer="0.3"/>
    </customSheetView>
    <customSheetView guid="{874882D1-E741-4CCA-BF0D-E72FA60B771D}" topLeftCell="A10">
      <selection activeCell="A38" sqref="A38"/>
      <pageMargins left="0.7" right="0.7" top="0.75" bottom="0.75" header="0.3" footer="0.3"/>
    </customSheetView>
  </customSheetViews>
  <mergeCells count="53">
    <mergeCell ref="W3:W4"/>
    <mergeCell ref="Z2:AA2"/>
    <mergeCell ref="A1:Y1"/>
    <mergeCell ref="A2:A4"/>
    <mergeCell ref="B2:B4"/>
    <mergeCell ref="C2:C4"/>
    <mergeCell ref="D2:D4"/>
    <mergeCell ref="E2:E4"/>
    <mergeCell ref="F2:G2"/>
    <mergeCell ref="H2:I2"/>
    <mergeCell ref="J2:K2"/>
    <mergeCell ref="L2:M2"/>
    <mergeCell ref="AB2:AC2"/>
    <mergeCell ref="AD2:AE2"/>
    <mergeCell ref="AD3:AD4"/>
    <mergeCell ref="AE3:AE4"/>
    <mergeCell ref="A6:AE6"/>
    <mergeCell ref="F3:F4"/>
    <mergeCell ref="G3:G4"/>
    <mergeCell ref="N3:N4"/>
    <mergeCell ref="O3:O4"/>
    <mergeCell ref="P3:P4"/>
    <mergeCell ref="Q3:Q4"/>
    <mergeCell ref="N2:O2"/>
    <mergeCell ref="P2:Q2"/>
    <mergeCell ref="R2:S2"/>
    <mergeCell ref="T2:U2"/>
    <mergeCell ref="V2:W2"/>
    <mergeCell ref="AF6:AF12"/>
    <mergeCell ref="A13:AE13"/>
    <mergeCell ref="AF13:AF19"/>
    <mergeCell ref="X3:X4"/>
    <mergeCell ref="Y3:Y4"/>
    <mergeCell ref="Z3:Z4"/>
    <mergeCell ref="AA3:AA4"/>
    <mergeCell ref="AB3:AB4"/>
    <mergeCell ref="AC3:AC4"/>
    <mergeCell ref="R3:R4"/>
    <mergeCell ref="S3:S4"/>
    <mergeCell ref="T3:T4"/>
    <mergeCell ref="U3:U4"/>
    <mergeCell ref="AF2:AF4"/>
    <mergeCell ref="X2:Y2"/>
    <mergeCell ref="V3:V4"/>
    <mergeCell ref="AF41:AF47"/>
    <mergeCell ref="AF49:AF53"/>
    <mergeCell ref="AF55:AF59"/>
    <mergeCell ref="A20:AE20"/>
    <mergeCell ref="AF20:AF26"/>
    <mergeCell ref="A27:AE27"/>
    <mergeCell ref="A28:AE28"/>
    <mergeCell ref="AF28:AF34"/>
    <mergeCell ref="A35:AE35"/>
  </mergeCells>
  <hyperlinks>
    <hyperlink ref="A1:Y1" location="Оглавление!A1" display="Отчет о ходе реализации (сетевой график) муниципальной программы &quot;Формирование комфортной городской среды в городе Когалыме&quot; "/>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zoomScale="70" zoomScaleNormal="70" workbookViewId="0">
      <pane xSplit="1" ySplit="4" topLeftCell="B17" activePane="bottomRight" state="frozen"/>
      <selection activeCell="AF46" sqref="AF46:AF68"/>
      <selection pane="topRight" activeCell="AF46" sqref="AF46:AF68"/>
      <selection pane="bottomLeft" activeCell="AF46" sqref="AF46:AF68"/>
      <selection pane="bottomRight" activeCell="AF43" sqref="AF43:AF69"/>
    </sheetView>
  </sheetViews>
  <sheetFormatPr defaultColWidth="9.140625" defaultRowHeight="15" x14ac:dyDescent="0.25"/>
  <cols>
    <col min="1" max="1" width="44.42578125" style="382" customWidth="1"/>
    <col min="2" max="7" width="13.28515625" style="382" customWidth="1"/>
    <col min="8" max="17" width="10.7109375" style="382" customWidth="1"/>
    <col min="18" max="18" width="13.7109375" style="382" customWidth="1"/>
    <col min="19" max="25" width="10.7109375" style="382" customWidth="1"/>
    <col min="26" max="26" width="12.7109375" style="382" customWidth="1"/>
    <col min="27" max="27" width="12.28515625" style="382" customWidth="1"/>
    <col min="28" max="28" width="13" style="382" customWidth="1"/>
    <col min="29" max="31" width="10.7109375" style="382" customWidth="1"/>
    <col min="32" max="32" width="51.7109375" style="382" customWidth="1"/>
    <col min="33" max="16384" width="9.140625" style="382"/>
  </cols>
  <sheetData>
    <row r="1" spans="1:32" ht="18.75" x14ac:dyDescent="0.25">
      <c r="A1" s="823" t="s">
        <v>463</v>
      </c>
      <c r="B1" s="823"/>
      <c r="C1" s="823"/>
      <c r="D1" s="823"/>
      <c r="E1" s="823"/>
      <c r="F1" s="823"/>
      <c r="G1" s="823"/>
      <c r="H1" s="823"/>
      <c r="I1" s="823"/>
      <c r="J1" s="823"/>
      <c r="K1" s="823"/>
      <c r="L1" s="823"/>
      <c r="M1" s="823"/>
      <c r="N1" s="823"/>
      <c r="O1" s="823"/>
      <c r="P1" s="823"/>
      <c r="Q1" s="823"/>
      <c r="R1" s="823"/>
      <c r="S1" s="823"/>
      <c r="T1" s="823"/>
      <c r="U1" s="823"/>
      <c r="V1" s="823"/>
      <c r="W1" s="823"/>
      <c r="X1" s="380"/>
      <c r="Y1" s="380"/>
      <c r="Z1" s="380"/>
      <c r="AA1" s="380"/>
      <c r="AB1" s="380"/>
      <c r="AC1" s="380"/>
      <c r="AD1" s="380"/>
      <c r="AE1" s="381"/>
      <c r="AF1" s="381"/>
    </row>
    <row r="2" spans="1:32" ht="15.75" x14ac:dyDescent="0.25">
      <c r="A2" s="381"/>
      <c r="B2" s="381"/>
      <c r="C2" s="383"/>
      <c r="D2" s="383"/>
      <c r="E2" s="383"/>
      <c r="F2" s="383"/>
      <c r="G2" s="383"/>
      <c r="H2" s="384"/>
      <c r="I2" s="381"/>
      <c r="J2" s="381"/>
      <c r="K2" s="381"/>
      <c r="L2" s="381"/>
      <c r="M2" s="381"/>
      <c r="N2" s="381"/>
      <c r="O2" s="381"/>
      <c r="P2" s="381"/>
      <c r="Q2" s="381"/>
      <c r="R2" s="381"/>
      <c r="S2" s="381"/>
      <c r="T2" s="381"/>
      <c r="U2" s="381"/>
      <c r="V2" s="381"/>
      <c r="W2" s="381"/>
      <c r="X2" s="381"/>
      <c r="Y2" s="381"/>
      <c r="Z2" s="381"/>
      <c r="AA2" s="381"/>
      <c r="AB2" s="381"/>
      <c r="AC2" s="381"/>
      <c r="AD2" s="381"/>
      <c r="AE2" s="381"/>
      <c r="AF2" s="381"/>
    </row>
    <row r="3" spans="1:32" ht="15.75" x14ac:dyDescent="0.25">
      <c r="A3" s="859" t="s">
        <v>464</v>
      </c>
      <c r="B3" s="848" t="s">
        <v>411</v>
      </c>
      <c r="C3" s="861" t="s">
        <v>412</v>
      </c>
      <c r="D3" s="861" t="s">
        <v>413</v>
      </c>
      <c r="E3" s="861" t="s">
        <v>414</v>
      </c>
      <c r="F3" s="863" t="s">
        <v>415</v>
      </c>
      <c r="G3" s="864"/>
      <c r="H3" s="746" t="s">
        <v>7</v>
      </c>
      <c r="I3" s="747"/>
      <c r="J3" s="746" t="s">
        <v>8</v>
      </c>
      <c r="K3" s="747"/>
      <c r="L3" s="746" t="s">
        <v>9</v>
      </c>
      <c r="M3" s="747"/>
      <c r="N3" s="746" t="s">
        <v>10</v>
      </c>
      <c r="O3" s="747"/>
      <c r="P3" s="746" t="s">
        <v>11</v>
      </c>
      <c r="Q3" s="747"/>
      <c r="R3" s="746" t="s">
        <v>12</v>
      </c>
      <c r="S3" s="747"/>
      <c r="T3" s="746" t="s">
        <v>13</v>
      </c>
      <c r="U3" s="747"/>
      <c r="V3" s="746" t="s">
        <v>14</v>
      </c>
      <c r="W3" s="747"/>
      <c r="X3" s="746" t="s">
        <v>15</v>
      </c>
      <c r="Y3" s="747"/>
      <c r="Z3" s="746" t="s">
        <v>16</v>
      </c>
      <c r="AA3" s="747"/>
      <c r="AB3" s="746" t="s">
        <v>17</v>
      </c>
      <c r="AC3" s="747"/>
      <c r="AD3" s="854" t="s">
        <v>18</v>
      </c>
      <c r="AE3" s="854"/>
      <c r="AF3" s="855" t="s">
        <v>19</v>
      </c>
    </row>
    <row r="4" spans="1:32" ht="47.25" x14ac:dyDescent="0.25">
      <c r="A4" s="859"/>
      <c r="B4" s="860"/>
      <c r="C4" s="862"/>
      <c r="D4" s="862"/>
      <c r="E4" s="862"/>
      <c r="F4" s="386" t="s">
        <v>416</v>
      </c>
      <c r="G4" s="386" t="s">
        <v>21</v>
      </c>
      <c r="H4" s="387" t="s">
        <v>167</v>
      </c>
      <c r="I4" s="387" t="s">
        <v>465</v>
      </c>
      <c r="J4" s="387" t="s">
        <v>167</v>
      </c>
      <c r="K4" s="388" t="s">
        <v>465</v>
      </c>
      <c r="L4" s="387" t="s">
        <v>167</v>
      </c>
      <c r="M4" s="387" t="s">
        <v>465</v>
      </c>
      <c r="N4" s="387" t="s">
        <v>167</v>
      </c>
      <c r="O4" s="387" t="s">
        <v>465</v>
      </c>
      <c r="P4" s="387" t="s">
        <v>167</v>
      </c>
      <c r="Q4" s="387" t="s">
        <v>465</v>
      </c>
      <c r="R4" s="387" t="s">
        <v>167</v>
      </c>
      <c r="S4" s="387" t="s">
        <v>465</v>
      </c>
      <c r="T4" s="387" t="s">
        <v>167</v>
      </c>
      <c r="U4" s="387" t="s">
        <v>465</v>
      </c>
      <c r="V4" s="387" t="s">
        <v>167</v>
      </c>
      <c r="W4" s="387" t="s">
        <v>465</v>
      </c>
      <c r="X4" s="387" t="s">
        <v>167</v>
      </c>
      <c r="Y4" s="387" t="s">
        <v>465</v>
      </c>
      <c r="Z4" s="387" t="s">
        <v>167</v>
      </c>
      <c r="AA4" s="387" t="s">
        <v>465</v>
      </c>
      <c r="AB4" s="387" t="s">
        <v>167</v>
      </c>
      <c r="AC4" s="387" t="s">
        <v>465</v>
      </c>
      <c r="AD4" s="387" t="s">
        <v>167</v>
      </c>
      <c r="AE4" s="387" t="s">
        <v>465</v>
      </c>
      <c r="AF4" s="855"/>
    </row>
    <row r="5" spans="1:32" ht="15.75" x14ac:dyDescent="0.25">
      <c r="A5" s="387">
        <v>1</v>
      </c>
      <c r="B5" s="389">
        <v>2</v>
      </c>
      <c r="C5" s="390">
        <v>3</v>
      </c>
      <c r="D5" s="390">
        <v>4</v>
      </c>
      <c r="E5" s="390">
        <v>5</v>
      </c>
      <c r="F5" s="388">
        <v>6</v>
      </c>
      <c r="G5" s="388">
        <v>7</v>
      </c>
      <c r="H5" s="387">
        <v>8</v>
      </c>
      <c r="I5" s="387">
        <v>9</v>
      </c>
      <c r="J5" s="387">
        <v>10</v>
      </c>
      <c r="K5" s="387">
        <v>11</v>
      </c>
      <c r="L5" s="387">
        <v>12</v>
      </c>
      <c r="M5" s="387">
        <v>13</v>
      </c>
      <c r="N5" s="387">
        <v>14</v>
      </c>
      <c r="O5" s="387">
        <v>15</v>
      </c>
      <c r="P5" s="387">
        <v>16</v>
      </c>
      <c r="Q5" s="387">
        <v>17</v>
      </c>
      <c r="R5" s="387">
        <v>18</v>
      </c>
      <c r="S5" s="387">
        <v>19</v>
      </c>
      <c r="T5" s="387">
        <v>20</v>
      </c>
      <c r="U5" s="387">
        <v>21</v>
      </c>
      <c r="V5" s="387">
        <v>22</v>
      </c>
      <c r="W5" s="387">
        <v>23</v>
      </c>
      <c r="X5" s="387">
        <v>24</v>
      </c>
      <c r="Y5" s="387">
        <v>25</v>
      </c>
      <c r="Z5" s="387">
        <v>26</v>
      </c>
      <c r="AA5" s="387">
        <v>27</v>
      </c>
      <c r="AB5" s="387">
        <v>28</v>
      </c>
      <c r="AC5" s="387">
        <v>29</v>
      </c>
      <c r="AD5" s="387">
        <v>30</v>
      </c>
      <c r="AE5" s="387">
        <v>31</v>
      </c>
      <c r="AF5" s="385">
        <v>32</v>
      </c>
    </row>
    <row r="6" spans="1:32" ht="15.75" x14ac:dyDescent="0.25">
      <c r="A6" s="856" t="s">
        <v>54</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8"/>
      <c r="AF6" s="391"/>
    </row>
    <row r="7" spans="1:32" ht="15.75" x14ac:dyDescent="0.25">
      <c r="A7" s="845" t="s">
        <v>466</v>
      </c>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7"/>
      <c r="AF7" s="392"/>
    </row>
    <row r="8" spans="1:32" ht="15.75" x14ac:dyDescent="0.25">
      <c r="A8" s="284" t="s">
        <v>467</v>
      </c>
      <c r="B8" s="285">
        <f>B10+B11+B9+B13</f>
        <v>146331.99000000002</v>
      </c>
      <c r="C8" s="285">
        <f>C10+C11+C9+C13</f>
        <v>5148.46</v>
      </c>
      <c r="D8" s="285">
        <f>D10+D11+D9+D13</f>
        <v>2013.02</v>
      </c>
      <c r="E8" s="285">
        <f>E10+E11+E9+E13</f>
        <v>2013.02</v>
      </c>
      <c r="F8" s="285">
        <f>E8/B8*100</f>
        <v>1.3756527195454662</v>
      </c>
      <c r="G8" s="285">
        <f>E8/C8*100</f>
        <v>39.099458867311775</v>
      </c>
      <c r="H8" s="285">
        <f>H9+H10+H11+H12+H13</f>
        <v>5148.46</v>
      </c>
      <c r="I8" s="285">
        <f t="shared" ref="I8:AE8" si="0">I9+I10+I11+I12+I13</f>
        <v>2013.02</v>
      </c>
      <c r="J8" s="285">
        <f t="shared" si="0"/>
        <v>14571.460000000001</v>
      </c>
      <c r="K8" s="285">
        <f t="shared" si="0"/>
        <v>0</v>
      </c>
      <c r="L8" s="285">
        <f t="shared" si="0"/>
        <v>14683.84</v>
      </c>
      <c r="M8" s="285">
        <f t="shared" si="0"/>
        <v>0</v>
      </c>
      <c r="N8" s="285">
        <f t="shared" si="0"/>
        <v>15012.89</v>
      </c>
      <c r="O8" s="285">
        <f t="shared" si="0"/>
        <v>0</v>
      </c>
      <c r="P8" s="285">
        <f t="shared" si="0"/>
        <v>15965.17</v>
      </c>
      <c r="Q8" s="285">
        <f t="shared" si="0"/>
        <v>0</v>
      </c>
      <c r="R8" s="285">
        <f t="shared" si="0"/>
        <v>12837.99</v>
      </c>
      <c r="S8" s="285">
        <f t="shared" si="0"/>
        <v>0</v>
      </c>
      <c r="T8" s="285">
        <f t="shared" si="0"/>
        <v>6273.75</v>
      </c>
      <c r="U8" s="285">
        <f t="shared" si="0"/>
        <v>0</v>
      </c>
      <c r="V8" s="285">
        <f t="shared" si="0"/>
        <v>6330.9699999999993</v>
      </c>
      <c r="W8" s="285">
        <f t="shared" si="0"/>
        <v>0</v>
      </c>
      <c r="X8" s="285">
        <f t="shared" si="0"/>
        <v>4169.6499999999996</v>
      </c>
      <c r="Y8" s="285">
        <f t="shared" si="0"/>
        <v>0</v>
      </c>
      <c r="Z8" s="285">
        <f t="shared" si="0"/>
        <v>19206.150000000001</v>
      </c>
      <c r="AA8" s="285">
        <f t="shared" si="0"/>
        <v>0</v>
      </c>
      <c r="AB8" s="285">
        <f t="shared" si="0"/>
        <v>16249.51</v>
      </c>
      <c r="AC8" s="285">
        <f t="shared" si="0"/>
        <v>0</v>
      </c>
      <c r="AD8" s="285">
        <f t="shared" si="0"/>
        <v>15882.149999999998</v>
      </c>
      <c r="AE8" s="285">
        <f t="shared" si="0"/>
        <v>0</v>
      </c>
      <c r="AF8" s="828"/>
    </row>
    <row r="9" spans="1:32" ht="15.75" x14ac:dyDescent="0.25">
      <c r="A9" s="393" t="s">
        <v>171</v>
      </c>
      <c r="B9" s="394">
        <f t="shared" ref="B9:C12" si="1">B16+B23+B30+B37</f>
        <v>0</v>
      </c>
      <c r="C9" s="394">
        <f t="shared" si="1"/>
        <v>0</v>
      </c>
      <c r="D9" s="395">
        <f t="shared" ref="D9:D10" si="2">E9</f>
        <v>0</v>
      </c>
      <c r="E9" s="395">
        <f t="shared" ref="E9:E10" si="3">E16+E23+E30+E37</f>
        <v>0</v>
      </c>
      <c r="F9" s="395">
        <f t="shared" ref="F9:F10" si="4">IFERROR(E9/B9*100,0)</f>
        <v>0</v>
      </c>
      <c r="G9" s="395">
        <f t="shared" ref="G9:G10" si="5">IFERROR(E9/C9*100,0)</f>
        <v>0</v>
      </c>
      <c r="H9" s="288">
        <f t="shared" ref="H9:AE13" si="6">H16+H23+H30+H37</f>
        <v>0</v>
      </c>
      <c r="I9" s="288">
        <f t="shared" si="6"/>
        <v>0</v>
      </c>
      <c r="J9" s="288">
        <f t="shared" si="6"/>
        <v>0</v>
      </c>
      <c r="K9" s="288">
        <f t="shared" si="6"/>
        <v>0</v>
      </c>
      <c r="L9" s="288">
        <f t="shared" si="6"/>
        <v>0</v>
      </c>
      <c r="M9" s="288">
        <f t="shared" si="6"/>
        <v>0</v>
      </c>
      <c r="N9" s="288">
        <f t="shared" si="6"/>
        <v>0</v>
      </c>
      <c r="O9" s="288">
        <f t="shared" si="6"/>
        <v>0</v>
      </c>
      <c r="P9" s="288">
        <f t="shared" si="6"/>
        <v>0</v>
      </c>
      <c r="Q9" s="288">
        <f t="shared" si="6"/>
        <v>0</v>
      </c>
      <c r="R9" s="288">
        <f t="shared" si="6"/>
        <v>0</v>
      </c>
      <c r="S9" s="288">
        <f t="shared" si="6"/>
        <v>0</v>
      </c>
      <c r="T9" s="288">
        <f t="shared" si="6"/>
        <v>0</v>
      </c>
      <c r="U9" s="288">
        <f t="shared" si="6"/>
        <v>0</v>
      </c>
      <c r="V9" s="288">
        <f t="shared" si="6"/>
        <v>0</v>
      </c>
      <c r="W9" s="288">
        <f t="shared" si="6"/>
        <v>0</v>
      </c>
      <c r="X9" s="288">
        <f t="shared" si="6"/>
        <v>0</v>
      </c>
      <c r="Y9" s="288">
        <f t="shared" si="6"/>
        <v>0</v>
      </c>
      <c r="Z9" s="288">
        <f t="shared" si="6"/>
        <v>0</v>
      </c>
      <c r="AA9" s="288">
        <f t="shared" si="6"/>
        <v>0</v>
      </c>
      <c r="AB9" s="288">
        <f t="shared" si="6"/>
        <v>0</v>
      </c>
      <c r="AC9" s="288">
        <f t="shared" si="6"/>
        <v>0</v>
      </c>
      <c r="AD9" s="288">
        <f t="shared" si="6"/>
        <v>0</v>
      </c>
      <c r="AE9" s="288">
        <f t="shared" si="6"/>
        <v>0</v>
      </c>
      <c r="AF9" s="829"/>
    </row>
    <row r="10" spans="1:32" ht="15.75" x14ac:dyDescent="0.25">
      <c r="A10" s="287" t="s">
        <v>32</v>
      </c>
      <c r="B10" s="394">
        <f t="shared" si="1"/>
        <v>0</v>
      </c>
      <c r="C10" s="394">
        <f t="shared" si="1"/>
        <v>0</v>
      </c>
      <c r="D10" s="395">
        <f t="shared" si="2"/>
        <v>0</v>
      </c>
      <c r="E10" s="395">
        <f t="shared" si="3"/>
        <v>0</v>
      </c>
      <c r="F10" s="395">
        <f t="shared" si="4"/>
        <v>0</v>
      </c>
      <c r="G10" s="395">
        <f t="shared" si="5"/>
        <v>0</v>
      </c>
      <c r="H10" s="288">
        <f t="shared" si="6"/>
        <v>0</v>
      </c>
      <c r="I10" s="288">
        <f t="shared" si="6"/>
        <v>0</v>
      </c>
      <c r="J10" s="288">
        <f t="shared" si="6"/>
        <v>0</v>
      </c>
      <c r="K10" s="288">
        <f t="shared" si="6"/>
        <v>0</v>
      </c>
      <c r="L10" s="288">
        <f t="shared" si="6"/>
        <v>0</v>
      </c>
      <c r="M10" s="288">
        <f t="shared" si="6"/>
        <v>0</v>
      </c>
      <c r="N10" s="288">
        <f t="shared" si="6"/>
        <v>0</v>
      </c>
      <c r="O10" s="288">
        <f t="shared" si="6"/>
        <v>0</v>
      </c>
      <c r="P10" s="288">
        <f t="shared" si="6"/>
        <v>0</v>
      </c>
      <c r="Q10" s="288">
        <f t="shared" si="6"/>
        <v>0</v>
      </c>
      <c r="R10" s="288">
        <f t="shared" si="6"/>
        <v>0</v>
      </c>
      <c r="S10" s="288">
        <f t="shared" si="6"/>
        <v>0</v>
      </c>
      <c r="T10" s="288">
        <f t="shared" si="6"/>
        <v>0</v>
      </c>
      <c r="U10" s="288">
        <f t="shared" si="6"/>
        <v>0</v>
      </c>
      <c r="V10" s="288">
        <f t="shared" si="6"/>
        <v>0</v>
      </c>
      <c r="W10" s="288">
        <f t="shared" si="6"/>
        <v>0</v>
      </c>
      <c r="X10" s="288">
        <f t="shared" si="6"/>
        <v>0</v>
      </c>
      <c r="Y10" s="288">
        <f t="shared" si="6"/>
        <v>0</v>
      </c>
      <c r="Z10" s="288">
        <f t="shared" si="6"/>
        <v>0</v>
      </c>
      <c r="AA10" s="288">
        <f t="shared" si="6"/>
        <v>0</v>
      </c>
      <c r="AB10" s="288">
        <f t="shared" si="6"/>
        <v>0</v>
      </c>
      <c r="AC10" s="288">
        <f t="shared" si="6"/>
        <v>0</v>
      </c>
      <c r="AD10" s="288">
        <f t="shared" si="6"/>
        <v>0</v>
      </c>
      <c r="AE10" s="288">
        <f t="shared" si="6"/>
        <v>0</v>
      </c>
      <c r="AF10" s="829"/>
    </row>
    <row r="11" spans="1:32" ht="15.75" x14ac:dyDescent="0.25">
      <c r="A11" s="287" t="s">
        <v>33</v>
      </c>
      <c r="B11" s="394">
        <f t="shared" si="1"/>
        <v>146331.99000000002</v>
      </c>
      <c r="C11" s="394">
        <f t="shared" si="1"/>
        <v>5148.46</v>
      </c>
      <c r="D11" s="395">
        <f>E11</f>
        <v>2013.02</v>
      </c>
      <c r="E11" s="395">
        <f>E18+E25+E32+E39</f>
        <v>2013.02</v>
      </c>
      <c r="F11" s="395">
        <f>IFERROR(E11/B11*100,0)</f>
        <v>1.3756527195454662</v>
      </c>
      <c r="G11" s="395">
        <f>IFERROR(E11/C11*100,0)</f>
        <v>39.099458867311775</v>
      </c>
      <c r="H11" s="288">
        <f>H18+H25+H32+H39</f>
        <v>5148.46</v>
      </c>
      <c r="I11" s="288">
        <f t="shared" si="6"/>
        <v>2013.02</v>
      </c>
      <c r="J11" s="288">
        <f t="shared" si="6"/>
        <v>14571.460000000001</v>
      </c>
      <c r="K11" s="288">
        <f t="shared" si="6"/>
        <v>0</v>
      </c>
      <c r="L11" s="288">
        <f t="shared" si="6"/>
        <v>14683.84</v>
      </c>
      <c r="M11" s="288">
        <f t="shared" si="6"/>
        <v>0</v>
      </c>
      <c r="N11" s="288">
        <f t="shared" si="6"/>
        <v>15012.89</v>
      </c>
      <c r="O11" s="288">
        <f t="shared" si="6"/>
        <v>0</v>
      </c>
      <c r="P11" s="288">
        <f t="shared" si="6"/>
        <v>15965.17</v>
      </c>
      <c r="Q11" s="288">
        <f t="shared" si="6"/>
        <v>0</v>
      </c>
      <c r="R11" s="288">
        <f t="shared" si="6"/>
        <v>12837.99</v>
      </c>
      <c r="S11" s="288">
        <f t="shared" si="6"/>
        <v>0</v>
      </c>
      <c r="T11" s="288">
        <f t="shared" si="6"/>
        <v>6273.75</v>
      </c>
      <c r="U11" s="288">
        <f t="shared" si="6"/>
        <v>0</v>
      </c>
      <c r="V11" s="288">
        <f t="shared" si="6"/>
        <v>6330.9699999999993</v>
      </c>
      <c r="W11" s="288">
        <f t="shared" si="6"/>
        <v>0</v>
      </c>
      <c r="X11" s="288">
        <f t="shared" si="6"/>
        <v>4169.6499999999996</v>
      </c>
      <c r="Y11" s="288">
        <f t="shared" si="6"/>
        <v>0</v>
      </c>
      <c r="Z11" s="288">
        <f t="shared" si="6"/>
        <v>19206.150000000001</v>
      </c>
      <c r="AA11" s="288">
        <f t="shared" si="6"/>
        <v>0</v>
      </c>
      <c r="AB11" s="288">
        <f t="shared" si="6"/>
        <v>16249.51</v>
      </c>
      <c r="AC11" s="288">
        <f t="shared" si="6"/>
        <v>0</v>
      </c>
      <c r="AD11" s="288">
        <f t="shared" si="6"/>
        <v>15882.149999999998</v>
      </c>
      <c r="AE11" s="288">
        <f t="shared" si="6"/>
        <v>0</v>
      </c>
      <c r="AF11" s="829"/>
    </row>
    <row r="12" spans="1:32" ht="31.5" x14ac:dyDescent="0.25">
      <c r="A12" s="299" t="s">
        <v>176</v>
      </c>
      <c r="B12" s="394">
        <f t="shared" si="1"/>
        <v>0</v>
      </c>
      <c r="C12" s="394">
        <f t="shared" si="1"/>
        <v>0</v>
      </c>
      <c r="D12" s="395">
        <f t="shared" ref="D12:D13" si="7">E12</f>
        <v>0</v>
      </c>
      <c r="E12" s="395">
        <f t="shared" ref="E12:E13" si="8">E19+E26+E33+E40</f>
        <v>0</v>
      </c>
      <c r="F12" s="395">
        <f t="shared" ref="F12:F13" si="9">IFERROR(E12/B12*100,0)</f>
        <v>0</v>
      </c>
      <c r="G12" s="395">
        <f t="shared" ref="G12:G13" si="10">IFERROR(E12/C12*100,0)</f>
        <v>0</v>
      </c>
      <c r="H12" s="288">
        <f t="shared" ref="H12:W13" si="11">H19+H26+H33+H40</f>
        <v>0</v>
      </c>
      <c r="I12" s="288">
        <f t="shared" si="11"/>
        <v>0</v>
      </c>
      <c r="J12" s="288">
        <f t="shared" si="11"/>
        <v>0</v>
      </c>
      <c r="K12" s="288">
        <f t="shared" si="11"/>
        <v>0</v>
      </c>
      <c r="L12" s="288">
        <f t="shared" si="11"/>
        <v>0</v>
      </c>
      <c r="M12" s="288">
        <f t="shared" si="11"/>
        <v>0</v>
      </c>
      <c r="N12" s="288">
        <f t="shared" si="11"/>
        <v>0</v>
      </c>
      <c r="O12" s="288">
        <f t="shared" si="11"/>
        <v>0</v>
      </c>
      <c r="P12" s="288">
        <f t="shared" si="11"/>
        <v>0</v>
      </c>
      <c r="Q12" s="288">
        <f t="shared" si="11"/>
        <v>0</v>
      </c>
      <c r="R12" s="288">
        <f t="shared" si="11"/>
        <v>0</v>
      </c>
      <c r="S12" s="288">
        <f t="shared" si="11"/>
        <v>0</v>
      </c>
      <c r="T12" s="288">
        <f t="shared" si="11"/>
        <v>0</v>
      </c>
      <c r="U12" s="288">
        <f t="shared" si="11"/>
        <v>0</v>
      </c>
      <c r="V12" s="288">
        <f t="shared" si="11"/>
        <v>0</v>
      </c>
      <c r="W12" s="288">
        <f t="shared" si="11"/>
        <v>0</v>
      </c>
      <c r="X12" s="288">
        <f t="shared" si="6"/>
        <v>0</v>
      </c>
      <c r="Y12" s="288">
        <f t="shared" si="6"/>
        <v>0</v>
      </c>
      <c r="Z12" s="288">
        <f t="shared" si="6"/>
        <v>0</v>
      </c>
      <c r="AA12" s="288">
        <f t="shared" si="6"/>
        <v>0</v>
      </c>
      <c r="AB12" s="288">
        <f t="shared" si="6"/>
        <v>0</v>
      </c>
      <c r="AC12" s="288">
        <f t="shared" si="6"/>
        <v>0</v>
      </c>
      <c r="AD12" s="288">
        <f t="shared" si="6"/>
        <v>0</v>
      </c>
      <c r="AE12" s="288">
        <f t="shared" si="6"/>
        <v>0</v>
      </c>
      <c r="AF12" s="829"/>
    </row>
    <row r="13" spans="1:32" ht="15.75" x14ac:dyDescent="0.25">
      <c r="A13" s="287" t="s">
        <v>224</v>
      </c>
      <c r="B13" s="394">
        <f>B20+B27+B34+B41</f>
        <v>0</v>
      </c>
      <c r="C13" s="394">
        <f>C20+C27+C34+C41</f>
        <v>0</v>
      </c>
      <c r="D13" s="395">
        <f t="shared" si="7"/>
        <v>0</v>
      </c>
      <c r="E13" s="395">
        <f t="shared" si="8"/>
        <v>0</v>
      </c>
      <c r="F13" s="395">
        <f t="shared" si="9"/>
        <v>0</v>
      </c>
      <c r="G13" s="395">
        <f t="shared" si="10"/>
        <v>0</v>
      </c>
      <c r="H13" s="288">
        <f t="shared" si="11"/>
        <v>0</v>
      </c>
      <c r="I13" s="288">
        <f t="shared" si="11"/>
        <v>0</v>
      </c>
      <c r="J13" s="288">
        <f t="shared" si="11"/>
        <v>0</v>
      </c>
      <c r="K13" s="288">
        <f t="shared" si="11"/>
        <v>0</v>
      </c>
      <c r="L13" s="288">
        <f t="shared" si="11"/>
        <v>0</v>
      </c>
      <c r="M13" s="288">
        <f t="shared" si="11"/>
        <v>0</v>
      </c>
      <c r="N13" s="288">
        <f t="shared" si="11"/>
        <v>0</v>
      </c>
      <c r="O13" s="288">
        <f t="shared" si="11"/>
        <v>0</v>
      </c>
      <c r="P13" s="288">
        <f t="shared" si="11"/>
        <v>0</v>
      </c>
      <c r="Q13" s="288">
        <f t="shared" si="11"/>
        <v>0</v>
      </c>
      <c r="R13" s="288">
        <f t="shared" si="11"/>
        <v>0</v>
      </c>
      <c r="S13" s="288">
        <f t="shared" si="11"/>
        <v>0</v>
      </c>
      <c r="T13" s="288">
        <f t="shared" si="11"/>
        <v>0</v>
      </c>
      <c r="U13" s="288">
        <f t="shared" si="11"/>
        <v>0</v>
      </c>
      <c r="V13" s="288">
        <f t="shared" si="11"/>
        <v>0</v>
      </c>
      <c r="W13" s="288">
        <f t="shared" si="11"/>
        <v>0</v>
      </c>
      <c r="X13" s="288">
        <f t="shared" si="6"/>
        <v>0</v>
      </c>
      <c r="Y13" s="288">
        <f t="shared" si="6"/>
        <v>0</v>
      </c>
      <c r="Z13" s="288">
        <f t="shared" si="6"/>
        <v>0</v>
      </c>
      <c r="AA13" s="288">
        <f t="shared" si="6"/>
        <v>0</v>
      </c>
      <c r="AB13" s="288">
        <f t="shared" si="6"/>
        <v>0</v>
      </c>
      <c r="AC13" s="288">
        <f t="shared" si="6"/>
        <v>0</v>
      </c>
      <c r="AD13" s="288">
        <f t="shared" si="6"/>
        <v>0</v>
      </c>
      <c r="AE13" s="288">
        <f t="shared" si="6"/>
        <v>0</v>
      </c>
      <c r="AF13" s="830"/>
    </row>
    <row r="14" spans="1:32" s="538" customFormat="1" ht="15.75" x14ac:dyDescent="0.25">
      <c r="A14" s="845" t="s">
        <v>468</v>
      </c>
      <c r="B14" s="846"/>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7"/>
      <c r="AF14" s="519"/>
    </row>
    <row r="15" spans="1:32" s="538" customFormat="1" ht="15.75" x14ac:dyDescent="0.25">
      <c r="A15" s="287" t="s">
        <v>467</v>
      </c>
      <c r="B15" s="394">
        <f>B16+B17+B18+B20</f>
        <v>73599.08</v>
      </c>
      <c r="C15" s="394">
        <f>C16+C17+C18+C20</f>
        <v>5009.18</v>
      </c>
      <c r="D15" s="394">
        <f>D16+D17+D18+D20</f>
        <v>1954.18</v>
      </c>
      <c r="E15" s="394">
        <f>E16+E17+E18+E20</f>
        <v>1954.18</v>
      </c>
      <c r="F15" s="394">
        <f>IFERROR(E15/B15*100,0)</f>
        <v>2.6551690591784571</v>
      </c>
      <c r="G15" s="394">
        <f t="shared" ref="G15:G20" si="12">IFERROR(E15/C15*100,0)</f>
        <v>39.01197401570716</v>
      </c>
      <c r="H15" s="288">
        <f>H16+H17+H18+H20</f>
        <v>5009.18</v>
      </c>
      <c r="I15" s="288">
        <f t="shared" ref="I15:AE15" si="13">I16+I17+I18+I20</f>
        <v>1954.18</v>
      </c>
      <c r="J15" s="288">
        <f t="shared" si="13"/>
        <v>7202.25</v>
      </c>
      <c r="K15" s="288">
        <f t="shared" si="13"/>
        <v>0</v>
      </c>
      <c r="L15" s="288">
        <f t="shared" si="13"/>
        <v>6738.31</v>
      </c>
      <c r="M15" s="288">
        <f t="shared" si="13"/>
        <v>0</v>
      </c>
      <c r="N15" s="288">
        <f t="shared" si="13"/>
        <v>5721.53</v>
      </c>
      <c r="O15" s="288">
        <f t="shared" si="13"/>
        <v>0</v>
      </c>
      <c r="P15" s="288">
        <f t="shared" si="13"/>
        <v>8700.2099999999991</v>
      </c>
      <c r="Q15" s="288">
        <f t="shared" si="13"/>
        <v>0</v>
      </c>
      <c r="R15" s="288">
        <f t="shared" si="13"/>
        <v>12457.3</v>
      </c>
      <c r="S15" s="288">
        <f t="shared" si="13"/>
        <v>0</v>
      </c>
      <c r="T15" s="288">
        <f t="shared" si="13"/>
        <v>5809.39</v>
      </c>
      <c r="U15" s="288">
        <f t="shared" si="13"/>
        <v>0</v>
      </c>
      <c r="V15" s="288">
        <f t="shared" si="13"/>
        <v>5779.61</v>
      </c>
      <c r="W15" s="288">
        <f t="shared" si="13"/>
        <v>0</v>
      </c>
      <c r="X15" s="288">
        <f t="shared" si="13"/>
        <v>3520.33</v>
      </c>
      <c r="Y15" s="288">
        <f t="shared" si="13"/>
        <v>0</v>
      </c>
      <c r="Z15" s="288">
        <f t="shared" si="13"/>
        <v>4565.5</v>
      </c>
      <c r="AA15" s="288">
        <f t="shared" si="13"/>
        <v>0</v>
      </c>
      <c r="AB15" s="288">
        <f t="shared" si="13"/>
        <v>4081.58</v>
      </c>
      <c r="AC15" s="288">
        <f t="shared" si="13"/>
        <v>0</v>
      </c>
      <c r="AD15" s="288">
        <f t="shared" si="13"/>
        <v>4013.89</v>
      </c>
      <c r="AE15" s="288">
        <f t="shared" si="13"/>
        <v>0</v>
      </c>
      <c r="AF15" s="834" t="s">
        <v>501</v>
      </c>
    </row>
    <row r="16" spans="1:32" s="538" customFormat="1" ht="15.75" x14ac:dyDescent="0.25">
      <c r="A16" s="393" t="s">
        <v>171</v>
      </c>
      <c r="B16" s="394">
        <f t="shared" ref="B16:B17" si="14">H16+J16+L16+N16+P16+R16+T16+V16+X16+Z16+AB16+AD16</f>
        <v>0</v>
      </c>
      <c r="C16" s="395">
        <f t="shared" ref="C16:C17" si="15">H16</f>
        <v>0</v>
      </c>
      <c r="D16" s="395">
        <f t="shared" ref="D16:D17" si="16">E16</f>
        <v>0</v>
      </c>
      <c r="E16" s="395">
        <f t="shared" ref="E16:E18" si="17">I16+K16+M16+O16+Q16+S16+U16+W16+Y16+AA16+AC16+AE16</f>
        <v>0</v>
      </c>
      <c r="F16" s="394">
        <f>IFERROR(E16/B16*100,0)</f>
        <v>0</v>
      </c>
      <c r="G16" s="394">
        <f t="shared" si="12"/>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0</v>
      </c>
      <c r="Y16" s="291">
        <v>0</v>
      </c>
      <c r="Z16" s="291">
        <v>0</v>
      </c>
      <c r="AA16" s="291">
        <v>0</v>
      </c>
      <c r="AB16" s="291">
        <v>0</v>
      </c>
      <c r="AC16" s="291">
        <v>0</v>
      </c>
      <c r="AD16" s="291">
        <v>0</v>
      </c>
      <c r="AE16" s="291">
        <v>0</v>
      </c>
      <c r="AF16" s="835"/>
    </row>
    <row r="17" spans="1:32" s="538" customFormat="1" ht="15.75" x14ac:dyDescent="0.25">
      <c r="A17" s="287" t="s">
        <v>32</v>
      </c>
      <c r="B17" s="394">
        <f t="shared" si="14"/>
        <v>0</v>
      </c>
      <c r="C17" s="395">
        <f t="shared" si="15"/>
        <v>0</v>
      </c>
      <c r="D17" s="395">
        <f t="shared" si="16"/>
        <v>0</v>
      </c>
      <c r="E17" s="395">
        <f t="shared" si="17"/>
        <v>0</v>
      </c>
      <c r="F17" s="394">
        <f t="shared" ref="F17:F20" si="18">IFERROR(E17/B17*100,0)</f>
        <v>0</v>
      </c>
      <c r="G17" s="394">
        <f t="shared" si="12"/>
        <v>0</v>
      </c>
      <c r="H17" s="291">
        <v>0</v>
      </c>
      <c r="I17" s="291">
        <v>0</v>
      </c>
      <c r="J17" s="291">
        <v>0</v>
      </c>
      <c r="K17" s="291">
        <v>0</v>
      </c>
      <c r="L17" s="291">
        <v>0</v>
      </c>
      <c r="M17" s="291">
        <v>0</v>
      </c>
      <c r="N17" s="291">
        <v>0</v>
      </c>
      <c r="O17" s="291">
        <v>0</v>
      </c>
      <c r="P17" s="291">
        <v>0</v>
      </c>
      <c r="Q17" s="291">
        <v>0</v>
      </c>
      <c r="R17" s="291">
        <v>0</v>
      </c>
      <c r="S17" s="291">
        <v>0</v>
      </c>
      <c r="T17" s="291">
        <v>0</v>
      </c>
      <c r="U17" s="291">
        <v>0</v>
      </c>
      <c r="V17" s="291">
        <v>0</v>
      </c>
      <c r="W17" s="291">
        <v>0</v>
      </c>
      <c r="X17" s="291">
        <v>0</v>
      </c>
      <c r="Y17" s="291">
        <v>0</v>
      </c>
      <c r="Z17" s="291">
        <v>0</v>
      </c>
      <c r="AA17" s="291">
        <v>0</v>
      </c>
      <c r="AB17" s="291">
        <v>0</v>
      </c>
      <c r="AC17" s="291">
        <v>0</v>
      </c>
      <c r="AD17" s="291">
        <v>0</v>
      </c>
      <c r="AE17" s="291">
        <v>0</v>
      </c>
      <c r="AF17" s="835"/>
    </row>
    <row r="18" spans="1:32" s="526" customFormat="1" ht="24.75" customHeight="1" x14ac:dyDescent="0.25">
      <c r="A18" s="529" t="s">
        <v>33</v>
      </c>
      <c r="B18" s="394">
        <f>H18+J18+L18+N18+P18+R18+T18+V18+X18+Z18+AB18+AD18</f>
        <v>73599.08</v>
      </c>
      <c r="C18" s="395">
        <f>H18</f>
        <v>5009.18</v>
      </c>
      <c r="D18" s="395">
        <f>E18</f>
        <v>1954.18</v>
      </c>
      <c r="E18" s="395">
        <f t="shared" si="17"/>
        <v>1954.18</v>
      </c>
      <c r="F18" s="394">
        <f>E18/B18*100</f>
        <v>2.6551690591784571</v>
      </c>
      <c r="G18" s="394">
        <f t="shared" si="12"/>
        <v>39.01197401570716</v>
      </c>
      <c r="H18" s="291">
        <v>5009.18</v>
      </c>
      <c r="I18" s="291">
        <v>1954.18</v>
      </c>
      <c r="J18" s="291">
        <v>7202.25</v>
      </c>
      <c r="K18" s="291">
        <v>0</v>
      </c>
      <c r="L18" s="291">
        <v>6738.31</v>
      </c>
      <c r="M18" s="291">
        <v>0</v>
      </c>
      <c r="N18" s="291">
        <v>5721.53</v>
      </c>
      <c r="O18" s="291">
        <v>0</v>
      </c>
      <c r="P18" s="291">
        <v>8700.2099999999991</v>
      </c>
      <c r="Q18" s="291">
        <v>0</v>
      </c>
      <c r="R18" s="291">
        <v>12457.3</v>
      </c>
      <c r="S18" s="291">
        <v>0</v>
      </c>
      <c r="T18" s="291">
        <v>5809.39</v>
      </c>
      <c r="U18" s="291">
        <v>0</v>
      </c>
      <c r="V18" s="291">
        <v>5779.61</v>
      </c>
      <c r="W18" s="291">
        <v>0</v>
      </c>
      <c r="X18" s="291">
        <v>3520.33</v>
      </c>
      <c r="Y18" s="291">
        <v>0</v>
      </c>
      <c r="Z18" s="291">
        <v>4565.5</v>
      </c>
      <c r="AA18" s="291">
        <v>0</v>
      </c>
      <c r="AB18" s="291">
        <v>4081.58</v>
      </c>
      <c r="AC18" s="291">
        <v>0</v>
      </c>
      <c r="AD18" s="291">
        <f>3925.89+88</f>
        <v>4013.89</v>
      </c>
      <c r="AE18" s="291">
        <v>0</v>
      </c>
      <c r="AF18" s="835"/>
    </row>
    <row r="19" spans="1:32" s="538" customFormat="1" ht="31.5" x14ac:dyDescent="0.25">
      <c r="A19" s="299" t="s">
        <v>176</v>
      </c>
      <c r="B19" s="394">
        <f t="shared" ref="B19:B20" si="19">H19+J19+L19+N19+P19+R19+T19+V19+X19+Z19+AB19+AD19</f>
        <v>0</v>
      </c>
      <c r="C19" s="395">
        <f t="shared" ref="C19:C20" si="20">H19</f>
        <v>0</v>
      </c>
      <c r="D19" s="395">
        <f t="shared" ref="D19:D20" si="21">E19</f>
        <v>0</v>
      </c>
      <c r="E19" s="395">
        <f t="shared" ref="E19:E20" si="22">I19+K19+M19+O19+Q19+S19+U19+W19+Y19+AA19+AC19+AE19</f>
        <v>0</v>
      </c>
      <c r="F19" s="394">
        <f t="shared" si="18"/>
        <v>0</v>
      </c>
      <c r="G19" s="394">
        <f t="shared" si="12"/>
        <v>0</v>
      </c>
      <c r="H19" s="291">
        <v>0</v>
      </c>
      <c r="I19" s="291">
        <v>0</v>
      </c>
      <c r="J19" s="291">
        <v>0</v>
      </c>
      <c r="K19" s="291">
        <v>0</v>
      </c>
      <c r="L19" s="291">
        <v>0</v>
      </c>
      <c r="M19" s="291">
        <v>0</v>
      </c>
      <c r="N19" s="291">
        <v>0</v>
      </c>
      <c r="O19" s="291">
        <v>0</v>
      </c>
      <c r="P19" s="291">
        <v>0</v>
      </c>
      <c r="Q19" s="291">
        <v>0</v>
      </c>
      <c r="R19" s="291">
        <v>0</v>
      </c>
      <c r="S19" s="291">
        <v>0</v>
      </c>
      <c r="T19" s="291">
        <v>0</v>
      </c>
      <c r="U19" s="291">
        <v>0</v>
      </c>
      <c r="V19" s="291">
        <v>0</v>
      </c>
      <c r="W19" s="291">
        <v>0</v>
      </c>
      <c r="X19" s="291">
        <v>0</v>
      </c>
      <c r="Y19" s="291">
        <v>0</v>
      </c>
      <c r="Z19" s="291">
        <v>0</v>
      </c>
      <c r="AA19" s="291">
        <v>0</v>
      </c>
      <c r="AB19" s="291">
        <v>0</v>
      </c>
      <c r="AC19" s="291">
        <v>0</v>
      </c>
      <c r="AD19" s="291">
        <v>0</v>
      </c>
      <c r="AE19" s="291">
        <v>0</v>
      </c>
      <c r="AF19" s="835"/>
    </row>
    <row r="20" spans="1:32" s="538" customFormat="1" ht="15.75" x14ac:dyDescent="0.25">
      <c r="A20" s="287" t="s">
        <v>224</v>
      </c>
      <c r="B20" s="394">
        <f t="shared" si="19"/>
        <v>0</v>
      </c>
      <c r="C20" s="395">
        <f t="shared" si="20"/>
        <v>0</v>
      </c>
      <c r="D20" s="395">
        <f t="shared" si="21"/>
        <v>0</v>
      </c>
      <c r="E20" s="395">
        <f t="shared" si="22"/>
        <v>0</v>
      </c>
      <c r="F20" s="394">
        <f t="shared" si="18"/>
        <v>0</v>
      </c>
      <c r="G20" s="394">
        <f t="shared" si="12"/>
        <v>0</v>
      </c>
      <c r="H20" s="291">
        <v>0</v>
      </c>
      <c r="I20" s="291">
        <v>0</v>
      </c>
      <c r="J20" s="291">
        <v>0</v>
      </c>
      <c r="K20" s="291">
        <v>0</v>
      </c>
      <c r="L20" s="291">
        <v>0</v>
      </c>
      <c r="M20" s="291">
        <v>0</v>
      </c>
      <c r="N20" s="291">
        <v>0</v>
      </c>
      <c r="O20" s="291">
        <v>0</v>
      </c>
      <c r="P20" s="291">
        <v>0</v>
      </c>
      <c r="Q20" s="291">
        <v>0</v>
      </c>
      <c r="R20" s="291">
        <v>0</v>
      </c>
      <c r="S20" s="291">
        <v>0</v>
      </c>
      <c r="T20" s="291">
        <v>0</v>
      </c>
      <c r="U20" s="291">
        <v>0</v>
      </c>
      <c r="V20" s="291">
        <v>0</v>
      </c>
      <c r="W20" s="291">
        <v>0</v>
      </c>
      <c r="X20" s="291">
        <v>0</v>
      </c>
      <c r="Y20" s="291">
        <v>0</v>
      </c>
      <c r="Z20" s="291">
        <v>0</v>
      </c>
      <c r="AA20" s="291">
        <v>0</v>
      </c>
      <c r="AB20" s="291">
        <v>0</v>
      </c>
      <c r="AC20" s="291">
        <v>0</v>
      </c>
      <c r="AD20" s="291">
        <v>0</v>
      </c>
      <c r="AE20" s="291">
        <v>0</v>
      </c>
      <c r="AF20" s="836"/>
    </row>
    <row r="21" spans="1:32" s="538" customFormat="1" ht="15.75" x14ac:dyDescent="0.25">
      <c r="A21" s="845" t="s">
        <v>469</v>
      </c>
      <c r="B21" s="846"/>
      <c r="C21" s="846"/>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7"/>
      <c r="AF21" s="520"/>
    </row>
    <row r="22" spans="1:32" s="538" customFormat="1" ht="15.75" x14ac:dyDescent="0.25">
      <c r="A22" s="287" t="s">
        <v>467</v>
      </c>
      <c r="B22" s="394">
        <f>B25+B23+B24+B27</f>
        <v>36986.100000000006</v>
      </c>
      <c r="C22" s="394">
        <f>C25+C23+C24+C27</f>
        <v>0</v>
      </c>
      <c r="D22" s="394">
        <f>D25+D23+D24+D27</f>
        <v>0</v>
      </c>
      <c r="E22" s="394">
        <f>E25+E23+E24+E27</f>
        <v>0</v>
      </c>
      <c r="F22" s="394">
        <f>IFERROR(E22/B22*100,0)</f>
        <v>0</v>
      </c>
      <c r="G22" s="394">
        <f t="shared" ref="G22:G26" si="23">IFERROR(E22/C22*100,0)</f>
        <v>0</v>
      </c>
      <c r="H22" s="288">
        <f t="shared" ref="H22:AE22" si="24">H25+H23+H24+H27</f>
        <v>0</v>
      </c>
      <c r="I22" s="288">
        <f t="shared" si="24"/>
        <v>0</v>
      </c>
      <c r="J22" s="288">
        <f t="shared" si="24"/>
        <v>7208.35</v>
      </c>
      <c r="K22" s="288">
        <f t="shared" si="24"/>
        <v>0</v>
      </c>
      <c r="L22" s="288">
        <f t="shared" si="24"/>
        <v>7208.35</v>
      </c>
      <c r="M22" s="288">
        <f t="shared" si="24"/>
        <v>0</v>
      </c>
      <c r="N22" s="288">
        <f t="shared" si="24"/>
        <v>7160</v>
      </c>
      <c r="O22" s="288">
        <f t="shared" si="24"/>
        <v>0</v>
      </c>
      <c r="P22" s="288">
        <f t="shared" si="24"/>
        <v>6604.1</v>
      </c>
      <c r="Q22" s="288">
        <f t="shared" si="24"/>
        <v>0</v>
      </c>
      <c r="R22" s="288">
        <f t="shared" si="24"/>
        <v>0</v>
      </c>
      <c r="S22" s="288">
        <f t="shared" si="24"/>
        <v>0</v>
      </c>
      <c r="T22" s="288">
        <f t="shared" si="24"/>
        <v>0</v>
      </c>
      <c r="U22" s="288">
        <f t="shared" si="24"/>
        <v>0</v>
      </c>
      <c r="V22" s="288">
        <f t="shared" si="24"/>
        <v>0</v>
      </c>
      <c r="W22" s="288">
        <f t="shared" si="24"/>
        <v>0</v>
      </c>
      <c r="X22" s="288">
        <f t="shared" si="24"/>
        <v>0</v>
      </c>
      <c r="Y22" s="288">
        <f t="shared" si="24"/>
        <v>0</v>
      </c>
      <c r="Z22" s="288">
        <f t="shared" si="24"/>
        <v>0</v>
      </c>
      <c r="AA22" s="288">
        <f t="shared" si="24"/>
        <v>0</v>
      </c>
      <c r="AB22" s="288">
        <f t="shared" si="24"/>
        <v>0</v>
      </c>
      <c r="AC22" s="288">
        <f t="shared" si="24"/>
        <v>0</v>
      </c>
      <c r="AD22" s="288">
        <f t="shared" si="24"/>
        <v>8805.2999999999993</v>
      </c>
      <c r="AE22" s="288">
        <f t="shared" si="24"/>
        <v>0</v>
      </c>
      <c r="AF22" s="839" t="s">
        <v>502</v>
      </c>
    </row>
    <row r="23" spans="1:32" s="538" customFormat="1" ht="15.75" x14ac:dyDescent="0.25">
      <c r="A23" s="393" t="s">
        <v>171</v>
      </c>
      <c r="B23" s="394">
        <f t="shared" ref="B23:B24" si="25">H23+J23+L23+N23+P23+R23+T23+V23+X23+Z23+AB23+AD23</f>
        <v>0</v>
      </c>
      <c r="C23" s="395">
        <f t="shared" ref="C23:C26" si="26">H23</f>
        <v>0</v>
      </c>
      <c r="D23" s="395">
        <f t="shared" ref="D23:D26" si="27">E23</f>
        <v>0</v>
      </c>
      <c r="E23" s="395">
        <f t="shared" ref="E23:E25" si="28">I23+K23+M23+O23+Q23+S23+U23+W23+Y23+AA23+AC23+AE23</f>
        <v>0</v>
      </c>
      <c r="F23" s="394">
        <f>IFERROR(E23/B23*100,0)</f>
        <v>0</v>
      </c>
      <c r="G23" s="394">
        <f t="shared" si="23"/>
        <v>0</v>
      </c>
      <c r="H23" s="291">
        <v>0</v>
      </c>
      <c r="I23" s="291">
        <v>0</v>
      </c>
      <c r="J23" s="291">
        <v>0</v>
      </c>
      <c r="K23" s="291">
        <v>0</v>
      </c>
      <c r="L23" s="291">
        <v>0</v>
      </c>
      <c r="M23" s="291">
        <v>0</v>
      </c>
      <c r="N23" s="291">
        <v>0</v>
      </c>
      <c r="O23" s="291">
        <v>0</v>
      </c>
      <c r="P23" s="291">
        <v>0</v>
      </c>
      <c r="Q23" s="291">
        <v>0</v>
      </c>
      <c r="R23" s="291">
        <v>0</v>
      </c>
      <c r="S23" s="291">
        <v>0</v>
      </c>
      <c r="T23" s="291">
        <v>0</v>
      </c>
      <c r="U23" s="291">
        <v>0</v>
      </c>
      <c r="V23" s="291">
        <v>0</v>
      </c>
      <c r="W23" s="291">
        <v>0</v>
      </c>
      <c r="X23" s="291">
        <v>0</v>
      </c>
      <c r="Y23" s="291">
        <v>0</v>
      </c>
      <c r="Z23" s="291">
        <v>0</v>
      </c>
      <c r="AA23" s="291">
        <v>0</v>
      </c>
      <c r="AB23" s="291">
        <v>0</v>
      </c>
      <c r="AC23" s="291">
        <v>0</v>
      </c>
      <c r="AD23" s="291">
        <v>0</v>
      </c>
      <c r="AE23" s="291">
        <v>0</v>
      </c>
      <c r="AF23" s="840"/>
    </row>
    <row r="24" spans="1:32" s="538" customFormat="1" ht="15.75" x14ac:dyDescent="0.25">
      <c r="A24" s="287" t="s">
        <v>32</v>
      </c>
      <c r="B24" s="394">
        <f t="shared" si="25"/>
        <v>0</v>
      </c>
      <c r="C24" s="395">
        <f t="shared" si="26"/>
        <v>0</v>
      </c>
      <c r="D24" s="395">
        <f t="shared" si="27"/>
        <v>0</v>
      </c>
      <c r="E24" s="395">
        <f t="shared" si="28"/>
        <v>0</v>
      </c>
      <c r="F24" s="394">
        <f t="shared" ref="F24:F27" si="29">IFERROR(E24/B24*100,0)</f>
        <v>0</v>
      </c>
      <c r="G24" s="394">
        <f t="shared" si="23"/>
        <v>0</v>
      </c>
      <c r="H24" s="291">
        <v>0</v>
      </c>
      <c r="I24" s="291">
        <v>0</v>
      </c>
      <c r="J24" s="291">
        <v>0</v>
      </c>
      <c r="K24" s="291">
        <v>0</v>
      </c>
      <c r="L24" s="291">
        <v>0</v>
      </c>
      <c r="M24" s="291">
        <v>0</v>
      </c>
      <c r="N24" s="291">
        <v>0</v>
      </c>
      <c r="O24" s="291">
        <v>0</v>
      </c>
      <c r="P24" s="291">
        <v>0</v>
      </c>
      <c r="Q24" s="291">
        <v>0</v>
      </c>
      <c r="R24" s="291">
        <v>0</v>
      </c>
      <c r="S24" s="291">
        <v>0</v>
      </c>
      <c r="T24" s="291">
        <v>0</v>
      </c>
      <c r="U24" s="291">
        <v>0</v>
      </c>
      <c r="V24" s="291">
        <v>0</v>
      </c>
      <c r="W24" s="291">
        <v>0</v>
      </c>
      <c r="X24" s="291">
        <v>0</v>
      </c>
      <c r="Y24" s="291">
        <v>0</v>
      </c>
      <c r="Z24" s="291">
        <v>0</v>
      </c>
      <c r="AA24" s="291">
        <v>0</v>
      </c>
      <c r="AB24" s="291">
        <v>0</v>
      </c>
      <c r="AC24" s="291">
        <v>0</v>
      </c>
      <c r="AD24" s="291">
        <v>0</v>
      </c>
      <c r="AE24" s="291">
        <v>0</v>
      </c>
      <c r="AF24" s="840"/>
    </row>
    <row r="25" spans="1:32" s="526" customFormat="1" ht="24.75" customHeight="1" x14ac:dyDescent="0.25">
      <c r="A25" s="529" t="s">
        <v>33</v>
      </c>
      <c r="B25" s="394">
        <f>H25+J25+L25+N25+P25+R25+T25+V25+X25+Z25+AB25+AD25</f>
        <v>36986.100000000006</v>
      </c>
      <c r="C25" s="395">
        <f t="shared" si="26"/>
        <v>0</v>
      </c>
      <c r="D25" s="395">
        <f t="shared" si="27"/>
        <v>0</v>
      </c>
      <c r="E25" s="395">
        <f t="shared" si="28"/>
        <v>0</v>
      </c>
      <c r="F25" s="394">
        <f t="shared" si="29"/>
        <v>0</v>
      </c>
      <c r="G25" s="394">
        <f t="shared" si="23"/>
        <v>0</v>
      </c>
      <c r="H25" s="291">
        <v>0</v>
      </c>
      <c r="I25" s="291">
        <v>0</v>
      </c>
      <c r="J25" s="291">
        <f>6604.1+604.25</f>
        <v>7208.35</v>
      </c>
      <c r="K25" s="291">
        <v>0</v>
      </c>
      <c r="L25" s="291">
        <f>6604.1+604.25</f>
        <v>7208.35</v>
      </c>
      <c r="M25" s="291">
        <v>0</v>
      </c>
      <c r="N25" s="291">
        <f>6604.1+555.9</f>
        <v>7160</v>
      </c>
      <c r="O25" s="291">
        <v>0</v>
      </c>
      <c r="P25" s="291">
        <v>6604.1</v>
      </c>
      <c r="Q25" s="291">
        <v>0</v>
      </c>
      <c r="R25" s="291">
        <v>0</v>
      </c>
      <c r="S25" s="291">
        <v>0</v>
      </c>
      <c r="T25" s="291">
        <v>0</v>
      </c>
      <c r="U25" s="291">
        <v>0</v>
      </c>
      <c r="V25" s="291">
        <v>0</v>
      </c>
      <c r="W25" s="291">
        <v>0</v>
      </c>
      <c r="X25" s="291">
        <v>0</v>
      </c>
      <c r="Y25" s="291">
        <v>0</v>
      </c>
      <c r="Z25" s="291">
        <v>0</v>
      </c>
      <c r="AA25" s="291">
        <v>0</v>
      </c>
      <c r="AB25" s="291">
        <v>0</v>
      </c>
      <c r="AC25" s="291">
        <v>0</v>
      </c>
      <c r="AD25" s="291">
        <v>8805.2999999999993</v>
      </c>
      <c r="AE25" s="291">
        <v>0</v>
      </c>
      <c r="AF25" s="840"/>
    </row>
    <row r="26" spans="1:32" s="538" customFormat="1" ht="31.5" x14ac:dyDescent="0.25">
      <c r="A26" s="299" t="s">
        <v>176</v>
      </c>
      <c r="B26" s="394">
        <f t="shared" ref="B26:B27" si="30">H26+J26+L26+N26+P26+R26+T26+V26+X26+Z26+AB26+AD26</f>
        <v>0</v>
      </c>
      <c r="C26" s="395">
        <f t="shared" si="26"/>
        <v>0</v>
      </c>
      <c r="D26" s="395">
        <f t="shared" si="27"/>
        <v>0</v>
      </c>
      <c r="E26" s="395">
        <f t="shared" ref="E26:E27" si="31">I26+K26+M26+O26+Q26+S26+U26+W26+Y26+AA26+AC26+AE26</f>
        <v>0</v>
      </c>
      <c r="F26" s="394">
        <f t="shared" si="29"/>
        <v>0</v>
      </c>
      <c r="G26" s="394">
        <f t="shared" si="23"/>
        <v>0</v>
      </c>
      <c r="H26" s="291">
        <v>0</v>
      </c>
      <c r="I26" s="291">
        <v>0</v>
      </c>
      <c r="J26" s="291">
        <v>0</v>
      </c>
      <c r="K26" s="291">
        <v>0</v>
      </c>
      <c r="L26" s="291">
        <v>0</v>
      </c>
      <c r="M26" s="291">
        <v>0</v>
      </c>
      <c r="N26" s="291">
        <v>0</v>
      </c>
      <c r="O26" s="291">
        <v>0</v>
      </c>
      <c r="P26" s="291">
        <v>0</v>
      </c>
      <c r="Q26" s="291">
        <v>0</v>
      </c>
      <c r="R26" s="291">
        <v>0</v>
      </c>
      <c r="S26" s="291">
        <v>0</v>
      </c>
      <c r="T26" s="291">
        <v>0</v>
      </c>
      <c r="U26" s="291">
        <v>0</v>
      </c>
      <c r="V26" s="291">
        <v>0</v>
      </c>
      <c r="W26" s="291">
        <v>0</v>
      </c>
      <c r="X26" s="291">
        <v>0</v>
      </c>
      <c r="Y26" s="291">
        <v>0</v>
      </c>
      <c r="Z26" s="291">
        <v>0</v>
      </c>
      <c r="AA26" s="291">
        <v>0</v>
      </c>
      <c r="AB26" s="291">
        <v>0</v>
      </c>
      <c r="AC26" s="291">
        <v>0</v>
      </c>
      <c r="AD26" s="291">
        <v>0</v>
      </c>
      <c r="AE26" s="291">
        <v>0</v>
      </c>
      <c r="AF26" s="840"/>
    </row>
    <row r="27" spans="1:32" s="538" customFormat="1" ht="15.75" x14ac:dyDescent="0.25">
      <c r="A27" s="287" t="s">
        <v>224</v>
      </c>
      <c r="B27" s="394">
        <f t="shared" si="30"/>
        <v>0</v>
      </c>
      <c r="C27" s="395">
        <f t="shared" ref="C27" si="32">H27</f>
        <v>0</v>
      </c>
      <c r="D27" s="395">
        <f t="shared" ref="D27" si="33">E27</f>
        <v>0</v>
      </c>
      <c r="E27" s="395">
        <f t="shared" si="31"/>
        <v>0</v>
      </c>
      <c r="F27" s="394">
        <f t="shared" si="29"/>
        <v>0</v>
      </c>
      <c r="G27" s="394">
        <f t="shared" ref="G27" si="34">IFERROR(E27/C27*100,0)</f>
        <v>0</v>
      </c>
      <c r="H27" s="291">
        <v>0</v>
      </c>
      <c r="I27" s="291">
        <v>0</v>
      </c>
      <c r="J27" s="291">
        <v>0</v>
      </c>
      <c r="K27" s="291">
        <v>0</v>
      </c>
      <c r="L27" s="291">
        <v>0</v>
      </c>
      <c r="M27" s="291">
        <v>0</v>
      </c>
      <c r="N27" s="291">
        <v>0</v>
      </c>
      <c r="O27" s="291">
        <v>0</v>
      </c>
      <c r="P27" s="291">
        <v>0</v>
      </c>
      <c r="Q27" s="291">
        <v>0</v>
      </c>
      <c r="R27" s="291">
        <v>0</v>
      </c>
      <c r="S27" s="291">
        <v>0</v>
      </c>
      <c r="T27" s="291">
        <v>0</v>
      </c>
      <c r="U27" s="291">
        <v>0</v>
      </c>
      <c r="V27" s="291">
        <v>0</v>
      </c>
      <c r="W27" s="291">
        <v>0</v>
      </c>
      <c r="X27" s="291">
        <v>0</v>
      </c>
      <c r="Y27" s="291">
        <v>0</v>
      </c>
      <c r="Z27" s="291">
        <v>0</v>
      </c>
      <c r="AA27" s="291">
        <v>0</v>
      </c>
      <c r="AB27" s="291">
        <v>0</v>
      </c>
      <c r="AC27" s="291">
        <v>0</v>
      </c>
      <c r="AD27" s="291">
        <v>0</v>
      </c>
      <c r="AE27" s="291">
        <v>0</v>
      </c>
      <c r="AF27" s="841"/>
    </row>
    <row r="28" spans="1:32" s="538" customFormat="1" ht="15.75" x14ac:dyDescent="0.25">
      <c r="A28" s="845" t="s">
        <v>470</v>
      </c>
      <c r="B28" s="846"/>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7"/>
      <c r="AF28" s="522"/>
    </row>
    <row r="29" spans="1:32" s="538" customFormat="1" ht="15.75" x14ac:dyDescent="0.25">
      <c r="A29" s="287" t="s">
        <v>467</v>
      </c>
      <c r="B29" s="394">
        <f t="shared" ref="B29:AE29" si="35">B30+B31+B34+B32</f>
        <v>23242.3</v>
      </c>
      <c r="C29" s="394">
        <f>C30+C31+C34+C32</f>
        <v>139.28</v>
      </c>
      <c r="D29" s="394">
        <f t="shared" si="35"/>
        <v>58.84</v>
      </c>
      <c r="E29" s="394">
        <f t="shared" si="35"/>
        <v>58.84</v>
      </c>
      <c r="F29" s="394">
        <f t="shared" ref="F29:F31" si="36">IFERROR(E29/B29*100,0)</f>
        <v>0.25315911075926223</v>
      </c>
      <c r="G29" s="394">
        <f t="shared" ref="G29:G31" si="37">IFERROR(E29/C29*100,0)</f>
        <v>42.24583572659391</v>
      </c>
      <c r="H29" s="288">
        <f t="shared" si="35"/>
        <v>139.28</v>
      </c>
      <c r="I29" s="288">
        <f t="shared" si="35"/>
        <v>58.84</v>
      </c>
      <c r="J29" s="288">
        <f>J30+J31+J34+J32</f>
        <v>160.86000000000001</v>
      </c>
      <c r="K29" s="288">
        <f>K30+K31+K34+K32</f>
        <v>0</v>
      </c>
      <c r="L29" s="288">
        <f t="shared" si="35"/>
        <v>160.87</v>
      </c>
      <c r="M29" s="288">
        <f>M30+M31+M34+M32</f>
        <v>0</v>
      </c>
      <c r="N29" s="288">
        <f t="shared" si="35"/>
        <v>2131.36</v>
      </c>
      <c r="O29" s="288">
        <f t="shared" si="35"/>
        <v>0</v>
      </c>
      <c r="P29" s="288">
        <f t="shared" si="35"/>
        <v>660.86</v>
      </c>
      <c r="Q29" s="288">
        <f t="shared" si="35"/>
        <v>0</v>
      </c>
      <c r="R29" s="288">
        <f t="shared" si="35"/>
        <v>380.69</v>
      </c>
      <c r="S29" s="288">
        <f t="shared" si="35"/>
        <v>0</v>
      </c>
      <c r="T29" s="288">
        <f t="shared" si="35"/>
        <v>464.36</v>
      </c>
      <c r="U29" s="288">
        <f t="shared" si="35"/>
        <v>0</v>
      </c>
      <c r="V29" s="288">
        <f t="shared" si="35"/>
        <v>551.36</v>
      </c>
      <c r="W29" s="288">
        <f t="shared" si="35"/>
        <v>0</v>
      </c>
      <c r="X29" s="288">
        <f t="shared" si="35"/>
        <v>649.32000000000005</v>
      </c>
      <c r="Y29" s="288">
        <f t="shared" si="35"/>
        <v>0</v>
      </c>
      <c r="Z29" s="288">
        <f t="shared" si="35"/>
        <v>14640.65</v>
      </c>
      <c r="AA29" s="288">
        <f t="shared" si="35"/>
        <v>0</v>
      </c>
      <c r="AB29" s="288">
        <f t="shared" si="35"/>
        <v>239.73</v>
      </c>
      <c r="AC29" s="288">
        <f t="shared" si="35"/>
        <v>0</v>
      </c>
      <c r="AD29" s="288">
        <f t="shared" si="35"/>
        <v>3062.96</v>
      </c>
      <c r="AE29" s="288">
        <f t="shared" si="35"/>
        <v>0</v>
      </c>
      <c r="AF29" s="844" t="s">
        <v>503</v>
      </c>
    </row>
    <row r="30" spans="1:32" s="538" customFormat="1" ht="15.75" x14ac:dyDescent="0.25">
      <c r="A30" s="393" t="s">
        <v>471</v>
      </c>
      <c r="B30" s="394">
        <f t="shared" ref="B30" si="38">H30+J30+L30+N30+P30+R30+T30+V30+X30+Z30+AB30+AD30</f>
        <v>0</v>
      </c>
      <c r="C30" s="395">
        <f t="shared" ref="C30:C31" si="39">H30</f>
        <v>0</v>
      </c>
      <c r="D30" s="395">
        <f t="shared" ref="D30:D31" si="40">E30</f>
        <v>0</v>
      </c>
      <c r="E30" s="395">
        <f t="shared" ref="E30:E31" si="41">I30+K30+M30+O30+Q30+S30+U30+W30+Y30+AA30+AC30+AE30</f>
        <v>0</v>
      </c>
      <c r="F30" s="394">
        <f t="shared" si="36"/>
        <v>0</v>
      </c>
      <c r="G30" s="395">
        <f t="shared" si="37"/>
        <v>0</v>
      </c>
      <c r="H30" s="291">
        <v>0</v>
      </c>
      <c r="I30" s="291">
        <v>0</v>
      </c>
      <c r="J30" s="291">
        <v>0</v>
      </c>
      <c r="K30" s="291">
        <v>0</v>
      </c>
      <c r="L30" s="291">
        <v>0</v>
      </c>
      <c r="M30" s="291">
        <v>0</v>
      </c>
      <c r="N30" s="291">
        <v>0</v>
      </c>
      <c r="O30" s="291">
        <v>0</v>
      </c>
      <c r="P30" s="291">
        <v>0</v>
      </c>
      <c r="Q30" s="291">
        <v>0</v>
      </c>
      <c r="R30" s="291">
        <v>0</v>
      </c>
      <c r="S30" s="291">
        <v>0</v>
      </c>
      <c r="T30" s="291">
        <v>0</v>
      </c>
      <c r="U30" s="291">
        <v>0</v>
      </c>
      <c r="V30" s="291">
        <v>0</v>
      </c>
      <c r="W30" s="291">
        <v>0</v>
      </c>
      <c r="X30" s="291">
        <v>0</v>
      </c>
      <c r="Y30" s="291">
        <v>0</v>
      </c>
      <c r="Z30" s="291">
        <v>0</v>
      </c>
      <c r="AA30" s="291">
        <v>0</v>
      </c>
      <c r="AB30" s="291">
        <v>0</v>
      </c>
      <c r="AC30" s="291">
        <v>0</v>
      </c>
      <c r="AD30" s="291">
        <v>0</v>
      </c>
      <c r="AE30" s="291">
        <v>0</v>
      </c>
      <c r="AF30" s="751"/>
    </row>
    <row r="31" spans="1:32" s="538" customFormat="1" ht="15.75" x14ac:dyDescent="0.25">
      <c r="A31" s="287" t="s">
        <v>32</v>
      </c>
      <c r="B31" s="394">
        <f>H31+J31+L31+N31+P31+R31+T31+V31+X31+Z31+AB31+AD31</f>
        <v>0</v>
      </c>
      <c r="C31" s="395">
        <f t="shared" si="39"/>
        <v>0</v>
      </c>
      <c r="D31" s="395">
        <f t="shared" si="40"/>
        <v>0</v>
      </c>
      <c r="E31" s="395">
        <f t="shared" si="41"/>
        <v>0</v>
      </c>
      <c r="F31" s="394">
        <f t="shared" si="36"/>
        <v>0</v>
      </c>
      <c r="G31" s="395">
        <f t="shared" si="37"/>
        <v>0</v>
      </c>
      <c r="H31" s="291">
        <v>0</v>
      </c>
      <c r="I31" s="291">
        <v>0</v>
      </c>
      <c r="J31" s="291">
        <v>0</v>
      </c>
      <c r="K31" s="291">
        <v>0</v>
      </c>
      <c r="L31" s="291">
        <v>0</v>
      </c>
      <c r="M31" s="291">
        <v>0</v>
      </c>
      <c r="N31" s="291">
        <v>0</v>
      </c>
      <c r="O31" s="291">
        <v>0</v>
      </c>
      <c r="P31" s="291">
        <v>0</v>
      </c>
      <c r="Q31" s="291">
        <v>0</v>
      </c>
      <c r="R31" s="291">
        <v>0</v>
      </c>
      <c r="S31" s="291">
        <v>0</v>
      </c>
      <c r="T31" s="291">
        <v>0</v>
      </c>
      <c r="U31" s="291">
        <v>0</v>
      </c>
      <c r="V31" s="291">
        <v>0</v>
      </c>
      <c r="W31" s="291">
        <v>0</v>
      </c>
      <c r="X31" s="291">
        <v>0</v>
      </c>
      <c r="Y31" s="291">
        <v>0</v>
      </c>
      <c r="Z31" s="291">
        <v>0</v>
      </c>
      <c r="AA31" s="291">
        <v>0</v>
      </c>
      <c r="AB31" s="291">
        <v>0</v>
      </c>
      <c r="AC31" s="291">
        <v>0</v>
      </c>
      <c r="AD31" s="291">
        <v>0</v>
      </c>
      <c r="AE31" s="291">
        <v>0</v>
      </c>
      <c r="AF31" s="751"/>
    </row>
    <row r="32" spans="1:32" s="527" customFormat="1" ht="24.75" customHeight="1" x14ac:dyDescent="0.25">
      <c r="A32" s="529" t="s">
        <v>33</v>
      </c>
      <c r="B32" s="530">
        <f>H32+J32+L32+N32+P32+R32+T32+V32+X32+Z32+AB32+AD32</f>
        <v>23242.3</v>
      </c>
      <c r="C32" s="531">
        <f>H32</f>
        <v>139.28</v>
      </c>
      <c r="D32" s="532">
        <f>E32</f>
        <v>58.84</v>
      </c>
      <c r="E32" s="530">
        <f>I32+K32+M32+O32+Q32+S32+U32+W32+Y32+AA32+AC32+AE32</f>
        <v>58.84</v>
      </c>
      <c r="F32" s="532">
        <f>E32/B32*100</f>
        <v>0.25315911075926223</v>
      </c>
      <c r="G32" s="532">
        <f>E32/C32*100</f>
        <v>42.24583572659391</v>
      </c>
      <c r="H32" s="532">
        <v>139.28</v>
      </c>
      <c r="I32" s="532">
        <v>58.84</v>
      </c>
      <c r="J32" s="532">
        <f>160.86</f>
        <v>160.86000000000001</v>
      </c>
      <c r="K32" s="291">
        <v>0</v>
      </c>
      <c r="L32" s="532">
        <f>160.87</f>
        <v>160.87</v>
      </c>
      <c r="M32" s="291">
        <v>0</v>
      </c>
      <c r="N32" s="532">
        <f>2131.36</f>
        <v>2131.36</v>
      </c>
      <c r="O32" s="291">
        <v>0</v>
      </c>
      <c r="P32" s="532">
        <v>660.86</v>
      </c>
      <c r="Q32" s="291">
        <v>0</v>
      </c>
      <c r="R32" s="532">
        <v>380.69</v>
      </c>
      <c r="S32" s="291">
        <v>0</v>
      </c>
      <c r="T32" s="532">
        <v>464.36</v>
      </c>
      <c r="U32" s="291">
        <v>0</v>
      </c>
      <c r="V32" s="532">
        <v>551.36</v>
      </c>
      <c r="W32" s="291">
        <v>0</v>
      </c>
      <c r="X32" s="532">
        <v>649.32000000000005</v>
      </c>
      <c r="Y32" s="291">
        <v>0</v>
      </c>
      <c r="Z32" s="532">
        <v>14640.65</v>
      </c>
      <c r="AA32" s="291">
        <v>0</v>
      </c>
      <c r="AB32" s="532">
        <v>239.73</v>
      </c>
      <c r="AC32" s="291">
        <v>0</v>
      </c>
      <c r="AD32" s="532">
        <v>3062.96</v>
      </c>
      <c r="AE32" s="291">
        <v>0</v>
      </c>
      <c r="AF32" s="751"/>
    </row>
    <row r="33" spans="1:32" s="538" customFormat="1" ht="31.5" x14ac:dyDescent="0.25">
      <c r="A33" s="299" t="s">
        <v>176</v>
      </c>
      <c r="B33" s="394">
        <f t="shared" ref="B33:B34" si="42">H33+J33+L33+N33+P33+R33+T33+V33+X33+Z33+AB33+AD33</f>
        <v>0</v>
      </c>
      <c r="C33" s="395">
        <f t="shared" ref="C33:C34" si="43">H33</f>
        <v>0</v>
      </c>
      <c r="D33" s="395">
        <f t="shared" ref="D33:D34" si="44">E33</f>
        <v>0</v>
      </c>
      <c r="E33" s="395">
        <f t="shared" ref="E33:E34" si="45">I33+K33+M33+O33+Q33+S33+U33+W33+Y33+AA33+AC33+AE33</f>
        <v>0</v>
      </c>
      <c r="F33" s="394">
        <f t="shared" ref="F33:F34" si="46">IFERROR(E33/B33*100,0)</f>
        <v>0</v>
      </c>
      <c r="G33" s="395">
        <f t="shared" ref="G33:G34" si="47">IFERROR(E33/C33*100,0)</f>
        <v>0</v>
      </c>
      <c r="H33" s="291">
        <v>0</v>
      </c>
      <c r="I33" s="291">
        <v>0</v>
      </c>
      <c r="J33" s="291">
        <v>0</v>
      </c>
      <c r="K33" s="291">
        <v>0</v>
      </c>
      <c r="L33" s="291">
        <v>0</v>
      </c>
      <c r="M33" s="291">
        <v>0</v>
      </c>
      <c r="N33" s="291">
        <v>0</v>
      </c>
      <c r="O33" s="291">
        <v>0</v>
      </c>
      <c r="P33" s="291">
        <v>0</v>
      </c>
      <c r="Q33" s="291">
        <v>0</v>
      </c>
      <c r="R33" s="291">
        <v>0</v>
      </c>
      <c r="S33" s="291">
        <v>0</v>
      </c>
      <c r="T33" s="291">
        <v>0</v>
      </c>
      <c r="U33" s="291">
        <v>0</v>
      </c>
      <c r="V33" s="291">
        <v>0</v>
      </c>
      <c r="W33" s="291">
        <v>0</v>
      </c>
      <c r="X33" s="291">
        <v>0</v>
      </c>
      <c r="Y33" s="291">
        <v>0</v>
      </c>
      <c r="Z33" s="291">
        <v>0</v>
      </c>
      <c r="AA33" s="291">
        <v>0</v>
      </c>
      <c r="AB33" s="291">
        <v>0</v>
      </c>
      <c r="AC33" s="291">
        <v>0</v>
      </c>
      <c r="AD33" s="291">
        <v>0</v>
      </c>
      <c r="AE33" s="291">
        <v>0</v>
      </c>
      <c r="AF33" s="751"/>
    </row>
    <row r="34" spans="1:32" s="538" customFormat="1" ht="15.75" x14ac:dyDescent="0.25">
      <c r="A34" s="287" t="s">
        <v>224</v>
      </c>
      <c r="B34" s="394">
        <f t="shared" si="42"/>
        <v>0</v>
      </c>
      <c r="C34" s="395">
        <f t="shared" si="43"/>
        <v>0</v>
      </c>
      <c r="D34" s="395">
        <f t="shared" si="44"/>
        <v>0</v>
      </c>
      <c r="E34" s="395">
        <f t="shared" si="45"/>
        <v>0</v>
      </c>
      <c r="F34" s="394">
        <f t="shared" si="46"/>
        <v>0</v>
      </c>
      <c r="G34" s="395">
        <f t="shared" si="47"/>
        <v>0</v>
      </c>
      <c r="H34" s="291">
        <v>0</v>
      </c>
      <c r="I34" s="291">
        <v>0</v>
      </c>
      <c r="J34" s="291">
        <v>0</v>
      </c>
      <c r="K34" s="291">
        <v>0</v>
      </c>
      <c r="L34" s="291">
        <v>0</v>
      </c>
      <c r="M34" s="291">
        <v>0</v>
      </c>
      <c r="N34" s="291">
        <v>0</v>
      </c>
      <c r="O34" s="291">
        <v>0</v>
      </c>
      <c r="P34" s="291">
        <v>0</v>
      </c>
      <c r="Q34" s="291">
        <v>0</v>
      </c>
      <c r="R34" s="291">
        <v>0</v>
      </c>
      <c r="S34" s="291">
        <v>0</v>
      </c>
      <c r="T34" s="291">
        <v>0</v>
      </c>
      <c r="U34" s="291">
        <v>0</v>
      </c>
      <c r="V34" s="291">
        <v>0</v>
      </c>
      <c r="W34" s="291">
        <v>0</v>
      </c>
      <c r="X34" s="291">
        <v>0</v>
      </c>
      <c r="Y34" s="291">
        <v>0</v>
      </c>
      <c r="Z34" s="291">
        <v>0</v>
      </c>
      <c r="AA34" s="291">
        <v>0</v>
      </c>
      <c r="AB34" s="291">
        <v>0</v>
      </c>
      <c r="AC34" s="291">
        <v>0</v>
      </c>
      <c r="AD34" s="291">
        <v>0</v>
      </c>
      <c r="AE34" s="291">
        <v>0</v>
      </c>
      <c r="AF34" s="752"/>
    </row>
    <row r="35" spans="1:32" s="538" customFormat="1" ht="15.75" x14ac:dyDescent="0.25">
      <c r="A35" s="845" t="s">
        <v>472</v>
      </c>
      <c r="B35" s="846"/>
      <c r="C35" s="846"/>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7"/>
      <c r="AF35" s="518"/>
    </row>
    <row r="36" spans="1:32" s="538" customFormat="1" ht="15.75" x14ac:dyDescent="0.25">
      <c r="A36" s="287" t="s">
        <v>467</v>
      </c>
      <c r="B36" s="394">
        <f t="shared" ref="B36" si="48">B37+B38+B41+B39</f>
        <v>12504.51</v>
      </c>
      <c r="C36" s="394">
        <f>C37+C38+C41+C39</f>
        <v>0</v>
      </c>
      <c r="D36" s="394">
        <f t="shared" ref="D36:E36" si="49">D37+D38+D41+D39</f>
        <v>0</v>
      </c>
      <c r="E36" s="394">
        <f t="shared" si="49"/>
        <v>0</v>
      </c>
      <c r="F36" s="394">
        <f t="shared" ref="F36:F38" si="50">IFERROR(E36/B36*100,0)</f>
        <v>0</v>
      </c>
      <c r="G36" s="394">
        <f t="shared" ref="G36:G40" si="51">IFERROR(E36/C36*100,0)</f>
        <v>0</v>
      </c>
      <c r="H36" s="288">
        <f t="shared" ref="H36:I36" si="52">H37+H38+H41+H39</f>
        <v>0</v>
      </c>
      <c r="I36" s="288">
        <f t="shared" si="52"/>
        <v>0</v>
      </c>
      <c r="J36" s="288">
        <f>J37+J38+J41+J39</f>
        <v>0</v>
      </c>
      <c r="K36" s="288">
        <f>K37+K38+K41+K39</f>
        <v>0</v>
      </c>
      <c r="L36" s="288">
        <f t="shared" ref="L36" si="53">L37+L38+L41+L39</f>
        <v>576.30999999999995</v>
      </c>
      <c r="M36" s="288">
        <f>M37+M38+M41+M39</f>
        <v>0</v>
      </c>
      <c r="N36" s="288">
        <f t="shared" ref="N36:AE36" si="54">N37+N38+N41+N39</f>
        <v>0</v>
      </c>
      <c r="O36" s="288">
        <f t="shared" si="54"/>
        <v>0</v>
      </c>
      <c r="P36" s="288">
        <f t="shared" si="54"/>
        <v>0</v>
      </c>
      <c r="Q36" s="288">
        <f t="shared" si="54"/>
        <v>0</v>
      </c>
      <c r="R36" s="288">
        <f t="shared" si="54"/>
        <v>0</v>
      </c>
      <c r="S36" s="288">
        <f t="shared" si="54"/>
        <v>0</v>
      </c>
      <c r="T36" s="288">
        <f t="shared" si="54"/>
        <v>0</v>
      </c>
      <c r="U36" s="288">
        <f t="shared" si="54"/>
        <v>0</v>
      </c>
      <c r="V36" s="288">
        <f t="shared" si="54"/>
        <v>0</v>
      </c>
      <c r="W36" s="288">
        <f t="shared" si="54"/>
        <v>0</v>
      </c>
      <c r="X36" s="288">
        <f t="shared" si="54"/>
        <v>0</v>
      </c>
      <c r="Y36" s="288">
        <f t="shared" si="54"/>
        <v>0</v>
      </c>
      <c r="Z36" s="288">
        <f t="shared" si="54"/>
        <v>0</v>
      </c>
      <c r="AA36" s="288">
        <f t="shared" si="54"/>
        <v>0</v>
      </c>
      <c r="AB36" s="288">
        <f t="shared" si="54"/>
        <v>11928.2</v>
      </c>
      <c r="AC36" s="288">
        <f t="shared" si="54"/>
        <v>0</v>
      </c>
      <c r="AD36" s="288">
        <f t="shared" si="54"/>
        <v>0</v>
      </c>
      <c r="AE36" s="288">
        <f t="shared" si="54"/>
        <v>0</v>
      </c>
      <c r="AF36" s="518"/>
    </row>
    <row r="37" spans="1:32" s="538" customFormat="1" ht="15.75" x14ac:dyDescent="0.25">
      <c r="A37" s="393" t="s">
        <v>471</v>
      </c>
      <c r="B37" s="394">
        <f t="shared" ref="B37:B38" si="55">H37+J37+L37+N37+P37+R37+T37+V37+X37+Z37+AB37+AD37</f>
        <v>0</v>
      </c>
      <c r="C37" s="395">
        <f t="shared" ref="C37:C38" si="56">H37</f>
        <v>0</v>
      </c>
      <c r="D37" s="395">
        <f t="shared" ref="D37:D38" si="57">E37</f>
        <v>0</v>
      </c>
      <c r="E37" s="395">
        <f t="shared" ref="E37:E38" si="58">I37+K37+M37+O37+Q37+S37+U37+W37+Y37+AA37+AC37+AE37</f>
        <v>0</v>
      </c>
      <c r="F37" s="394">
        <f t="shared" si="50"/>
        <v>0</v>
      </c>
      <c r="G37" s="395">
        <f t="shared" si="51"/>
        <v>0</v>
      </c>
      <c r="H37" s="291">
        <v>0</v>
      </c>
      <c r="I37" s="291">
        <v>0</v>
      </c>
      <c r="J37" s="291">
        <v>0</v>
      </c>
      <c r="K37" s="291">
        <v>0</v>
      </c>
      <c r="L37" s="291">
        <v>0</v>
      </c>
      <c r="M37" s="291">
        <v>0</v>
      </c>
      <c r="N37" s="291">
        <v>0</v>
      </c>
      <c r="O37" s="291">
        <v>0</v>
      </c>
      <c r="P37" s="291">
        <v>0</v>
      </c>
      <c r="Q37" s="291">
        <v>0</v>
      </c>
      <c r="R37" s="291">
        <v>0</v>
      </c>
      <c r="S37" s="291">
        <v>0</v>
      </c>
      <c r="T37" s="291">
        <v>0</v>
      </c>
      <c r="U37" s="291">
        <v>0</v>
      </c>
      <c r="V37" s="291">
        <v>0</v>
      </c>
      <c r="W37" s="291">
        <v>0</v>
      </c>
      <c r="X37" s="291">
        <v>0</v>
      </c>
      <c r="Y37" s="291">
        <v>0</v>
      </c>
      <c r="Z37" s="291">
        <v>0</v>
      </c>
      <c r="AA37" s="291">
        <v>0</v>
      </c>
      <c r="AB37" s="291">
        <v>0</v>
      </c>
      <c r="AC37" s="291">
        <v>0</v>
      </c>
      <c r="AD37" s="291">
        <v>0</v>
      </c>
      <c r="AE37" s="291">
        <v>0</v>
      </c>
      <c r="AF37" s="518"/>
    </row>
    <row r="38" spans="1:32" s="538" customFormat="1" ht="15.75" x14ac:dyDescent="0.25">
      <c r="A38" s="287" t="s">
        <v>32</v>
      </c>
      <c r="B38" s="394">
        <f t="shared" si="55"/>
        <v>0</v>
      </c>
      <c r="C38" s="395">
        <f t="shared" si="56"/>
        <v>0</v>
      </c>
      <c r="D38" s="395">
        <f t="shared" si="57"/>
        <v>0</v>
      </c>
      <c r="E38" s="395">
        <f t="shared" si="58"/>
        <v>0</v>
      </c>
      <c r="F38" s="394">
        <f t="shared" si="50"/>
        <v>0</v>
      </c>
      <c r="G38" s="395">
        <f t="shared" si="51"/>
        <v>0</v>
      </c>
      <c r="H38" s="291">
        <v>0</v>
      </c>
      <c r="I38" s="291">
        <v>0</v>
      </c>
      <c r="J38" s="291">
        <v>0</v>
      </c>
      <c r="K38" s="291">
        <v>0</v>
      </c>
      <c r="L38" s="291">
        <v>0</v>
      </c>
      <c r="M38" s="291">
        <v>0</v>
      </c>
      <c r="N38" s="291">
        <v>0</v>
      </c>
      <c r="O38" s="291">
        <v>0</v>
      </c>
      <c r="P38" s="291">
        <v>0</v>
      </c>
      <c r="Q38" s="291">
        <v>0</v>
      </c>
      <c r="R38" s="291">
        <v>0</v>
      </c>
      <c r="S38" s="291">
        <v>0</v>
      </c>
      <c r="T38" s="291">
        <v>0</v>
      </c>
      <c r="U38" s="291">
        <v>0</v>
      </c>
      <c r="V38" s="291">
        <v>0</v>
      </c>
      <c r="W38" s="291">
        <v>0</v>
      </c>
      <c r="X38" s="291">
        <v>0</v>
      </c>
      <c r="Y38" s="291">
        <v>0</v>
      </c>
      <c r="Z38" s="291">
        <v>0</v>
      </c>
      <c r="AA38" s="291">
        <v>0</v>
      </c>
      <c r="AB38" s="291">
        <v>0</v>
      </c>
      <c r="AC38" s="291">
        <v>0</v>
      </c>
      <c r="AD38" s="291">
        <v>0</v>
      </c>
      <c r="AE38" s="291">
        <v>0</v>
      </c>
      <c r="AF38" s="518"/>
    </row>
    <row r="39" spans="1:32" s="526" customFormat="1" ht="24.75" customHeight="1" x14ac:dyDescent="0.25">
      <c r="A39" s="529" t="s">
        <v>33</v>
      </c>
      <c r="B39" s="530">
        <f>H39+J39+L39+N39+P39+R39+T39+V39+X39+Z39+AB39+AD39</f>
        <v>12504.51</v>
      </c>
      <c r="C39" s="531">
        <f>H39</f>
        <v>0</v>
      </c>
      <c r="D39" s="532">
        <f>E39</f>
        <v>0</v>
      </c>
      <c r="E39" s="530">
        <f>I39+K39+M39+O39+Q39+S39+U39+W39+Y39+AA39+AC39+AE39</f>
        <v>0</v>
      </c>
      <c r="F39" s="532">
        <f>E39/B39*100</f>
        <v>0</v>
      </c>
      <c r="G39" s="395">
        <f t="shared" si="51"/>
        <v>0</v>
      </c>
      <c r="H39" s="291">
        <v>0</v>
      </c>
      <c r="I39" s="291">
        <v>0</v>
      </c>
      <c r="J39" s="291">
        <v>0</v>
      </c>
      <c r="K39" s="291">
        <v>0</v>
      </c>
      <c r="L39" s="532">
        <v>576.30999999999995</v>
      </c>
      <c r="M39" s="291">
        <v>0</v>
      </c>
      <c r="N39" s="291">
        <v>0</v>
      </c>
      <c r="O39" s="291">
        <v>0</v>
      </c>
      <c r="P39" s="291">
        <v>0</v>
      </c>
      <c r="Q39" s="291">
        <v>0</v>
      </c>
      <c r="R39" s="291">
        <v>0</v>
      </c>
      <c r="S39" s="291">
        <v>0</v>
      </c>
      <c r="T39" s="291">
        <v>0</v>
      </c>
      <c r="U39" s="291">
        <v>0</v>
      </c>
      <c r="V39" s="291">
        <v>0</v>
      </c>
      <c r="W39" s="291">
        <v>0</v>
      </c>
      <c r="X39" s="291">
        <v>0</v>
      </c>
      <c r="Y39" s="291">
        <v>0</v>
      </c>
      <c r="Z39" s="291">
        <v>0</v>
      </c>
      <c r="AA39" s="291">
        <v>0</v>
      </c>
      <c r="AB39" s="532">
        <v>11928.2</v>
      </c>
      <c r="AC39" s="291">
        <v>0</v>
      </c>
      <c r="AD39" s="291">
        <v>0</v>
      </c>
      <c r="AE39" s="291">
        <v>0</v>
      </c>
      <c r="AF39" s="534"/>
    </row>
    <row r="40" spans="1:32" s="538" customFormat="1" ht="31.5" x14ac:dyDescent="0.25">
      <c r="A40" s="299" t="s">
        <v>176</v>
      </c>
      <c r="B40" s="394">
        <f t="shared" ref="B40:B41" si="59">H40+J40+L40+N40+P40+R40+T40+V40+X40+Z40+AB40+AD40</f>
        <v>0</v>
      </c>
      <c r="C40" s="395">
        <f t="shared" ref="C40:C41" si="60">H40</f>
        <v>0</v>
      </c>
      <c r="D40" s="395">
        <f t="shared" ref="D40:D41" si="61">E40</f>
        <v>0</v>
      </c>
      <c r="E40" s="395">
        <f t="shared" ref="E40:E41" si="62">I40+K40+M40+O40+Q40+S40+U40+W40+Y40+AA40+AC40+AE40</f>
        <v>0</v>
      </c>
      <c r="F40" s="394">
        <f t="shared" ref="F40:F41" si="63">IFERROR(E40/B40*100,0)</f>
        <v>0</v>
      </c>
      <c r="G40" s="395">
        <f t="shared" si="51"/>
        <v>0</v>
      </c>
      <c r="H40" s="291">
        <v>0</v>
      </c>
      <c r="I40" s="291">
        <v>0</v>
      </c>
      <c r="J40" s="291">
        <v>0</v>
      </c>
      <c r="K40" s="291">
        <v>0</v>
      </c>
      <c r="L40" s="291">
        <v>0</v>
      </c>
      <c r="M40" s="291">
        <v>0</v>
      </c>
      <c r="N40" s="291">
        <v>0</v>
      </c>
      <c r="O40" s="291">
        <v>0</v>
      </c>
      <c r="P40" s="291">
        <v>0</v>
      </c>
      <c r="Q40" s="291">
        <v>0</v>
      </c>
      <c r="R40" s="291">
        <v>0</v>
      </c>
      <c r="S40" s="291">
        <v>0</v>
      </c>
      <c r="T40" s="291">
        <v>0</v>
      </c>
      <c r="U40" s="291">
        <v>0</v>
      </c>
      <c r="V40" s="291">
        <v>0</v>
      </c>
      <c r="W40" s="291">
        <v>0</v>
      </c>
      <c r="X40" s="291">
        <v>0</v>
      </c>
      <c r="Y40" s="291">
        <v>0</v>
      </c>
      <c r="Z40" s="291">
        <v>0</v>
      </c>
      <c r="AA40" s="291">
        <v>0</v>
      </c>
      <c r="AB40" s="291">
        <v>0</v>
      </c>
      <c r="AC40" s="291">
        <v>0</v>
      </c>
      <c r="AD40" s="291">
        <v>0</v>
      </c>
      <c r="AE40" s="291">
        <v>0</v>
      </c>
      <c r="AF40" s="518"/>
    </row>
    <row r="41" spans="1:32" s="538" customFormat="1" ht="15.75" x14ac:dyDescent="0.25">
      <c r="A41" s="287" t="s">
        <v>224</v>
      </c>
      <c r="B41" s="394">
        <f t="shared" si="59"/>
        <v>0</v>
      </c>
      <c r="C41" s="395">
        <f t="shared" si="60"/>
        <v>0</v>
      </c>
      <c r="D41" s="395">
        <f t="shared" si="61"/>
        <v>0</v>
      </c>
      <c r="E41" s="395">
        <f t="shared" si="62"/>
        <v>0</v>
      </c>
      <c r="F41" s="394">
        <f t="shared" si="63"/>
        <v>0</v>
      </c>
      <c r="G41" s="395">
        <f t="shared" ref="G41" si="64">IFERROR(E41/C41*100,0)</f>
        <v>0</v>
      </c>
      <c r="H41" s="291">
        <v>0</v>
      </c>
      <c r="I41" s="291">
        <v>0</v>
      </c>
      <c r="J41" s="291">
        <v>0</v>
      </c>
      <c r="K41" s="291">
        <v>0</v>
      </c>
      <c r="L41" s="291">
        <v>0</v>
      </c>
      <c r="M41" s="291">
        <v>0</v>
      </c>
      <c r="N41" s="291">
        <v>0</v>
      </c>
      <c r="O41" s="291">
        <v>0</v>
      </c>
      <c r="P41" s="291">
        <v>0</v>
      </c>
      <c r="Q41" s="291">
        <v>0</v>
      </c>
      <c r="R41" s="291">
        <v>0</v>
      </c>
      <c r="S41" s="291">
        <v>0</v>
      </c>
      <c r="T41" s="291">
        <v>0</v>
      </c>
      <c r="U41" s="291">
        <v>0</v>
      </c>
      <c r="V41" s="291">
        <v>0</v>
      </c>
      <c r="W41" s="291">
        <v>0</v>
      </c>
      <c r="X41" s="291">
        <v>0</v>
      </c>
      <c r="Y41" s="291">
        <v>0</v>
      </c>
      <c r="Z41" s="291">
        <v>0</v>
      </c>
      <c r="AA41" s="291">
        <v>0</v>
      </c>
      <c r="AB41" s="291">
        <v>0</v>
      </c>
      <c r="AC41" s="291">
        <v>0</v>
      </c>
      <c r="AD41" s="291">
        <v>0</v>
      </c>
      <c r="AE41" s="291">
        <v>0</v>
      </c>
      <c r="AF41" s="518"/>
    </row>
    <row r="42" spans="1:32" s="538" customFormat="1" ht="15.75" x14ac:dyDescent="0.25">
      <c r="A42" s="845" t="s">
        <v>473</v>
      </c>
      <c r="B42" s="846"/>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7"/>
      <c r="AF42" s="518"/>
    </row>
    <row r="43" spans="1:32" s="538" customFormat="1" ht="15.75" x14ac:dyDescent="0.25">
      <c r="A43" s="284" t="s">
        <v>31</v>
      </c>
      <c r="B43" s="285">
        <f>B45+B46+B44+B48</f>
        <v>53509.31</v>
      </c>
      <c r="C43" s="285">
        <f t="shared" ref="C43:AE43" si="65">C45+C46+C44+C48</f>
        <v>5142.3099999999995</v>
      </c>
      <c r="D43" s="285">
        <f t="shared" si="65"/>
        <v>3726.31</v>
      </c>
      <c r="E43" s="285">
        <f t="shared" si="65"/>
        <v>3726.31</v>
      </c>
      <c r="F43" s="285">
        <f>E43/B43*100</f>
        <v>6.9638535798723629</v>
      </c>
      <c r="G43" s="285">
        <f>E43/C43*100</f>
        <v>72.463737114254101</v>
      </c>
      <c r="H43" s="285">
        <f t="shared" si="65"/>
        <v>5142.3099999999995</v>
      </c>
      <c r="I43" s="285">
        <f t="shared" si="65"/>
        <v>3726.31</v>
      </c>
      <c r="J43" s="285">
        <f t="shared" si="65"/>
        <v>5472.92</v>
      </c>
      <c r="K43" s="285">
        <f t="shared" si="65"/>
        <v>0</v>
      </c>
      <c r="L43" s="285">
        <f>L45+L46+L44+L48</f>
        <v>4731.79</v>
      </c>
      <c r="M43" s="285">
        <f t="shared" si="65"/>
        <v>0</v>
      </c>
      <c r="N43" s="285">
        <f t="shared" si="65"/>
        <v>3977.92</v>
      </c>
      <c r="O43" s="285">
        <f t="shared" si="65"/>
        <v>0</v>
      </c>
      <c r="P43" s="285">
        <f t="shared" si="65"/>
        <v>2981.2799999999997</v>
      </c>
      <c r="Q43" s="285">
        <f t="shared" si="65"/>
        <v>0</v>
      </c>
      <c r="R43" s="285">
        <f t="shared" si="65"/>
        <v>2527.65</v>
      </c>
      <c r="S43" s="285">
        <f t="shared" si="65"/>
        <v>0</v>
      </c>
      <c r="T43" s="285">
        <f t="shared" si="65"/>
        <v>3132.16</v>
      </c>
      <c r="U43" s="285">
        <f t="shared" si="65"/>
        <v>0</v>
      </c>
      <c r="V43" s="285">
        <f t="shared" si="65"/>
        <v>4103.8100000000004</v>
      </c>
      <c r="W43" s="285">
        <f t="shared" si="65"/>
        <v>0</v>
      </c>
      <c r="X43" s="285">
        <f t="shared" si="65"/>
        <v>4851.67</v>
      </c>
      <c r="Y43" s="285">
        <f t="shared" si="65"/>
        <v>0</v>
      </c>
      <c r="Z43" s="285">
        <f t="shared" si="65"/>
        <v>6810.2</v>
      </c>
      <c r="AA43" s="285">
        <f t="shared" si="65"/>
        <v>0</v>
      </c>
      <c r="AB43" s="285">
        <f t="shared" si="65"/>
        <v>4842.46</v>
      </c>
      <c r="AC43" s="285">
        <f t="shared" si="65"/>
        <v>0</v>
      </c>
      <c r="AD43" s="285">
        <f t="shared" si="65"/>
        <v>4935.1400000000003</v>
      </c>
      <c r="AE43" s="285">
        <f t="shared" si="65"/>
        <v>0</v>
      </c>
      <c r="AF43" s="848"/>
    </row>
    <row r="44" spans="1:32" s="538" customFormat="1" ht="15.75" x14ac:dyDescent="0.25">
      <c r="A44" s="393" t="s">
        <v>171</v>
      </c>
      <c r="B44" s="395">
        <f t="shared" ref="B44:C48" si="66">B51+B58</f>
        <v>0</v>
      </c>
      <c r="C44" s="395">
        <f t="shared" si="66"/>
        <v>0</v>
      </c>
      <c r="D44" s="395">
        <f t="shared" ref="D44:D45" si="67">E44</f>
        <v>0</v>
      </c>
      <c r="E44" s="395">
        <f t="shared" ref="E44:E45" si="68">I44+K44+M44+O44+Q44+S44+U44+W44+Y44+AA44+AC44+AE44</f>
        <v>0</v>
      </c>
      <c r="F44" s="394">
        <f t="shared" ref="F44:F45" si="69">IFERROR(E44/B44*100,0)</f>
        <v>0</v>
      </c>
      <c r="G44" s="394">
        <f t="shared" ref="G44:G45" si="70">IFERROR(E44/C44*100,0)</f>
        <v>0</v>
      </c>
      <c r="H44" s="291">
        <f t="shared" ref="H44:AE48" si="71">H51+H58</f>
        <v>0</v>
      </c>
      <c r="I44" s="291">
        <f t="shared" si="71"/>
        <v>0</v>
      </c>
      <c r="J44" s="291">
        <f t="shared" si="71"/>
        <v>0</v>
      </c>
      <c r="K44" s="291">
        <f t="shared" si="71"/>
        <v>0</v>
      </c>
      <c r="L44" s="291">
        <f t="shared" si="71"/>
        <v>0</v>
      </c>
      <c r="M44" s="291">
        <f t="shared" si="71"/>
        <v>0</v>
      </c>
      <c r="N44" s="291">
        <f t="shared" si="71"/>
        <v>0</v>
      </c>
      <c r="O44" s="291">
        <f t="shared" si="71"/>
        <v>0</v>
      </c>
      <c r="P44" s="291">
        <f t="shared" si="71"/>
        <v>0</v>
      </c>
      <c r="Q44" s="291">
        <f t="shared" si="71"/>
        <v>0</v>
      </c>
      <c r="R44" s="291">
        <f t="shared" si="71"/>
        <v>0</v>
      </c>
      <c r="S44" s="291">
        <f t="shared" si="71"/>
        <v>0</v>
      </c>
      <c r="T44" s="291">
        <f t="shared" si="71"/>
        <v>0</v>
      </c>
      <c r="U44" s="291">
        <f t="shared" si="71"/>
        <v>0</v>
      </c>
      <c r="V44" s="291">
        <f t="shared" si="71"/>
        <v>0</v>
      </c>
      <c r="W44" s="291">
        <f t="shared" si="71"/>
        <v>0</v>
      </c>
      <c r="X44" s="291">
        <f t="shared" si="71"/>
        <v>0</v>
      </c>
      <c r="Y44" s="291">
        <f t="shared" si="71"/>
        <v>0</v>
      </c>
      <c r="Z44" s="291">
        <f t="shared" si="71"/>
        <v>0</v>
      </c>
      <c r="AA44" s="291">
        <f t="shared" si="71"/>
        <v>0</v>
      </c>
      <c r="AB44" s="291">
        <f t="shared" si="71"/>
        <v>0</v>
      </c>
      <c r="AC44" s="291">
        <f t="shared" si="71"/>
        <v>0</v>
      </c>
      <c r="AD44" s="291">
        <f t="shared" si="71"/>
        <v>0</v>
      </c>
      <c r="AE44" s="291">
        <f t="shared" si="71"/>
        <v>0</v>
      </c>
      <c r="AF44" s="849"/>
    </row>
    <row r="45" spans="1:32" s="538" customFormat="1" ht="15.75" x14ac:dyDescent="0.25">
      <c r="A45" s="287" t="s">
        <v>32</v>
      </c>
      <c r="B45" s="395">
        <f t="shared" si="66"/>
        <v>0</v>
      </c>
      <c r="C45" s="395">
        <f t="shared" si="66"/>
        <v>0</v>
      </c>
      <c r="D45" s="395">
        <f t="shared" si="67"/>
        <v>0</v>
      </c>
      <c r="E45" s="395">
        <f t="shared" si="68"/>
        <v>0</v>
      </c>
      <c r="F45" s="394">
        <f t="shared" si="69"/>
        <v>0</v>
      </c>
      <c r="G45" s="394">
        <f t="shared" si="70"/>
        <v>0</v>
      </c>
      <c r="H45" s="291">
        <f t="shared" si="71"/>
        <v>0</v>
      </c>
      <c r="I45" s="291">
        <f t="shared" si="71"/>
        <v>0</v>
      </c>
      <c r="J45" s="291">
        <f t="shared" si="71"/>
        <v>0</v>
      </c>
      <c r="K45" s="291">
        <f t="shared" si="71"/>
        <v>0</v>
      </c>
      <c r="L45" s="291">
        <f t="shared" si="71"/>
        <v>0</v>
      </c>
      <c r="M45" s="291">
        <f t="shared" si="71"/>
        <v>0</v>
      </c>
      <c r="N45" s="291">
        <f t="shared" si="71"/>
        <v>0</v>
      </c>
      <c r="O45" s="291">
        <f t="shared" si="71"/>
        <v>0</v>
      </c>
      <c r="P45" s="291">
        <f t="shared" si="71"/>
        <v>0</v>
      </c>
      <c r="Q45" s="291">
        <f t="shared" si="71"/>
        <v>0</v>
      </c>
      <c r="R45" s="291">
        <f t="shared" si="71"/>
        <v>0</v>
      </c>
      <c r="S45" s="291">
        <f t="shared" si="71"/>
        <v>0</v>
      </c>
      <c r="T45" s="291">
        <f t="shared" si="71"/>
        <v>0</v>
      </c>
      <c r="U45" s="291">
        <f t="shared" si="71"/>
        <v>0</v>
      </c>
      <c r="V45" s="291">
        <f t="shared" si="71"/>
        <v>0</v>
      </c>
      <c r="W45" s="291">
        <f t="shared" si="71"/>
        <v>0</v>
      </c>
      <c r="X45" s="291">
        <f t="shared" si="71"/>
        <v>0</v>
      </c>
      <c r="Y45" s="291">
        <f t="shared" si="71"/>
        <v>0</v>
      </c>
      <c r="Z45" s="291">
        <f t="shared" si="71"/>
        <v>0</v>
      </c>
      <c r="AA45" s="291">
        <f t="shared" si="71"/>
        <v>0</v>
      </c>
      <c r="AB45" s="291">
        <f t="shared" si="71"/>
        <v>0</v>
      </c>
      <c r="AC45" s="291">
        <f t="shared" si="71"/>
        <v>0</v>
      </c>
      <c r="AD45" s="291">
        <f t="shared" si="71"/>
        <v>0</v>
      </c>
      <c r="AE45" s="291">
        <f t="shared" si="71"/>
        <v>0</v>
      </c>
      <c r="AF45" s="849"/>
    </row>
    <row r="46" spans="1:32" s="538" customFormat="1" ht="15.75" x14ac:dyDescent="0.25">
      <c r="A46" s="287" t="s">
        <v>33</v>
      </c>
      <c r="B46" s="395">
        <f t="shared" si="66"/>
        <v>53509.31</v>
      </c>
      <c r="C46" s="395">
        <f t="shared" si="66"/>
        <v>5142.3099999999995</v>
      </c>
      <c r="D46" s="395">
        <f>E46</f>
        <v>3726.31</v>
      </c>
      <c r="E46" s="395">
        <f>I46+K46+M46+O46+Q46+S46+U46+W46+Y46+AA46+AC46+AE46</f>
        <v>3726.31</v>
      </c>
      <c r="F46" s="394">
        <f>IFERROR(E46/B46*100,0)</f>
        <v>6.9638535798723629</v>
      </c>
      <c r="G46" s="394">
        <f>IFERROR(E46/C46*100,0)</f>
        <v>72.463737114254101</v>
      </c>
      <c r="H46" s="291">
        <f t="shared" si="71"/>
        <v>5142.3099999999995</v>
      </c>
      <c r="I46" s="291">
        <f t="shared" si="71"/>
        <v>3726.31</v>
      </c>
      <c r="J46" s="291">
        <f t="shared" si="71"/>
        <v>5472.92</v>
      </c>
      <c r="K46" s="291">
        <f t="shared" si="71"/>
        <v>0</v>
      </c>
      <c r="L46" s="291">
        <f t="shared" si="71"/>
        <v>4731.79</v>
      </c>
      <c r="M46" s="291">
        <f t="shared" si="71"/>
        <v>0</v>
      </c>
      <c r="N46" s="291">
        <f t="shared" si="71"/>
        <v>3977.92</v>
      </c>
      <c r="O46" s="291">
        <f t="shared" si="71"/>
        <v>0</v>
      </c>
      <c r="P46" s="291">
        <f t="shared" si="71"/>
        <v>2981.2799999999997</v>
      </c>
      <c r="Q46" s="291">
        <f t="shared" si="71"/>
        <v>0</v>
      </c>
      <c r="R46" s="291">
        <f t="shared" si="71"/>
        <v>2527.65</v>
      </c>
      <c r="S46" s="291">
        <f t="shared" si="71"/>
        <v>0</v>
      </c>
      <c r="T46" s="291">
        <f t="shared" si="71"/>
        <v>3132.16</v>
      </c>
      <c r="U46" s="291">
        <f t="shared" si="71"/>
        <v>0</v>
      </c>
      <c r="V46" s="291">
        <f t="shared" si="71"/>
        <v>4103.8100000000004</v>
      </c>
      <c r="W46" s="291">
        <f t="shared" si="71"/>
        <v>0</v>
      </c>
      <c r="X46" s="291">
        <f t="shared" si="71"/>
        <v>4851.67</v>
      </c>
      <c r="Y46" s="291">
        <f t="shared" si="71"/>
        <v>0</v>
      </c>
      <c r="Z46" s="291">
        <f t="shared" si="71"/>
        <v>6810.2</v>
      </c>
      <c r="AA46" s="291">
        <f t="shared" si="71"/>
        <v>0</v>
      </c>
      <c r="AB46" s="291">
        <f t="shared" si="71"/>
        <v>4842.46</v>
      </c>
      <c r="AC46" s="291">
        <f t="shared" si="71"/>
        <v>0</v>
      </c>
      <c r="AD46" s="291">
        <f t="shared" si="71"/>
        <v>4935.1400000000003</v>
      </c>
      <c r="AE46" s="291">
        <f t="shared" si="71"/>
        <v>0</v>
      </c>
      <c r="AF46" s="849"/>
    </row>
    <row r="47" spans="1:32" s="538" customFormat="1" ht="31.5" x14ac:dyDescent="0.25">
      <c r="A47" s="299" t="s">
        <v>176</v>
      </c>
      <c r="B47" s="395">
        <f t="shared" si="66"/>
        <v>0</v>
      </c>
      <c r="C47" s="395">
        <f t="shared" si="66"/>
        <v>0</v>
      </c>
      <c r="D47" s="395">
        <f t="shared" ref="D47:D48" si="72">E47</f>
        <v>0</v>
      </c>
      <c r="E47" s="395">
        <f t="shared" ref="E47:E48" si="73">I47+K47+M47+O47+Q47+S47+U47+W47+Y47+AA47+AC47+AE47</f>
        <v>0</v>
      </c>
      <c r="F47" s="394">
        <f t="shared" ref="F47:F48" si="74">IFERROR(E47/B47*100,0)</f>
        <v>0</v>
      </c>
      <c r="G47" s="394">
        <f t="shared" ref="G47:G48" si="75">IFERROR(E47/C47*100,0)</f>
        <v>0</v>
      </c>
      <c r="H47" s="291">
        <f t="shared" si="71"/>
        <v>0</v>
      </c>
      <c r="I47" s="291">
        <f t="shared" si="71"/>
        <v>0</v>
      </c>
      <c r="J47" s="291">
        <f t="shared" si="71"/>
        <v>0</v>
      </c>
      <c r="K47" s="291">
        <f t="shared" si="71"/>
        <v>0</v>
      </c>
      <c r="L47" s="291">
        <f t="shared" si="71"/>
        <v>0</v>
      </c>
      <c r="M47" s="291">
        <f t="shared" si="71"/>
        <v>0</v>
      </c>
      <c r="N47" s="291">
        <f t="shared" si="71"/>
        <v>0</v>
      </c>
      <c r="O47" s="291">
        <f t="shared" si="71"/>
        <v>0</v>
      </c>
      <c r="P47" s="291">
        <f t="shared" si="71"/>
        <v>0</v>
      </c>
      <c r="Q47" s="291">
        <f t="shared" si="71"/>
        <v>0</v>
      </c>
      <c r="R47" s="291">
        <f t="shared" si="71"/>
        <v>0</v>
      </c>
      <c r="S47" s="291">
        <f t="shared" si="71"/>
        <v>0</v>
      </c>
      <c r="T47" s="291">
        <f t="shared" si="71"/>
        <v>0</v>
      </c>
      <c r="U47" s="291">
        <f t="shared" si="71"/>
        <v>0</v>
      </c>
      <c r="V47" s="291">
        <f t="shared" si="71"/>
        <v>0</v>
      </c>
      <c r="W47" s="291">
        <f t="shared" si="71"/>
        <v>0</v>
      </c>
      <c r="X47" s="291">
        <f t="shared" si="71"/>
        <v>0</v>
      </c>
      <c r="Y47" s="291">
        <f t="shared" si="71"/>
        <v>0</v>
      </c>
      <c r="Z47" s="291">
        <f t="shared" si="71"/>
        <v>0</v>
      </c>
      <c r="AA47" s="291">
        <f t="shared" si="71"/>
        <v>0</v>
      </c>
      <c r="AB47" s="291">
        <f t="shared" si="71"/>
        <v>0</v>
      </c>
      <c r="AC47" s="291">
        <f t="shared" si="71"/>
        <v>0</v>
      </c>
      <c r="AD47" s="291">
        <f t="shared" si="71"/>
        <v>0</v>
      </c>
      <c r="AE47" s="291">
        <f t="shared" si="71"/>
        <v>0</v>
      </c>
      <c r="AF47" s="849"/>
    </row>
    <row r="48" spans="1:32" s="538" customFormat="1" ht="15.75" x14ac:dyDescent="0.25">
      <c r="A48" s="287" t="s">
        <v>224</v>
      </c>
      <c r="B48" s="395">
        <f t="shared" si="66"/>
        <v>0</v>
      </c>
      <c r="C48" s="395">
        <f t="shared" si="66"/>
        <v>0</v>
      </c>
      <c r="D48" s="395">
        <f t="shared" si="72"/>
        <v>0</v>
      </c>
      <c r="E48" s="395">
        <f t="shared" si="73"/>
        <v>0</v>
      </c>
      <c r="F48" s="394">
        <f t="shared" si="74"/>
        <v>0</v>
      </c>
      <c r="G48" s="394">
        <f t="shared" si="75"/>
        <v>0</v>
      </c>
      <c r="H48" s="291">
        <f t="shared" si="71"/>
        <v>0</v>
      </c>
      <c r="I48" s="291">
        <f t="shared" si="71"/>
        <v>0</v>
      </c>
      <c r="J48" s="291">
        <f t="shared" si="71"/>
        <v>0</v>
      </c>
      <c r="K48" s="291">
        <f t="shared" si="71"/>
        <v>0</v>
      </c>
      <c r="L48" s="291">
        <f t="shared" si="71"/>
        <v>0</v>
      </c>
      <c r="M48" s="291">
        <f t="shared" si="71"/>
        <v>0</v>
      </c>
      <c r="N48" s="291">
        <f t="shared" si="71"/>
        <v>0</v>
      </c>
      <c r="O48" s="291">
        <f t="shared" si="71"/>
        <v>0</v>
      </c>
      <c r="P48" s="291">
        <f t="shared" si="71"/>
        <v>0</v>
      </c>
      <c r="Q48" s="291">
        <f t="shared" si="71"/>
        <v>0</v>
      </c>
      <c r="R48" s="291">
        <f t="shared" si="71"/>
        <v>0</v>
      </c>
      <c r="S48" s="291">
        <f t="shared" si="71"/>
        <v>0</v>
      </c>
      <c r="T48" s="291">
        <f t="shared" si="71"/>
        <v>0</v>
      </c>
      <c r="U48" s="291">
        <f t="shared" si="71"/>
        <v>0</v>
      </c>
      <c r="V48" s="291">
        <f t="shared" si="71"/>
        <v>0</v>
      </c>
      <c r="W48" s="291">
        <f t="shared" si="71"/>
        <v>0</v>
      </c>
      <c r="X48" s="291">
        <f t="shared" si="71"/>
        <v>0</v>
      </c>
      <c r="Y48" s="291">
        <f t="shared" si="71"/>
        <v>0</v>
      </c>
      <c r="Z48" s="291">
        <f t="shared" si="71"/>
        <v>0</v>
      </c>
      <c r="AA48" s="291">
        <f t="shared" si="71"/>
        <v>0</v>
      </c>
      <c r="AB48" s="291">
        <f t="shared" si="71"/>
        <v>0</v>
      </c>
      <c r="AC48" s="291">
        <f t="shared" si="71"/>
        <v>0</v>
      </c>
      <c r="AD48" s="291">
        <f t="shared" si="71"/>
        <v>0</v>
      </c>
      <c r="AE48" s="291">
        <f t="shared" si="71"/>
        <v>0</v>
      </c>
      <c r="AF48" s="849"/>
    </row>
    <row r="49" spans="1:32" s="538" customFormat="1" ht="15.75" x14ac:dyDescent="0.25">
      <c r="A49" s="845" t="s">
        <v>474</v>
      </c>
      <c r="B49" s="846"/>
      <c r="C49" s="846"/>
      <c r="D49" s="846"/>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7"/>
      <c r="AF49" s="524"/>
    </row>
    <row r="50" spans="1:32" s="538" customFormat="1" ht="15.75" x14ac:dyDescent="0.25">
      <c r="A50" s="287" t="s">
        <v>31</v>
      </c>
      <c r="B50" s="288">
        <f t="shared" ref="B50:AE50" si="76">B52+B53+B51+B55</f>
        <v>8644.3100000000013</v>
      </c>
      <c r="C50" s="288">
        <f>C52+C53+C51+C55</f>
        <v>1391.87</v>
      </c>
      <c r="D50" s="288">
        <f t="shared" si="76"/>
        <v>0</v>
      </c>
      <c r="E50" s="288">
        <f t="shared" si="76"/>
        <v>0</v>
      </c>
      <c r="F50" s="394">
        <f t="shared" ref="F50:F52" si="77">IFERROR(E50/B50*100,0)</f>
        <v>0</v>
      </c>
      <c r="G50" s="394">
        <f t="shared" ref="G50:G52" si="78">IFERROR(E50/C50*100,0)</f>
        <v>0</v>
      </c>
      <c r="H50" s="288">
        <f>H52+H53+H51+H55</f>
        <v>1391.87</v>
      </c>
      <c r="I50" s="288">
        <f t="shared" si="76"/>
        <v>0</v>
      </c>
      <c r="J50" s="288">
        <f t="shared" si="76"/>
        <v>1136.68</v>
      </c>
      <c r="K50" s="288">
        <f t="shared" si="76"/>
        <v>0</v>
      </c>
      <c r="L50" s="288">
        <f t="shared" si="76"/>
        <v>817.05</v>
      </c>
      <c r="M50" s="288">
        <f t="shared" si="76"/>
        <v>0</v>
      </c>
      <c r="N50" s="288">
        <f t="shared" si="76"/>
        <v>509.07</v>
      </c>
      <c r="O50" s="288">
        <f t="shared" si="76"/>
        <v>0</v>
      </c>
      <c r="P50" s="288">
        <f t="shared" si="76"/>
        <v>14.54</v>
      </c>
      <c r="Q50" s="288">
        <f t="shared" si="76"/>
        <v>0</v>
      </c>
      <c r="R50" s="288">
        <f t="shared" si="76"/>
        <v>109.61</v>
      </c>
      <c r="S50" s="288">
        <f t="shared" si="76"/>
        <v>0</v>
      </c>
      <c r="T50" s="288">
        <f t="shared" si="76"/>
        <v>706.92</v>
      </c>
      <c r="U50" s="288">
        <f t="shared" si="76"/>
        <v>0</v>
      </c>
      <c r="V50" s="288">
        <f t="shared" si="76"/>
        <v>1073.97</v>
      </c>
      <c r="W50" s="288">
        <f t="shared" si="76"/>
        <v>0</v>
      </c>
      <c r="X50" s="288">
        <f t="shared" si="76"/>
        <v>1386.93</v>
      </c>
      <c r="Y50" s="288">
        <f t="shared" si="76"/>
        <v>0</v>
      </c>
      <c r="Z50" s="288">
        <f t="shared" si="76"/>
        <v>1379.96</v>
      </c>
      <c r="AA50" s="288">
        <f t="shared" si="76"/>
        <v>0</v>
      </c>
      <c r="AB50" s="288">
        <f t="shared" si="76"/>
        <v>117.71</v>
      </c>
      <c r="AC50" s="288">
        <f t="shared" si="76"/>
        <v>0</v>
      </c>
      <c r="AD50" s="288">
        <f t="shared" si="76"/>
        <v>0</v>
      </c>
      <c r="AE50" s="288">
        <f t="shared" si="76"/>
        <v>0</v>
      </c>
      <c r="AF50" s="850" t="s">
        <v>504</v>
      </c>
    </row>
    <row r="51" spans="1:32" s="538" customFormat="1" ht="15.75" x14ac:dyDescent="0.25">
      <c r="A51" s="393" t="s">
        <v>171</v>
      </c>
      <c r="B51" s="394">
        <f>H51+J51+L51+N51+P51+R51+T51+V51+X51+Z51+AB51+AD51</f>
        <v>0</v>
      </c>
      <c r="C51" s="394">
        <f t="shared" ref="C51:C52" si="79">H51</f>
        <v>0</v>
      </c>
      <c r="D51" s="394">
        <f t="shared" ref="D51:D52" si="80">E51</f>
        <v>0</v>
      </c>
      <c r="E51" s="394">
        <f t="shared" ref="E51:E53" si="81">I51+K51+M51+O51+Q51+S51+U51+W51+Y51+AA51+AC51+AE51</f>
        <v>0</v>
      </c>
      <c r="F51" s="394">
        <f t="shared" si="77"/>
        <v>0</v>
      </c>
      <c r="G51" s="394">
        <f t="shared" si="78"/>
        <v>0</v>
      </c>
      <c r="H51" s="291">
        <v>0</v>
      </c>
      <c r="I51" s="291">
        <v>0</v>
      </c>
      <c r="J51" s="291">
        <v>0</v>
      </c>
      <c r="K51" s="291">
        <v>0</v>
      </c>
      <c r="L51" s="291">
        <v>0</v>
      </c>
      <c r="M51" s="291">
        <v>0</v>
      </c>
      <c r="N51" s="291">
        <v>0</v>
      </c>
      <c r="O51" s="291">
        <v>0</v>
      </c>
      <c r="P51" s="291">
        <v>0</v>
      </c>
      <c r="Q51" s="291">
        <v>0</v>
      </c>
      <c r="R51" s="291">
        <v>0</v>
      </c>
      <c r="S51" s="291">
        <v>0</v>
      </c>
      <c r="T51" s="291">
        <v>0</v>
      </c>
      <c r="U51" s="291">
        <v>0</v>
      </c>
      <c r="V51" s="291">
        <v>0</v>
      </c>
      <c r="W51" s="291">
        <v>0</v>
      </c>
      <c r="X51" s="291">
        <v>0</v>
      </c>
      <c r="Y51" s="291">
        <v>0</v>
      </c>
      <c r="Z51" s="291">
        <v>0</v>
      </c>
      <c r="AA51" s="291">
        <v>0</v>
      </c>
      <c r="AB51" s="291">
        <v>0</v>
      </c>
      <c r="AC51" s="291">
        <v>0</v>
      </c>
      <c r="AD51" s="291">
        <v>0</v>
      </c>
      <c r="AE51" s="291">
        <v>0</v>
      </c>
      <c r="AF51" s="850"/>
    </row>
    <row r="52" spans="1:32" s="538" customFormat="1" ht="15.75" x14ac:dyDescent="0.25">
      <c r="A52" s="287" t="s">
        <v>32</v>
      </c>
      <c r="B52" s="394">
        <f>H52+J52+L52+N52+P52+R52+T52+V52+X52+Z52+AB52+AD52</f>
        <v>0</v>
      </c>
      <c r="C52" s="394">
        <f t="shared" si="79"/>
        <v>0</v>
      </c>
      <c r="D52" s="394">
        <f t="shared" si="80"/>
        <v>0</v>
      </c>
      <c r="E52" s="394">
        <f t="shared" si="81"/>
        <v>0</v>
      </c>
      <c r="F52" s="394">
        <f t="shared" si="77"/>
        <v>0</v>
      </c>
      <c r="G52" s="394">
        <f t="shared" si="78"/>
        <v>0</v>
      </c>
      <c r="H52" s="291">
        <v>0</v>
      </c>
      <c r="I52" s="291">
        <v>0</v>
      </c>
      <c r="J52" s="291">
        <v>0</v>
      </c>
      <c r="K52" s="291">
        <v>0</v>
      </c>
      <c r="L52" s="291">
        <v>0</v>
      </c>
      <c r="M52" s="291">
        <v>0</v>
      </c>
      <c r="N52" s="291">
        <v>0</v>
      </c>
      <c r="O52" s="291">
        <v>0</v>
      </c>
      <c r="P52" s="291">
        <v>0</v>
      </c>
      <c r="Q52" s="291">
        <v>0</v>
      </c>
      <c r="R52" s="291">
        <v>0</v>
      </c>
      <c r="S52" s="291">
        <v>0</v>
      </c>
      <c r="T52" s="291">
        <v>0</v>
      </c>
      <c r="U52" s="291">
        <v>0</v>
      </c>
      <c r="V52" s="291">
        <v>0</v>
      </c>
      <c r="W52" s="291">
        <v>0</v>
      </c>
      <c r="X52" s="291">
        <v>0</v>
      </c>
      <c r="Y52" s="291">
        <v>0</v>
      </c>
      <c r="Z52" s="291">
        <v>0</v>
      </c>
      <c r="AA52" s="291">
        <v>0</v>
      </c>
      <c r="AB52" s="291">
        <v>0</v>
      </c>
      <c r="AC52" s="291">
        <v>0</v>
      </c>
      <c r="AD52" s="291">
        <v>0</v>
      </c>
      <c r="AE52" s="291">
        <v>0</v>
      </c>
      <c r="AF52" s="850"/>
    </row>
    <row r="53" spans="1:32" s="528" customFormat="1" ht="15.75" x14ac:dyDescent="0.25">
      <c r="A53" s="529" t="s">
        <v>33</v>
      </c>
      <c r="B53" s="530">
        <f>H53+J53+L53+N53+P53+R53+T53+V53+X53+Z53+AB53+AD53</f>
        <v>8644.3100000000013</v>
      </c>
      <c r="C53" s="531">
        <f>H53</f>
        <v>1391.87</v>
      </c>
      <c r="D53" s="532">
        <f>E53</f>
        <v>0</v>
      </c>
      <c r="E53" s="530">
        <f t="shared" si="81"/>
        <v>0</v>
      </c>
      <c r="F53" s="532">
        <f>E53/B53*100</f>
        <v>0</v>
      </c>
      <c r="G53" s="532">
        <f>E53/C53*100</f>
        <v>0</v>
      </c>
      <c r="H53" s="532">
        <v>1391.87</v>
      </c>
      <c r="I53" s="291">
        <v>0</v>
      </c>
      <c r="J53" s="532">
        <v>1136.68</v>
      </c>
      <c r="K53" s="291">
        <v>0</v>
      </c>
      <c r="L53" s="532">
        <v>817.05</v>
      </c>
      <c r="M53" s="291">
        <v>0</v>
      </c>
      <c r="N53" s="532">
        <v>509.07</v>
      </c>
      <c r="O53" s="291">
        <v>0</v>
      </c>
      <c r="P53" s="532">
        <v>14.54</v>
      </c>
      <c r="Q53" s="291">
        <v>0</v>
      </c>
      <c r="R53" s="532">
        <v>109.61</v>
      </c>
      <c r="S53" s="291">
        <v>0</v>
      </c>
      <c r="T53" s="532">
        <v>706.92</v>
      </c>
      <c r="U53" s="291">
        <v>0</v>
      </c>
      <c r="V53" s="532">
        <v>1073.97</v>
      </c>
      <c r="W53" s="291">
        <v>0</v>
      </c>
      <c r="X53" s="532">
        <v>1386.93</v>
      </c>
      <c r="Y53" s="291">
        <v>0</v>
      </c>
      <c r="Z53" s="532">
        <v>1379.96</v>
      </c>
      <c r="AA53" s="291">
        <v>0</v>
      </c>
      <c r="AB53" s="532">
        <v>117.71</v>
      </c>
      <c r="AC53" s="291">
        <v>0</v>
      </c>
      <c r="AD53" s="291">
        <v>0</v>
      </c>
      <c r="AE53" s="291">
        <v>0</v>
      </c>
      <c r="AF53" s="850"/>
    </row>
    <row r="54" spans="1:32" s="538" customFormat="1" ht="31.5" x14ac:dyDescent="0.25">
      <c r="A54" s="299" t="s">
        <v>176</v>
      </c>
      <c r="B54" s="394">
        <f>H54+J54+L54+N54+P54+R54+T54+V54+X54+Z54+AB54+AD54</f>
        <v>0</v>
      </c>
      <c r="C54" s="394">
        <f t="shared" ref="C54:C55" si="82">H54</f>
        <v>0</v>
      </c>
      <c r="D54" s="394">
        <f t="shared" ref="D54:D55" si="83">E54</f>
        <v>0</v>
      </c>
      <c r="E54" s="394">
        <f t="shared" ref="E54:E55" si="84">I54+K54+M54+O54+Q54+S54+U54+W54+Y54+AA54+AC54+AE54</f>
        <v>0</v>
      </c>
      <c r="F54" s="394">
        <f t="shared" ref="F54:F55" si="85">IFERROR(E54/B54*100,0)</f>
        <v>0</v>
      </c>
      <c r="G54" s="394">
        <f t="shared" ref="G54:G55" si="86">IFERROR(E54/C54*100,0)</f>
        <v>0</v>
      </c>
      <c r="H54" s="291">
        <v>0</v>
      </c>
      <c r="I54" s="291">
        <v>0</v>
      </c>
      <c r="J54" s="291">
        <v>0</v>
      </c>
      <c r="K54" s="291">
        <v>0</v>
      </c>
      <c r="L54" s="291">
        <v>0</v>
      </c>
      <c r="M54" s="291">
        <v>0</v>
      </c>
      <c r="N54" s="291">
        <v>0</v>
      </c>
      <c r="O54" s="291">
        <v>0</v>
      </c>
      <c r="P54" s="291">
        <v>0</v>
      </c>
      <c r="Q54" s="291">
        <v>0</v>
      </c>
      <c r="R54" s="291">
        <v>0</v>
      </c>
      <c r="S54" s="291">
        <v>0</v>
      </c>
      <c r="T54" s="291">
        <v>0</v>
      </c>
      <c r="U54" s="291">
        <v>0</v>
      </c>
      <c r="V54" s="291">
        <v>0</v>
      </c>
      <c r="W54" s="291">
        <v>0</v>
      </c>
      <c r="X54" s="291">
        <v>0</v>
      </c>
      <c r="Y54" s="291">
        <v>0</v>
      </c>
      <c r="Z54" s="291">
        <v>0</v>
      </c>
      <c r="AA54" s="291">
        <v>0</v>
      </c>
      <c r="AB54" s="291">
        <v>0</v>
      </c>
      <c r="AC54" s="291">
        <v>0</v>
      </c>
      <c r="AD54" s="291">
        <v>0</v>
      </c>
      <c r="AE54" s="291">
        <v>0</v>
      </c>
      <c r="AF54" s="850"/>
    </row>
    <row r="55" spans="1:32" s="538" customFormat="1" ht="15.75" x14ac:dyDescent="0.25">
      <c r="A55" s="287" t="s">
        <v>224</v>
      </c>
      <c r="B55" s="394">
        <f>H55+J55+L55+N55+P55+R55+T55+V55+X55+Z55+AB55+AD55</f>
        <v>0</v>
      </c>
      <c r="C55" s="394">
        <f t="shared" si="82"/>
        <v>0</v>
      </c>
      <c r="D55" s="394">
        <f t="shared" si="83"/>
        <v>0</v>
      </c>
      <c r="E55" s="394">
        <f t="shared" si="84"/>
        <v>0</v>
      </c>
      <c r="F55" s="394">
        <f t="shared" si="85"/>
        <v>0</v>
      </c>
      <c r="G55" s="394">
        <f t="shared" si="86"/>
        <v>0</v>
      </c>
      <c r="H55" s="291">
        <v>0</v>
      </c>
      <c r="I55" s="291">
        <v>0</v>
      </c>
      <c r="J55" s="291">
        <v>0</v>
      </c>
      <c r="K55" s="291">
        <v>0</v>
      </c>
      <c r="L55" s="291">
        <v>0</v>
      </c>
      <c r="M55" s="291">
        <v>0</v>
      </c>
      <c r="N55" s="291">
        <v>0</v>
      </c>
      <c r="O55" s="291">
        <v>0</v>
      </c>
      <c r="P55" s="291">
        <v>0</v>
      </c>
      <c r="Q55" s="291">
        <v>0</v>
      </c>
      <c r="R55" s="291">
        <v>0</v>
      </c>
      <c r="S55" s="291">
        <v>0</v>
      </c>
      <c r="T55" s="291">
        <v>0</v>
      </c>
      <c r="U55" s="291">
        <v>0</v>
      </c>
      <c r="V55" s="291">
        <v>0</v>
      </c>
      <c r="W55" s="291">
        <v>0</v>
      </c>
      <c r="X55" s="291">
        <v>0</v>
      </c>
      <c r="Y55" s="291">
        <v>0</v>
      </c>
      <c r="Z55" s="291">
        <v>0</v>
      </c>
      <c r="AA55" s="291">
        <v>0</v>
      </c>
      <c r="AB55" s="291">
        <v>0</v>
      </c>
      <c r="AC55" s="291">
        <v>0</v>
      </c>
      <c r="AD55" s="291">
        <v>0</v>
      </c>
      <c r="AE55" s="291">
        <v>0</v>
      </c>
      <c r="AF55" s="850"/>
    </row>
    <row r="56" spans="1:32" s="538" customFormat="1" ht="15.75" x14ac:dyDescent="0.25">
      <c r="A56" s="845" t="s">
        <v>475</v>
      </c>
      <c r="B56" s="846"/>
      <c r="C56" s="846"/>
      <c r="D56" s="846"/>
      <c r="E56" s="846"/>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7"/>
      <c r="AF56" s="517"/>
    </row>
    <row r="57" spans="1:32" s="538" customFormat="1" ht="15.75" x14ac:dyDescent="0.25">
      <c r="A57" s="287" t="s">
        <v>31</v>
      </c>
      <c r="B57" s="288">
        <f t="shared" ref="B57" si="87">B59+B60+B58+B62</f>
        <v>44865</v>
      </c>
      <c r="C57" s="288">
        <f>C59+C60+C58+C62</f>
        <v>3750.44</v>
      </c>
      <c r="D57" s="288">
        <f t="shared" ref="D57" si="88">D59+D60+D58+D62</f>
        <v>3726.31</v>
      </c>
      <c r="E57" s="288">
        <f>E59+E60+E58+E62</f>
        <v>3726.31</v>
      </c>
      <c r="F57" s="394">
        <f t="shared" ref="F57:F59" si="89">IFERROR(E57/B57*100,0)</f>
        <v>8.3056057060069097</v>
      </c>
      <c r="G57" s="394">
        <f t="shared" ref="G57:G59" si="90">IFERROR(E57/C57*100,0)</f>
        <v>99.356608824564589</v>
      </c>
      <c r="H57" s="288">
        <f>H59+H60+H58+H62</f>
        <v>3750.44</v>
      </c>
      <c r="I57" s="288">
        <f t="shared" ref="I57:AE57" si="91">I59+I60+I58+I62</f>
        <v>3726.31</v>
      </c>
      <c r="J57" s="288">
        <f t="shared" si="91"/>
        <v>4336.24</v>
      </c>
      <c r="K57" s="288">
        <f t="shared" si="91"/>
        <v>0</v>
      </c>
      <c r="L57" s="288">
        <f t="shared" si="91"/>
        <v>3914.74</v>
      </c>
      <c r="M57" s="288">
        <f t="shared" si="91"/>
        <v>0</v>
      </c>
      <c r="N57" s="288">
        <f t="shared" si="91"/>
        <v>3468.85</v>
      </c>
      <c r="O57" s="288">
        <f t="shared" si="91"/>
        <v>0</v>
      </c>
      <c r="P57" s="288">
        <f t="shared" si="91"/>
        <v>2966.74</v>
      </c>
      <c r="Q57" s="288">
        <f t="shared" si="91"/>
        <v>0</v>
      </c>
      <c r="R57" s="288">
        <f t="shared" si="91"/>
        <v>2418.04</v>
      </c>
      <c r="S57" s="288">
        <f t="shared" si="91"/>
        <v>0</v>
      </c>
      <c r="T57" s="288">
        <f t="shared" si="91"/>
        <v>2425.2399999999998</v>
      </c>
      <c r="U57" s="288">
        <f t="shared" si="91"/>
        <v>0</v>
      </c>
      <c r="V57" s="288">
        <f t="shared" si="91"/>
        <v>3029.84</v>
      </c>
      <c r="W57" s="288">
        <f t="shared" si="91"/>
        <v>0</v>
      </c>
      <c r="X57" s="288">
        <f t="shared" si="91"/>
        <v>3464.74</v>
      </c>
      <c r="Y57" s="288">
        <f t="shared" si="91"/>
        <v>0</v>
      </c>
      <c r="Z57" s="288">
        <f t="shared" si="91"/>
        <v>5430.24</v>
      </c>
      <c r="AA57" s="288">
        <f t="shared" si="91"/>
        <v>0</v>
      </c>
      <c r="AB57" s="288">
        <f t="shared" si="91"/>
        <v>4724.75</v>
      </c>
      <c r="AC57" s="288">
        <f t="shared" si="91"/>
        <v>0</v>
      </c>
      <c r="AD57" s="288">
        <f t="shared" si="91"/>
        <v>4935.1400000000003</v>
      </c>
      <c r="AE57" s="288">
        <f t="shared" si="91"/>
        <v>0</v>
      </c>
      <c r="AF57" s="750" t="s">
        <v>505</v>
      </c>
    </row>
    <row r="58" spans="1:32" s="538" customFormat="1" ht="15.75" x14ac:dyDescent="0.25">
      <c r="A58" s="396" t="s">
        <v>171</v>
      </c>
      <c r="B58" s="395">
        <f>H58+J58+L58+N58+P58+R58+T58+V58+X58+Z58+AB58+AD58</f>
        <v>0</v>
      </c>
      <c r="C58" s="395">
        <f t="shared" ref="C58:C59" si="92">H58</f>
        <v>0</v>
      </c>
      <c r="D58" s="395">
        <f t="shared" ref="D58:D59" si="93">E58</f>
        <v>0</v>
      </c>
      <c r="E58" s="395">
        <f t="shared" ref="E58:E59" si="94">I58+K58+M58+O58+Q58+S58+U58+W58+Y58+AA58+AC58+AE58</f>
        <v>0</v>
      </c>
      <c r="F58" s="395">
        <f t="shared" si="89"/>
        <v>0</v>
      </c>
      <c r="G58" s="395">
        <f t="shared" si="90"/>
        <v>0</v>
      </c>
      <c r="H58" s="291">
        <v>0</v>
      </c>
      <c r="I58" s="291">
        <v>0</v>
      </c>
      <c r="J58" s="291">
        <v>0</v>
      </c>
      <c r="K58" s="291">
        <v>0</v>
      </c>
      <c r="L58" s="291">
        <v>0</v>
      </c>
      <c r="M58" s="291">
        <v>0</v>
      </c>
      <c r="N58" s="291">
        <v>0</v>
      </c>
      <c r="O58" s="291">
        <v>0</v>
      </c>
      <c r="P58" s="291">
        <v>0</v>
      </c>
      <c r="Q58" s="291">
        <v>0</v>
      </c>
      <c r="R58" s="291">
        <v>0</v>
      </c>
      <c r="S58" s="291">
        <v>0</v>
      </c>
      <c r="T58" s="291">
        <v>0</v>
      </c>
      <c r="U58" s="291">
        <v>0</v>
      </c>
      <c r="V58" s="291">
        <v>0</v>
      </c>
      <c r="W58" s="291">
        <v>0</v>
      </c>
      <c r="X58" s="291">
        <v>0</v>
      </c>
      <c r="Y58" s="291">
        <v>0</v>
      </c>
      <c r="Z58" s="291">
        <v>0</v>
      </c>
      <c r="AA58" s="291">
        <v>0</v>
      </c>
      <c r="AB58" s="291">
        <v>0</v>
      </c>
      <c r="AC58" s="291">
        <v>0</v>
      </c>
      <c r="AD58" s="291">
        <v>0</v>
      </c>
      <c r="AE58" s="291">
        <v>0</v>
      </c>
      <c r="AF58" s="837"/>
    </row>
    <row r="59" spans="1:32" s="538" customFormat="1" ht="15.75" x14ac:dyDescent="0.25">
      <c r="A59" s="294" t="s">
        <v>32</v>
      </c>
      <c r="B59" s="395">
        <f>H59+J59+L59+N59+P59+R59+T59+V59+X59+Z59+AB59+AD59</f>
        <v>0</v>
      </c>
      <c r="C59" s="395">
        <f t="shared" si="92"/>
        <v>0</v>
      </c>
      <c r="D59" s="395">
        <f t="shared" si="93"/>
        <v>0</v>
      </c>
      <c r="E59" s="395">
        <f t="shared" si="94"/>
        <v>0</v>
      </c>
      <c r="F59" s="395">
        <f t="shared" si="89"/>
        <v>0</v>
      </c>
      <c r="G59" s="395">
        <f t="shared" si="90"/>
        <v>0</v>
      </c>
      <c r="H59" s="291">
        <v>0</v>
      </c>
      <c r="I59" s="291">
        <v>0</v>
      </c>
      <c r="J59" s="291">
        <v>0</v>
      </c>
      <c r="K59" s="291">
        <v>0</v>
      </c>
      <c r="L59" s="291">
        <v>0</v>
      </c>
      <c r="M59" s="291">
        <v>0</v>
      </c>
      <c r="N59" s="291">
        <v>0</v>
      </c>
      <c r="O59" s="291">
        <v>0</v>
      </c>
      <c r="P59" s="291">
        <v>0</v>
      </c>
      <c r="Q59" s="291">
        <v>0</v>
      </c>
      <c r="R59" s="291">
        <v>0</v>
      </c>
      <c r="S59" s="291">
        <v>0</v>
      </c>
      <c r="T59" s="291">
        <v>0</v>
      </c>
      <c r="U59" s="291">
        <v>0</v>
      </c>
      <c r="V59" s="291">
        <v>0</v>
      </c>
      <c r="W59" s="291">
        <v>0</v>
      </c>
      <c r="X59" s="291">
        <v>0</v>
      </c>
      <c r="Y59" s="291">
        <v>0</v>
      </c>
      <c r="Z59" s="291">
        <v>0</v>
      </c>
      <c r="AA59" s="291">
        <v>0</v>
      </c>
      <c r="AB59" s="291">
        <v>0</v>
      </c>
      <c r="AC59" s="291">
        <v>0</v>
      </c>
      <c r="AD59" s="291">
        <v>0</v>
      </c>
      <c r="AE59" s="291">
        <v>0</v>
      </c>
      <c r="AF59" s="837"/>
    </row>
    <row r="60" spans="1:32" s="528" customFormat="1" ht="15.75" x14ac:dyDescent="0.25">
      <c r="A60" s="529" t="s">
        <v>33</v>
      </c>
      <c r="B60" s="530">
        <f>H60+J60+L60+N60+P60+R60+T60+V60+X60+Z60+AB60+AD60</f>
        <v>44865</v>
      </c>
      <c r="C60" s="531">
        <f>H60</f>
        <v>3750.44</v>
      </c>
      <c r="D60" s="532">
        <f>E60</f>
        <v>3726.31</v>
      </c>
      <c r="E60" s="530">
        <f>I60+K60+M60+O60+Q60+S60+U60+W60+Y60+AA60+AC60+AE60</f>
        <v>3726.31</v>
      </c>
      <c r="F60" s="532">
        <f>E60/B60*100</f>
        <v>8.3056057060069097</v>
      </c>
      <c r="G60" s="532">
        <f>E60/C60*100</f>
        <v>99.356608824564589</v>
      </c>
      <c r="H60" s="532">
        <v>3750.44</v>
      </c>
      <c r="I60" s="532">
        <v>3726.31</v>
      </c>
      <c r="J60" s="532">
        <v>4336.24</v>
      </c>
      <c r="K60" s="532"/>
      <c r="L60" s="532">
        <v>3914.74</v>
      </c>
      <c r="M60" s="532"/>
      <c r="N60" s="532">
        <v>3468.85</v>
      </c>
      <c r="O60" s="532"/>
      <c r="P60" s="532">
        <v>2966.74</v>
      </c>
      <c r="Q60" s="532"/>
      <c r="R60" s="532">
        <v>2418.04</v>
      </c>
      <c r="S60" s="532"/>
      <c r="T60" s="532">
        <v>2425.2399999999998</v>
      </c>
      <c r="U60" s="532"/>
      <c r="V60" s="532">
        <v>3029.84</v>
      </c>
      <c r="W60" s="532"/>
      <c r="X60" s="532">
        <v>3464.74</v>
      </c>
      <c r="Y60" s="532"/>
      <c r="Z60" s="532">
        <v>5430.24</v>
      </c>
      <c r="AA60" s="532"/>
      <c r="AB60" s="532">
        <v>4724.75</v>
      </c>
      <c r="AC60" s="532"/>
      <c r="AD60" s="532">
        <v>4935.1400000000003</v>
      </c>
      <c r="AE60" s="535"/>
      <c r="AF60" s="837"/>
    </row>
    <row r="61" spans="1:32" s="538" customFormat="1" ht="31.5" x14ac:dyDescent="0.25">
      <c r="A61" s="299" t="s">
        <v>176</v>
      </c>
      <c r="B61" s="395">
        <f>H61+J61+L61+N61+P61+R61+T61+V61+X61+Z61+AB61+AD61</f>
        <v>0</v>
      </c>
      <c r="C61" s="395">
        <f t="shared" ref="C61:C62" si="95">H61</f>
        <v>0</v>
      </c>
      <c r="D61" s="395">
        <f>E61</f>
        <v>0</v>
      </c>
      <c r="E61" s="395">
        <f t="shared" ref="E61:E62" si="96">I61+K61+M61+O61+Q61+S61+U61+W61+Y61+AA61+AC61+AE61</f>
        <v>0</v>
      </c>
      <c r="F61" s="395">
        <f t="shared" ref="F61:F62" si="97">IFERROR(E61/B61*100,0)</f>
        <v>0</v>
      </c>
      <c r="G61" s="395">
        <f t="shared" ref="G61:G62" si="98">IFERROR(E61/C61*100,0)</f>
        <v>0</v>
      </c>
      <c r="H61" s="291">
        <v>0</v>
      </c>
      <c r="I61" s="291">
        <v>0</v>
      </c>
      <c r="J61" s="291">
        <v>0</v>
      </c>
      <c r="K61" s="291">
        <v>0</v>
      </c>
      <c r="L61" s="291">
        <v>0</v>
      </c>
      <c r="M61" s="291">
        <v>0</v>
      </c>
      <c r="N61" s="291">
        <v>0</v>
      </c>
      <c r="O61" s="291">
        <v>0</v>
      </c>
      <c r="P61" s="291">
        <v>0</v>
      </c>
      <c r="Q61" s="291">
        <v>0</v>
      </c>
      <c r="R61" s="291">
        <v>0</v>
      </c>
      <c r="S61" s="291">
        <v>0</v>
      </c>
      <c r="T61" s="291">
        <v>0</v>
      </c>
      <c r="U61" s="291">
        <v>0</v>
      </c>
      <c r="V61" s="291">
        <v>0</v>
      </c>
      <c r="W61" s="291">
        <v>0</v>
      </c>
      <c r="X61" s="291">
        <v>0</v>
      </c>
      <c r="Y61" s="291">
        <v>0</v>
      </c>
      <c r="Z61" s="291">
        <v>0</v>
      </c>
      <c r="AA61" s="291">
        <v>0</v>
      </c>
      <c r="AB61" s="291">
        <v>0</v>
      </c>
      <c r="AC61" s="291">
        <v>0</v>
      </c>
      <c r="AD61" s="291">
        <v>0</v>
      </c>
      <c r="AE61" s="291">
        <v>0</v>
      </c>
      <c r="AF61" s="837"/>
    </row>
    <row r="62" spans="1:32" s="538" customFormat="1" ht="15.75" x14ac:dyDescent="0.25">
      <c r="A62" s="294" t="s">
        <v>224</v>
      </c>
      <c r="B62" s="395">
        <f>H62+J62+L62+N62+P62+R62+T62+V62+X62+Z62+AB62+AD62</f>
        <v>0</v>
      </c>
      <c r="C62" s="395">
        <f t="shared" si="95"/>
        <v>0</v>
      </c>
      <c r="D62" s="395">
        <f t="shared" ref="D62" si="99">E62</f>
        <v>0</v>
      </c>
      <c r="E62" s="395">
        <f t="shared" si="96"/>
        <v>0</v>
      </c>
      <c r="F62" s="395">
        <f t="shared" si="97"/>
        <v>0</v>
      </c>
      <c r="G62" s="395">
        <f t="shared" si="98"/>
        <v>0</v>
      </c>
      <c r="H62" s="291">
        <v>0</v>
      </c>
      <c r="I62" s="291">
        <v>0</v>
      </c>
      <c r="J62" s="291">
        <v>0</v>
      </c>
      <c r="K62" s="291">
        <v>0</v>
      </c>
      <c r="L62" s="291">
        <v>0</v>
      </c>
      <c r="M62" s="291">
        <v>0</v>
      </c>
      <c r="N62" s="291">
        <v>0</v>
      </c>
      <c r="O62" s="291">
        <v>0</v>
      </c>
      <c r="P62" s="291">
        <v>0</v>
      </c>
      <c r="Q62" s="291">
        <v>0</v>
      </c>
      <c r="R62" s="291">
        <v>0</v>
      </c>
      <c r="S62" s="291">
        <v>0</v>
      </c>
      <c r="T62" s="291">
        <v>0</v>
      </c>
      <c r="U62" s="291">
        <v>0</v>
      </c>
      <c r="V62" s="291">
        <v>0</v>
      </c>
      <c r="W62" s="291">
        <v>0</v>
      </c>
      <c r="X62" s="291">
        <v>0</v>
      </c>
      <c r="Y62" s="291">
        <v>0</v>
      </c>
      <c r="Z62" s="291">
        <v>0</v>
      </c>
      <c r="AA62" s="291">
        <v>0</v>
      </c>
      <c r="AB62" s="291">
        <v>0</v>
      </c>
      <c r="AC62" s="291">
        <v>0</v>
      </c>
      <c r="AD62" s="291">
        <v>0</v>
      </c>
      <c r="AE62" s="291">
        <v>0</v>
      </c>
      <c r="AF62" s="838"/>
    </row>
    <row r="63" spans="1:32" s="538" customFormat="1" ht="15.75" x14ac:dyDescent="0.25">
      <c r="A63" s="845" t="s">
        <v>476</v>
      </c>
      <c r="B63" s="846"/>
      <c r="C63" s="846"/>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7"/>
      <c r="AF63" s="521"/>
    </row>
    <row r="64" spans="1:32" s="538" customFormat="1" ht="15.75" x14ac:dyDescent="0.25">
      <c r="A64" s="287" t="s">
        <v>31</v>
      </c>
      <c r="B64" s="288">
        <f t="shared" ref="B64:AE64" si="100">B66+B67+B65+B69</f>
        <v>6870.6</v>
      </c>
      <c r="C64" s="288">
        <f t="shared" si="100"/>
        <v>372.66</v>
      </c>
      <c r="D64" s="288">
        <f t="shared" si="100"/>
        <v>257.2</v>
      </c>
      <c r="E64" s="288">
        <f t="shared" si="100"/>
        <v>257.2</v>
      </c>
      <c r="F64" s="394">
        <f t="shared" ref="F64:F66" si="101">IFERROR(E64/B64*100,0)</f>
        <v>3.7434867406048964</v>
      </c>
      <c r="G64" s="394">
        <f t="shared" ref="G64:G66" si="102">IFERROR(E64/C64*100,0)</f>
        <v>69.017334836043574</v>
      </c>
      <c r="H64" s="288">
        <f t="shared" si="100"/>
        <v>372.66</v>
      </c>
      <c r="I64" s="288">
        <f t="shared" si="100"/>
        <v>257.2</v>
      </c>
      <c r="J64" s="288">
        <f t="shared" si="100"/>
        <v>481.29</v>
      </c>
      <c r="K64" s="288">
        <f t="shared" si="100"/>
        <v>0</v>
      </c>
      <c r="L64" s="288">
        <f t="shared" si="100"/>
        <v>424.53</v>
      </c>
      <c r="M64" s="288">
        <f t="shared" si="100"/>
        <v>0</v>
      </c>
      <c r="N64" s="288">
        <f t="shared" si="100"/>
        <v>493.11</v>
      </c>
      <c r="O64" s="288">
        <f t="shared" si="100"/>
        <v>0</v>
      </c>
      <c r="P64" s="288">
        <f t="shared" si="100"/>
        <v>474.94</v>
      </c>
      <c r="Q64" s="288">
        <f t="shared" si="100"/>
        <v>0</v>
      </c>
      <c r="R64" s="288">
        <f t="shared" si="100"/>
        <v>383.71</v>
      </c>
      <c r="S64" s="288">
        <f t="shared" si="100"/>
        <v>0</v>
      </c>
      <c r="T64" s="288">
        <f t="shared" si="100"/>
        <v>375.14</v>
      </c>
      <c r="U64" s="288">
        <f>U66+U67+U65+U69</f>
        <v>0</v>
      </c>
      <c r="V64" s="288">
        <f t="shared" si="100"/>
        <v>518.82000000000005</v>
      </c>
      <c r="W64" s="288">
        <f t="shared" si="100"/>
        <v>0</v>
      </c>
      <c r="X64" s="288">
        <f t="shared" si="100"/>
        <v>510.25</v>
      </c>
      <c r="Y64" s="288">
        <f t="shared" si="100"/>
        <v>0</v>
      </c>
      <c r="Z64" s="288">
        <f t="shared" si="100"/>
        <v>518.83000000000004</v>
      </c>
      <c r="AA64" s="288">
        <f t="shared" si="100"/>
        <v>0</v>
      </c>
      <c r="AB64" s="288">
        <f t="shared" si="100"/>
        <v>1685.82</v>
      </c>
      <c r="AC64" s="288">
        <f t="shared" si="100"/>
        <v>0</v>
      </c>
      <c r="AD64" s="288">
        <f t="shared" si="100"/>
        <v>631.5</v>
      </c>
      <c r="AE64" s="288">
        <f t="shared" si="100"/>
        <v>0</v>
      </c>
      <c r="AF64" s="851" t="s">
        <v>506</v>
      </c>
    </row>
    <row r="65" spans="1:32" s="538" customFormat="1" ht="15.75" x14ac:dyDescent="0.25">
      <c r="A65" s="393" t="s">
        <v>171</v>
      </c>
      <c r="B65" s="394">
        <f>H65+J65+L65+N65+P65+R65+T65+V65+X65+Z65+AB65+AD65</f>
        <v>0</v>
      </c>
      <c r="C65" s="395">
        <f t="shared" ref="C65:C66" si="103">H65</f>
        <v>0</v>
      </c>
      <c r="D65" s="395">
        <f t="shared" ref="D65:D66" si="104">E65</f>
        <v>0</v>
      </c>
      <c r="E65" s="395">
        <f t="shared" ref="E65:E67" si="105">I65+K65+M65+O65+Q65+S65+U65+W65+Y65+AA65+AC65+AE65</f>
        <v>0</v>
      </c>
      <c r="F65" s="394">
        <f t="shared" si="101"/>
        <v>0</v>
      </c>
      <c r="G65" s="394">
        <f t="shared" si="102"/>
        <v>0</v>
      </c>
      <c r="H65" s="291">
        <v>0</v>
      </c>
      <c r="I65" s="291">
        <v>0</v>
      </c>
      <c r="J65" s="291">
        <v>0</v>
      </c>
      <c r="K65" s="291">
        <v>0</v>
      </c>
      <c r="L65" s="291">
        <v>0</v>
      </c>
      <c r="M65" s="291">
        <v>0</v>
      </c>
      <c r="N65" s="291">
        <v>0</v>
      </c>
      <c r="O65" s="291">
        <v>0</v>
      </c>
      <c r="P65" s="291">
        <v>0</v>
      </c>
      <c r="Q65" s="291">
        <v>0</v>
      </c>
      <c r="R65" s="291">
        <v>0</v>
      </c>
      <c r="S65" s="291">
        <v>0</v>
      </c>
      <c r="T65" s="291">
        <v>0</v>
      </c>
      <c r="U65" s="291">
        <v>0</v>
      </c>
      <c r="V65" s="291">
        <v>0</v>
      </c>
      <c r="W65" s="291">
        <v>0</v>
      </c>
      <c r="X65" s="291">
        <v>0</v>
      </c>
      <c r="Y65" s="291">
        <v>0</v>
      </c>
      <c r="Z65" s="291">
        <v>0</v>
      </c>
      <c r="AA65" s="291">
        <v>0</v>
      </c>
      <c r="AB65" s="291">
        <v>0</v>
      </c>
      <c r="AC65" s="291">
        <v>0</v>
      </c>
      <c r="AD65" s="291">
        <v>0</v>
      </c>
      <c r="AE65" s="291">
        <v>0</v>
      </c>
      <c r="AF65" s="852"/>
    </row>
    <row r="66" spans="1:32" s="538" customFormat="1" ht="15.75" x14ac:dyDescent="0.25">
      <c r="A66" s="287" t="s">
        <v>32</v>
      </c>
      <c r="B66" s="394">
        <f t="shared" ref="B66:B69" si="106">H66+J66+L66+N66+P66+R66+T66+V66+X66+Z66+AB66+AD66</f>
        <v>0</v>
      </c>
      <c r="C66" s="395">
        <f t="shared" si="103"/>
        <v>0</v>
      </c>
      <c r="D66" s="395">
        <f t="shared" si="104"/>
        <v>0</v>
      </c>
      <c r="E66" s="395">
        <f t="shared" si="105"/>
        <v>0</v>
      </c>
      <c r="F66" s="394">
        <f t="shared" si="101"/>
        <v>0</v>
      </c>
      <c r="G66" s="394">
        <f t="shared" si="102"/>
        <v>0</v>
      </c>
      <c r="H66" s="291">
        <v>0</v>
      </c>
      <c r="I66" s="291">
        <v>0</v>
      </c>
      <c r="J66" s="291">
        <v>0</v>
      </c>
      <c r="K66" s="291">
        <v>0</v>
      </c>
      <c r="L66" s="291">
        <v>0</v>
      </c>
      <c r="M66" s="291">
        <v>0</v>
      </c>
      <c r="N66" s="291">
        <v>0</v>
      </c>
      <c r="O66" s="291">
        <v>0</v>
      </c>
      <c r="P66" s="291">
        <v>0</v>
      </c>
      <c r="Q66" s="291">
        <v>0</v>
      </c>
      <c r="R66" s="291">
        <v>0</v>
      </c>
      <c r="S66" s="291">
        <v>0</v>
      </c>
      <c r="T66" s="291">
        <v>0</v>
      </c>
      <c r="U66" s="291">
        <v>0</v>
      </c>
      <c r="V66" s="291">
        <v>0</v>
      </c>
      <c r="W66" s="291">
        <v>0</v>
      </c>
      <c r="X66" s="291">
        <v>0</v>
      </c>
      <c r="Y66" s="291">
        <v>0</v>
      </c>
      <c r="Z66" s="291">
        <v>0</v>
      </c>
      <c r="AA66" s="291">
        <v>0</v>
      </c>
      <c r="AB66" s="291">
        <v>0</v>
      </c>
      <c r="AC66" s="291">
        <v>0</v>
      </c>
      <c r="AD66" s="291">
        <v>0</v>
      </c>
      <c r="AE66" s="291">
        <v>0</v>
      </c>
      <c r="AF66" s="852"/>
    </row>
    <row r="67" spans="1:32" s="528" customFormat="1" ht="15.75" x14ac:dyDescent="0.25">
      <c r="A67" s="529" t="s">
        <v>33</v>
      </c>
      <c r="B67" s="530">
        <f>H67+J67+L67+N67+P67+R67+T67+V67+X67+Z67+AB67+AD67</f>
        <v>6870.6</v>
      </c>
      <c r="C67" s="531">
        <f>H67</f>
        <v>372.66</v>
      </c>
      <c r="D67" s="532">
        <f>E67</f>
        <v>257.2</v>
      </c>
      <c r="E67" s="530">
        <f t="shared" si="105"/>
        <v>257.2</v>
      </c>
      <c r="F67" s="532">
        <f>E67/B67*100</f>
        <v>3.7434867406048964</v>
      </c>
      <c r="G67" s="532">
        <f>E67/C67*100</f>
        <v>69.017334836043574</v>
      </c>
      <c r="H67" s="532">
        <v>372.66</v>
      </c>
      <c r="I67" s="532">
        <v>257.2</v>
      </c>
      <c r="J67" s="532">
        <v>481.29</v>
      </c>
      <c r="K67" s="532"/>
      <c r="L67" s="532">
        <v>424.53</v>
      </c>
      <c r="M67" s="532"/>
      <c r="N67" s="532">
        <v>493.11</v>
      </c>
      <c r="O67" s="532"/>
      <c r="P67" s="532">
        <v>474.94</v>
      </c>
      <c r="Q67" s="532"/>
      <c r="R67" s="532">
        <v>383.71</v>
      </c>
      <c r="S67" s="532"/>
      <c r="T67" s="532">
        <v>375.14</v>
      </c>
      <c r="U67" s="532"/>
      <c r="V67" s="532">
        <v>518.82000000000005</v>
      </c>
      <c r="W67" s="532"/>
      <c r="X67" s="532">
        <v>510.25</v>
      </c>
      <c r="Y67" s="532"/>
      <c r="Z67" s="532">
        <v>518.83000000000004</v>
      </c>
      <c r="AA67" s="532"/>
      <c r="AB67" s="532">
        <v>1685.82</v>
      </c>
      <c r="AC67" s="532"/>
      <c r="AD67" s="532">
        <v>631.5</v>
      </c>
      <c r="AE67" s="536"/>
      <c r="AF67" s="852"/>
    </row>
    <row r="68" spans="1:32" s="538" customFormat="1" ht="31.5" x14ac:dyDescent="0.25">
      <c r="A68" s="299" t="s">
        <v>176</v>
      </c>
      <c r="B68" s="394">
        <f t="shared" si="106"/>
        <v>0</v>
      </c>
      <c r="C68" s="395">
        <f t="shared" ref="C68:C69" si="107">H68</f>
        <v>0</v>
      </c>
      <c r="D68" s="395">
        <f t="shared" ref="D68:D69" si="108">E68</f>
        <v>0</v>
      </c>
      <c r="E68" s="395">
        <f t="shared" ref="E68:E69" si="109">I68+K68+M68+O68+Q68+S68+U68+W68+Y68+AA68+AC68+AE68</f>
        <v>0</v>
      </c>
      <c r="F68" s="394">
        <f t="shared" ref="F68:F69" si="110">IFERROR(E68/B68*100,0)</f>
        <v>0</v>
      </c>
      <c r="G68" s="394">
        <f t="shared" ref="G68:G69" si="111">IFERROR(E68/C68*100,0)</f>
        <v>0</v>
      </c>
      <c r="H68" s="291">
        <v>0</v>
      </c>
      <c r="I68" s="291">
        <v>0</v>
      </c>
      <c r="J68" s="291">
        <v>0</v>
      </c>
      <c r="K68" s="291">
        <v>0</v>
      </c>
      <c r="L68" s="291">
        <v>0</v>
      </c>
      <c r="M68" s="291">
        <v>0</v>
      </c>
      <c r="N68" s="291">
        <v>0</v>
      </c>
      <c r="O68" s="291">
        <v>0</v>
      </c>
      <c r="P68" s="291">
        <v>0</v>
      </c>
      <c r="Q68" s="291">
        <v>0</v>
      </c>
      <c r="R68" s="291">
        <v>0</v>
      </c>
      <c r="S68" s="291">
        <v>0</v>
      </c>
      <c r="T68" s="291">
        <v>0</v>
      </c>
      <c r="U68" s="291">
        <v>0</v>
      </c>
      <c r="V68" s="291">
        <v>0</v>
      </c>
      <c r="W68" s="291">
        <v>0</v>
      </c>
      <c r="X68" s="291">
        <v>0</v>
      </c>
      <c r="Y68" s="291">
        <v>0</v>
      </c>
      <c r="Z68" s="291">
        <v>0</v>
      </c>
      <c r="AA68" s="291">
        <v>0</v>
      </c>
      <c r="AB68" s="291">
        <v>0</v>
      </c>
      <c r="AC68" s="291">
        <v>0</v>
      </c>
      <c r="AD68" s="291">
        <v>0</v>
      </c>
      <c r="AE68" s="291">
        <v>0</v>
      </c>
      <c r="AF68" s="852"/>
    </row>
    <row r="69" spans="1:32" s="538" customFormat="1" ht="15.75" x14ac:dyDescent="0.25">
      <c r="A69" s="287" t="s">
        <v>224</v>
      </c>
      <c r="B69" s="394">
        <f t="shared" si="106"/>
        <v>0</v>
      </c>
      <c r="C69" s="395">
        <f t="shared" si="107"/>
        <v>0</v>
      </c>
      <c r="D69" s="395">
        <f t="shared" si="108"/>
        <v>0</v>
      </c>
      <c r="E69" s="395">
        <f t="shared" si="109"/>
        <v>0</v>
      </c>
      <c r="F69" s="394">
        <f t="shared" si="110"/>
        <v>0</v>
      </c>
      <c r="G69" s="394">
        <f t="shared" si="111"/>
        <v>0</v>
      </c>
      <c r="H69" s="291">
        <v>0</v>
      </c>
      <c r="I69" s="291">
        <v>0</v>
      </c>
      <c r="J69" s="291">
        <v>0</v>
      </c>
      <c r="K69" s="291">
        <v>0</v>
      </c>
      <c r="L69" s="291">
        <v>0</v>
      </c>
      <c r="M69" s="291">
        <v>0</v>
      </c>
      <c r="N69" s="291">
        <v>0</v>
      </c>
      <c r="O69" s="291">
        <v>0</v>
      </c>
      <c r="P69" s="291">
        <v>0</v>
      </c>
      <c r="Q69" s="291">
        <v>0</v>
      </c>
      <c r="R69" s="291">
        <v>0</v>
      </c>
      <c r="S69" s="291">
        <v>0</v>
      </c>
      <c r="T69" s="291">
        <v>0</v>
      </c>
      <c r="U69" s="291">
        <v>0</v>
      </c>
      <c r="V69" s="291">
        <v>0</v>
      </c>
      <c r="W69" s="291">
        <v>0</v>
      </c>
      <c r="X69" s="291">
        <v>0</v>
      </c>
      <c r="Y69" s="291">
        <v>0</v>
      </c>
      <c r="Z69" s="291">
        <v>0</v>
      </c>
      <c r="AA69" s="291">
        <v>0</v>
      </c>
      <c r="AB69" s="291">
        <v>0</v>
      </c>
      <c r="AC69" s="291">
        <v>0</v>
      </c>
      <c r="AD69" s="291">
        <v>0</v>
      </c>
      <c r="AE69" s="291">
        <v>0</v>
      </c>
      <c r="AF69" s="853"/>
    </row>
    <row r="70" spans="1:32" s="538" customFormat="1" ht="15.75" x14ac:dyDescent="0.25">
      <c r="A70" s="831" t="s">
        <v>477</v>
      </c>
      <c r="B70" s="832"/>
      <c r="C70" s="832"/>
      <c r="D70" s="832"/>
      <c r="E70" s="832"/>
      <c r="F70" s="832"/>
      <c r="G70" s="832"/>
      <c r="H70" s="832"/>
      <c r="I70" s="832"/>
      <c r="J70" s="832"/>
      <c r="K70" s="832"/>
      <c r="L70" s="832"/>
      <c r="M70" s="832"/>
      <c r="N70" s="832"/>
      <c r="O70" s="832"/>
      <c r="P70" s="832"/>
      <c r="Q70" s="832"/>
      <c r="R70" s="832"/>
      <c r="S70" s="832"/>
      <c r="T70" s="832"/>
      <c r="U70" s="832"/>
      <c r="V70" s="832"/>
      <c r="W70" s="832"/>
      <c r="X70" s="832"/>
      <c r="Y70" s="832"/>
      <c r="Z70" s="832"/>
      <c r="AA70" s="832"/>
      <c r="AB70" s="832"/>
      <c r="AC70" s="832"/>
      <c r="AD70" s="832"/>
      <c r="AE70" s="833"/>
      <c r="AF70" s="525"/>
    </row>
    <row r="71" spans="1:32" s="538" customFormat="1" ht="15.75" x14ac:dyDescent="0.25">
      <c r="A71" s="287" t="s">
        <v>31</v>
      </c>
      <c r="B71" s="288">
        <f t="shared" ref="B71:AE71" si="112">B73+B74+B72+B76</f>
        <v>992.2</v>
      </c>
      <c r="C71" s="288">
        <f t="shared" si="112"/>
        <v>0</v>
      </c>
      <c r="D71" s="288">
        <f t="shared" si="112"/>
        <v>0</v>
      </c>
      <c r="E71" s="288">
        <f t="shared" si="112"/>
        <v>0</v>
      </c>
      <c r="F71" s="288">
        <f>IFERROR(E71/B71%,0)</f>
        <v>0</v>
      </c>
      <c r="G71" s="288">
        <f>IFERROR(E71/C71%,0)</f>
        <v>0</v>
      </c>
      <c r="H71" s="288">
        <f t="shared" si="112"/>
        <v>0</v>
      </c>
      <c r="I71" s="288">
        <f t="shared" si="112"/>
        <v>0</v>
      </c>
      <c r="J71" s="288">
        <f t="shared" si="112"/>
        <v>0</v>
      </c>
      <c r="K71" s="288">
        <f t="shared" si="112"/>
        <v>0</v>
      </c>
      <c r="L71" s="288">
        <f t="shared" si="112"/>
        <v>0</v>
      </c>
      <c r="M71" s="288">
        <f t="shared" si="112"/>
        <v>0</v>
      </c>
      <c r="N71" s="288">
        <f t="shared" si="112"/>
        <v>0</v>
      </c>
      <c r="O71" s="288">
        <f t="shared" si="112"/>
        <v>0</v>
      </c>
      <c r="P71" s="288">
        <f t="shared" si="112"/>
        <v>0</v>
      </c>
      <c r="Q71" s="288">
        <f t="shared" si="112"/>
        <v>0</v>
      </c>
      <c r="R71" s="288">
        <f t="shared" si="112"/>
        <v>0</v>
      </c>
      <c r="S71" s="288">
        <f t="shared" si="112"/>
        <v>0</v>
      </c>
      <c r="T71" s="288">
        <f t="shared" si="112"/>
        <v>0</v>
      </c>
      <c r="U71" s="288">
        <f t="shared" si="112"/>
        <v>0</v>
      </c>
      <c r="V71" s="288">
        <f t="shared" si="112"/>
        <v>0</v>
      </c>
      <c r="W71" s="288">
        <f t="shared" si="112"/>
        <v>0</v>
      </c>
      <c r="X71" s="288">
        <f t="shared" si="112"/>
        <v>0</v>
      </c>
      <c r="Y71" s="288">
        <f t="shared" si="112"/>
        <v>0</v>
      </c>
      <c r="Z71" s="288">
        <f t="shared" si="112"/>
        <v>992.2</v>
      </c>
      <c r="AA71" s="288">
        <f t="shared" si="112"/>
        <v>0</v>
      </c>
      <c r="AB71" s="288">
        <f t="shared" si="112"/>
        <v>0</v>
      </c>
      <c r="AC71" s="288">
        <f t="shared" si="112"/>
        <v>0</v>
      </c>
      <c r="AD71" s="288">
        <f t="shared" si="112"/>
        <v>0</v>
      </c>
      <c r="AE71" s="288">
        <f t="shared" si="112"/>
        <v>0</v>
      </c>
      <c r="AF71" s="834"/>
    </row>
    <row r="72" spans="1:32" s="538" customFormat="1" ht="15.75" x14ac:dyDescent="0.25">
      <c r="A72" s="393" t="s">
        <v>171</v>
      </c>
      <c r="B72" s="394">
        <f t="shared" ref="B72" si="113">H72+J72+L72+N72+P72+R72+T72+V72+X72+Z72+AB72+AD72</f>
        <v>0</v>
      </c>
      <c r="C72" s="394">
        <f t="shared" ref="C72" si="114">H72</f>
        <v>0</v>
      </c>
      <c r="D72" s="394">
        <f t="shared" ref="D72" si="115">E72</f>
        <v>0</v>
      </c>
      <c r="E72" s="394">
        <f t="shared" ref="E72" si="116">I72+K72+M72+O72+Q72+S72+U72+W72+Y72+AA72+AC72+AE72</f>
        <v>0</v>
      </c>
      <c r="F72" s="340">
        <f t="shared" ref="F72" si="117">IFERROR(E72/B72%,0)</f>
        <v>0</v>
      </c>
      <c r="G72" s="340">
        <f t="shared" ref="G72" si="118">IFERROR(E72/C72%,0)</f>
        <v>0</v>
      </c>
      <c r="H72" s="291">
        <v>0</v>
      </c>
      <c r="I72" s="291">
        <v>0</v>
      </c>
      <c r="J72" s="291">
        <v>0</v>
      </c>
      <c r="K72" s="291">
        <v>0</v>
      </c>
      <c r="L72" s="291">
        <v>0</v>
      </c>
      <c r="M72" s="291">
        <v>0</v>
      </c>
      <c r="N72" s="291">
        <v>0</v>
      </c>
      <c r="O72" s="291">
        <v>0</v>
      </c>
      <c r="P72" s="291">
        <v>0</v>
      </c>
      <c r="Q72" s="291">
        <v>0</v>
      </c>
      <c r="R72" s="291">
        <v>0</v>
      </c>
      <c r="S72" s="291">
        <v>0</v>
      </c>
      <c r="T72" s="291">
        <v>0</v>
      </c>
      <c r="U72" s="291">
        <v>0</v>
      </c>
      <c r="V72" s="291">
        <v>0</v>
      </c>
      <c r="W72" s="291">
        <v>0</v>
      </c>
      <c r="X72" s="291">
        <v>0</v>
      </c>
      <c r="Y72" s="291">
        <v>0</v>
      </c>
      <c r="Z72" s="291">
        <v>0</v>
      </c>
      <c r="AA72" s="291">
        <v>0</v>
      </c>
      <c r="AB72" s="291">
        <v>0</v>
      </c>
      <c r="AC72" s="291">
        <v>0</v>
      </c>
      <c r="AD72" s="291">
        <v>0</v>
      </c>
      <c r="AE72" s="291">
        <v>0</v>
      </c>
      <c r="AF72" s="842"/>
    </row>
    <row r="73" spans="1:32" s="528" customFormat="1" ht="15.75" x14ac:dyDescent="0.25">
      <c r="A73" s="529" t="s">
        <v>32</v>
      </c>
      <c r="B73" s="530">
        <f>H73+J73+L73+N73+P73+R73+T73+V73+X73+Z73+AB73+AD73</f>
        <v>992.2</v>
      </c>
      <c r="C73" s="394">
        <f t="shared" ref="C73:C74" si="119">H73</f>
        <v>0</v>
      </c>
      <c r="D73" s="394">
        <f t="shared" ref="D73:D74" si="120">E73</f>
        <v>0</v>
      </c>
      <c r="E73" s="394">
        <f t="shared" ref="E73:E74" si="121">I73+K73+M73+O73+Q73+S73+U73+W73+Y73+AA73+AC73+AE73</f>
        <v>0</v>
      </c>
      <c r="F73" s="340">
        <f t="shared" ref="F73:F74" si="122">IFERROR(E73/B73%,0)</f>
        <v>0</v>
      </c>
      <c r="G73" s="340">
        <f t="shared" ref="G73:G74" si="123">IFERROR(E73/C73%,0)</f>
        <v>0</v>
      </c>
      <c r="H73" s="291">
        <v>0</v>
      </c>
      <c r="I73" s="291">
        <v>0</v>
      </c>
      <c r="J73" s="291">
        <v>0</v>
      </c>
      <c r="K73" s="291">
        <v>0</v>
      </c>
      <c r="L73" s="291">
        <v>0</v>
      </c>
      <c r="M73" s="291">
        <v>0</v>
      </c>
      <c r="N73" s="291">
        <v>0</v>
      </c>
      <c r="O73" s="291">
        <v>0</v>
      </c>
      <c r="P73" s="291">
        <v>0</v>
      </c>
      <c r="Q73" s="291">
        <v>0</v>
      </c>
      <c r="R73" s="291">
        <v>0</v>
      </c>
      <c r="S73" s="291">
        <v>0</v>
      </c>
      <c r="T73" s="291">
        <v>0</v>
      </c>
      <c r="U73" s="291">
        <v>0</v>
      </c>
      <c r="V73" s="291">
        <v>0</v>
      </c>
      <c r="W73" s="291">
        <v>0</v>
      </c>
      <c r="X73" s="291">
        <v>0</v>
      </c>
      <c r="Y73" s="291">
        <v>0</v>
      </c>
      <c r="Z73" s="537">
        <v>992.2</v>
      </c>
      <c r="AA73" s="291">
        <v>0</v>
      </c>
      <c r="AB73" s="291">
        <v>0</v>
      </c>
      <c r="AC73" s="291">
        <v>0</v>
      </c>
      <c r="AD73" s="291">
        <v>0</v>
      </c>
      <c r="AE73" s="291">
        <v>0</v>
      </c>
      <c r="AF73" s="842"/>
    </row>
    <row r="74" spans="1:32" s="538" customFormat="1" ht="15.75" x14ac:dyDescent="0.25">
      <c r="A74" s="287" t="s">
        <v>33</v>
      </c>
      <c r="B74" s="394">
        <f>H74+J74+L74+N74+P74+R74+T74+V74+X74+Z74+AB74+AD74</f>
        <v>0</v>
      </c>
      <c r="C74" s="394">
        <f t="shared" si="119"/>
        <v>0</v>
      </c>
      <c r="D74" s="394">
        <f t="shared" si="120"/>
        <v>0</v>
      </c>
      <c r="E74" s="394">
        <f t="shared" si="121"/>
        <v>0</v>
      </c>
      <c r="F74" s="340">
        <f t="shared" si="122"/>
        <v>0</v>
      </c>
      <c r="G74" s="340">
        <f t="shared" si="123"/>
        <v>0</v>
      </c>
      <c r="H74" s="291">
        <v>0</v>
      </c>
      <c r="I74" s="291">
        <v>0</v>
      </c>
      <c r="J74" s="291">
        <v>0</v>
      </c>
      <c r="K74" s="291">
        <v>0</v>
      </c>
      <c r="L74" s="291">
        <v>0</v>
      </c>
      <c r="M74" s="291">
        <v>0</v>
      </c>
      <c r="N74" s="291">
        <v>0</v>
      </c>
      <c r="O74" s="291">
        <v>0</v>
      </c>
      <c r="P74" s="291">
        <v>0</v>
      </c>
      <c r="Q74" s="291">
        <v>0</v>
      </c>
      <c r="R74" s="291">
        <v>0</v>
      </c>
      <c r="S74" s="291">
        <v>0</v>
      </c>
      <c r="T74" s="291">
        <v>0</v>
      </c>
      <c r="U74" s="291">
        <v>0</v>
      </c>
      <c r="V74" s="291">
        <v>0</v>
      </c>
      <c r="W74" s="291">
        <v>0</v>
      </c>
      <c r="X74" s="291">
        <v>0</v>
      </c>
      <c r="Y74" s="291">
        <v>0</v>
      </c>
      <c r="Z74" s="291">
        <v>0</v>
      </c>
      <c r="AA74" s="291">
        <v>0</v>
      </c>
      <c r="AB74" s="291">
        <v>0</v>
      </c>
      <c r="AC74" s="291">
        <v>0</v>
      </c>
      <c r="AD74" s="291">
        <v>0</v>
      </c>
      <c r="AE74" s="291">
        <v>0</v>
      </c>
      <c r="AF74" s="842"/>
    </row>
    <row r="75" spans="1:32" s="538" customFormat="1" ht="31.5" x14ac:dyDescent="0.25">
      <c r="A75" s="299" t="s">
        <v>176</v>
      </c>
      <c r="B75" s="394">
        <f t="shared" ref="B75:B76" si="124">H75+J75+L75+N75+P75+R75+T75+V75+X75+Z75+AB75+AD75</f>
        <v>0</v>
      </c>
      <c r="C75" s="394">
        <f t="shared" ref="C75:C76" si="125">H75</f>
        <v>0</v>
      </c>
      <c r="D75" s="394">
        <f t="shared" ref="D75:D76" si="126">E75</f>
        <v>0</v>
      </c>
      <c r="E75" s="394">
        <f t="shared" ref="E75:E76" si="127">I75+K75+M75+O75+Q75+S75+U75+W75+Y75+AA75+AC75+AE75</f>
        <v>0</v>
      </c>
      <c r="F75" s="340">
        <f t="shared" ref="F75:F76" si="128">IFERROR(E75/B75%,0)</f>
        <v>0</v>
      </c>
      <c r="G75" s="340">
        <f t="shared" ref="G75:G76" si="129">IFERROR(E75/C75%,0)</f>
        <v>0</v>
      </c>
      <c r="H75" s="291">
        <v>0</v>
      </c>
      <c r="I75" s="291">
        <v>0</v>
      </c>
      <c r="J75" s="291">
        <v>0</v>
      </c>
      <c r="K75" s="291">
        <v>0</v>
      </c>
      <c r="L75" s="291">
        <v>0</v>
      </c>
      <c r="M75" s="291">
        <v>0</v>
      </c>
      <c r="N75" s="291">
        <v>0</v>
      </c>
      <c r="O75" s="291">
        <v>0</v>
      </c>
      <c r="P75" s="291">
        <v>0</v>
      </c>
      <c r="Q75" s="291">
        <v>0</v>
      </c>
      <c r="R75" s="291">
        <v>0</v>
      </c>
      <c r="S75" s="291">
        <v>0</v>
      </c>
      <c r="T75" s="291">
        <v>0</v>
      </c>
      <c r="U75" s="291">
        <v>0</v>
      </c>
      <c r="V75" s="291">
        <v>0</v>
      </c>
      <c r="W75" s="291">
        <v>0</v>
      </c>
      <c r="X75" s="291">
        <v>0</v>
      </c>
      <c r="Y75" s="291">
        <v>0</v>
      </c>
      <c r="Z75" s="291">
        <v>0</v>
      </c>
      <c r="AA75" s="291">
        <v>0</v>
      </c>
      <c r="AB75" s="291">
        <v>0</v>
      </c>
      <c r="AC75" s="291">
        <v>0</v>
      </c>
      <c r="AD75" s="291">
        <v>0</v>
      </c>
      <c r="AE75" s="291">
        <v>0</v>
      </c>
      <c r="AF75" s="842"/>
    </row>
    <row r="76" spans="1:32" s="538" customFormat="1" ht="15.75" x14ac:dyDescent="0.25">
      <c r="A76" s="287" t="s">
        <v>224</v>
      </c>
      <c r="B76" s="394">
        <f t="shared" si="124"/>
        <v>0</v>
      </c>
      <c r="C76" s="394">
        <f t="shared" si="125"/>
        <v>0</v>
      </c>
      <c r="D76" s="394">
        <f t="shared" si="126"/>
        <v>0</v>
      </c>
      <c r="E76" s="394">
        <f t="shared" si="127"/>
        <v>0</v>
      </c>
      <c r="F76" s="340">
        <f t="shared" si="128"/>
        <v>0</v>
      </c>
      <c r="G76" s="340">
        <f t="shared" si="129"/>
        <v>0</v>
      </c>
      <c r="H76" s="291">
        <v>0</v>
      </c>
      <c r="I76" s="291">
        <v>0</v>
      </c>
      <c r="J76" s="291">
        <v>0</v>
      </c>
      <c r="K76" s="291">
        <v>0</v>
      </c>
      <c r="L76" s="291">
        <v>0</v>
      </c>
      <c r="M76" s="291">
        <v>0</v>
      </c>
      <c r="N76" s="291">
        <v>0</v>
      </c>
      <c r="O76" s="291">
        <v>0</v>
      </c>
      <c r="P76" s="291">
        <v>0</v>
      </c>
      <c r="Q76" s="291">
        <v>0</v>
      </c>
      <c r="R76" s="291">
        <v>0</v>
      </c>
      <c r="S76" s="291">
        <v>0</v>
      </c>
      <c r="T76" s="291">
        <v>0</v>
      </c>
      <c r="U76" s="291">
        <v>0</v>
      </c>
      <c r="V76" s="291">
        <v>0</v>
      </c>
      <c r="W76" s="291">
        <v>0</v>
      </c>
      <c r="X76" s="291">
        <v>0</v>
      </c>
      <c r="Y76" s="291">
        <v>0</v>
      </c>
      <c r="Z76" s="291">
        <v>0</v>
      </c>
      <c r="AA76" s="291">
        <v>0</v>
      </c>
      <c r="AB76" s="291">
        <v>0</v>
      </c>
      <c r="AC76" s="291">
        <v>0</v>
      </c>
      <c r="AD76" s="291">
        <v>0</v>
      </c>
      <c r="AE76" s="291">
        <v>0</v>
      </c>
      <c r="AF76" s="843"/>
    </row>
    <row r="77" spans="1:32" s="538" customFormat="1" ht="15.75" x14ac:dyDescent="0.25">
      <c r="A77" s="831" t="s">
        <v>478</v>
      </c>
      <c r="B77" s="832"/>
      <c r="C77" s="832"/>
      <c r="D77" s="832"/>
      <c r="E77" s="832"/>
      <c r="F77" s="832"/>
      <c r="G77" s="832"/>
      <c r="H77" s="832"/>
      <c r="I77" s="832"/>
      <c r="J77" s="832"/>
      <c r="K77" s="832"/>
      <c r="L77" s="832"/>
      <c r="M77" s="832"/>
      <c r="N77" s="832"/>
      <c r="O77" s="832"/>
      <c r="P77" s="832"/>
      <c r="Q77" s="832"/>
      <c r="R77" s="832"/>
      <c r="S77" s="832"/>
      <c r="T77" s="832"/>
      <c r="U77" s="832"/>
      <c r="V77" s="832"/>
      <c r="W77" s="832"/>
      <c r="X77" s="832"/>
      <c r="Y77" s="832"/>
      <c r="Z77" s="832"/>
      <c r="AA77" s="832"/>
      <c r="AB77" s="832"/>
      <c r="AC77" s="832"/>
      <c r="AD77" s="832"/>
      <c r="AE77" s="833"/>
      <c r="AF77" s="523"/>
    </row>
    <row r="78" spans="1:32" s="538" customFormat="1" ht="15.75" x14ac:dyDescent="0.25">
      <c r="A78" s="287" t="s">
        <v>31</v>
      </c>
      <c r="B78" s="288">
        <f t="shared" ref="B78:AE78" si="130">B80+B81+B79+B83</f>
        <v>8022.7</v>
      </c>
      <c r="C78" s="288">
        <f t="shared" si="130"/>
        <v>526.79999999999995</v>
      </c>
      <c r="D78" s="288">
        <f t="shared" si="130"/>
        <v>248.69</v>
      </c>
      <c r="E78" s="288">
        <f t="shared" si="130"/>
        <v>248.69</v>
      </c>
      <c r="F78" s="288">
        <f>IFERROR(E78/B78%,0)</f>
        <v>3.0998292345469727</v>
      </c>
      <c r="G78" s="288">
        <f>IFERROR(E78/C78%,0)</f>
        <v>47.207668944570997</v>
      </c>
      <c r="H78" s="288">
        <f>H80+H81+H79+H83</f>
        <v>526.79999999999995</v>
      </c>
      <c r="I78" s="288">
        <f t="shared" si="130"/>
        <v>248.69</v>
      </c>
      <c r="J78" s="288">
        <f t="shared" si="130"/>
        <v>956.85</v>
      </c>
      <c r="K78" s="288">
        <f t="shared" si="130"/>
        <v>0</v>
      </c>
      <c r="L78" s="288">
        <f t="shared" si="130"/>
        <v>956.86</v>
      </c>
      <c r="M78" s="288">
        <f t="shared" si="130"/>
        <v>0</v>
      </c>
      <c r="N78" s="288">
        <f t="shared" si="130"/>
        <v>956.75</v>
      </c>
      <c r="O78" s="288">
        <f t="shared" si="130"/>
        <v>0</v>
      </c>
      <c r="P78" s="288">
        <f t="shared" si="130"/>
        <v>576.45000000000005</v>
      </c>
      <c r="Q78" s="288">
        <f t="shared" si="130"/>
        <v>0</v>
      </c>
      <c r="R78" s="288">
        <f t="shared" si="130"/>
        <v>576.46</v>
      </c>
      <c r="S78" s="288">
        <f t="shared" si="130"/>
        <v>0</v>
      </c>
      <c r="T78" s="288">
        <f t="shared" si="130"/>
        <v>576.45000000000005</v>
      </c>
      <c r="U78" s="288">
        <f t="shared" si="130"/>
        <v>0</v>
      </c>
      <c r="V78" s="288">
        <f t="shared" si="130"/>
        <v>576.46</v>
      </c>
      <c r="W78" s="288">
        <f t="shared" si="130"/>
        <v>0</v>
      </c>
      <c r="X78" s="288">
        <f t="shared" si="130"/>
        <v>576.45000000000005</v>
      </c>
      <c r="Y78" s="288">
        <f t="shared" si="130"/>
        <v>0</v>
      </c>
      <c r="Z78" s="288">
        <f t="shared" si="130"/>
        <v>576.46</v>
      </c>
      <c r="AA78" s="288">
        <f t="shared" si="130"/>
        <v>0</v>
      </c>
      <c r="AB78" s="288">
        <f t="shared" si="130"/>
        <v>576.45000000000005</v>
      </c>
      <c r="AC78" s="288">
        <f t="shared" si="130"/>
        <v>0</v>
      </c>
      <c r="AD78" s="288">
        <f t="shared" si="130"/>
        <v>590.26</v>
      </c>
      <c r="AE78" s="288">
        <f t="shared" si="130"/>
        <v>0</v>
      </c>
      <c r="AF78" s="834" t="s">
        <v>507</v>
      </c>
    </row>
    <row r="79" spans="1:32" s="538" customFormat="1" ht="15.75" x14ac:dyDescent="0.25">
      <c r="A79" s="393" t="s">
        <v>171</v>
      </c>
      <c r="B79" s="394">
        <f t="shared" ref="B79" si="131">H79+J79+L79+N79+P79+R79+T79+V79+X79+Z79+AB79+AD79</f>
        <v>0</v>
      </c>
      <c r="C79" s="395">
        <f t="shared" ref="C79" si="132">H79</f>
        <v>0</v>
      </c>
      <c r="D79" s="395">
        <f t="shared" ref="D79" si="133">E79</f>
        <v>0</v>
      </c>
      <c r="E79" s="395">
        <f t="shared" ref="E79:E80" si="134">I79+K79+M79+O79+Q79+S79+U79+W79+Y79+AA79+AC79+AE79</f>
        <v>0</v>
      </c>
      <c r="F79" s="340">
        <f t="shared" ref="F79" si="135">IFERROR(E79/B79%,0)</f>
        <v>0</v>
      </c>
      <c r="G79" s="340">
        <f t="shared" ref="G79" si="136">IFERROR(E79/C79%,0)</f>
        <v>0</v>
      </c>
      <c r="H79" s="291">
        <v>0</v>
      </c>
      <c r="I79" s="291">
        <v>0</v>
      </c>
      <c r="J79" s="291">
        <v>0</v>
      </c>
      <c r="K79" s="291">
        <v>0</v>
      </c>
      <c r="L79" s="291">
        <v>0</v>
      </c>
      <c r="M79" s="291">
        <v>0</v>
      </c>
      <c r="N79" s="291">
        <v>0</v>
      </c>
      <c r="O79" s="291">
        <v>0</v>
      </c>
      <c r="P79" s="291">
        <v>0</v>
      </c>
      <c r="Q79" s="291">
        <v>0</v>
      </c>
      <c r="R79" s="291">
        <v>0</v>
      </c>
      <c r="S79" s="291">
        <v>0</v>
      </c>
      <c r="T79" s="291">
        <v>0</v>
      </c>
      <c r="U79" s="291">
        <v>0</v>
      </c>
      <c r="V79" s="291">
        <v>0</v>
      </c>
      <c r="W79" s="291">
        <v>0</v>
      </c>
      <c r="X79" s="291">
        <v>0</v>
      </c>
      <c r="Y79" s="291">
        <v>0</v>
      </c>
      <c r="Z79" s="291">
        <v>0</v>
      </c>
      <c r="AA79" s="291">
        <v>0</v>
      </c>
      <c r="AB79" s="291">
        <v>0</v>
      </c>
      <c r="AC79" s="291">
        <v>0</v>
      </c>
      <c r="AD79" s="291">
        <v>0</v>
      </c>
      <c r="AE79" s="291">
        <v>0</v>
      </c>
      <c r="AF79" s="835"/>
    </row>
    <row r="80" spans="1:32" s="528" customFormat="1" ht="15.75" x14ac:dyDescent="0.25">
      <c r="A80" s="529" t="s">
        <v>32</v>
      </c>
      <c r="B80" s="530">
        <f>H80+J80+L80+N80+P80+R80+T80+V80+X80+Z80+AB80+AD80</f>
        <v>595.29999999999995</v>
      </c>
      <c r="C80" s="532">
        <f>H80</f>
        <v>526.79999999999995</v>
      </c>
      <c r="D80" s="532">
        <f>E80</f>
        <v>248.69</v>
      </c>
      <c r="E80" s="530">
        <f t="shared" si="134"/>
        <v>248.69</v>
      </c>
      <c r="F80" s="532">
        <f>E80/B80*100</f>
        <v>41.775575340164629</v>
      </c>
      <c r="G80" s="532">
        <f>E80/C80*100</f>
        <v>47.207668944570997</v>
      </c>
      <c r="H80" s="532">
        <v>526.79999999999995</v>
      </c>
      <c r="I80" s="532">
        <v>248.69</v>
      </c>
      <c r="J80" s="532">
        <v>68.5</v>
      </c>
      <c r="K80" s="291">
        <v>0</v>
      </c>
      <c r="L80" s="537"/>
      <c r="M80" s="291">
        <v>0</v>
      </c>
      <c r="N80" s="537"/>
      <c r="O80" s="291">
        <v>0</v>
      </c>
      <c r="P80" s="537"/>
      <c r="Q80" s="291">
        <v>0</v>
      </c>
      <c r="R80" s="537"/>
      <c r="S80" s="291">
        <v>0</v>
      </c>
      <c r="T80" s="291">
        <v>0</v>
      </c>
      <c r="U80" s="291">
        <v>0</v>
      </c>
      <c r="V80" s="291">
        <v>0</v>
      </c>
      <c r="W80" s="291">
        <v>0</v>
      </c>
      <c r="X80" s="291">
        <v>0</v>
      </c>
      <c r="Y80" s="291">
        <v>0</v>
      </c>
      <c r="Z80" s="291">
        <v>0</v>
      </c>
      <c r="AA80" s="291">
        <v>0</v>
      </c>
      <c r="AB80" s="291">
        <v>0</v>
      </c>
      <c r="AC80" s="291">
        <v>0</v>
      </c>
      <c r="AD80" s="291">
        <v>0</v>
      </c>
      <c r="AE80" s="291">
        <v>0</v>
      </c>
      <c r="AF80" s="835"/>
    </row>
    <row r="81" spans="1:32" s="528" customFormat="1" ht="15.75" x14ac:dyDescent="0.25">
      <c r="A81" s="529" t="s">
        <v>33</v>
      </c>
      <c r="B81" s="530">
        <f>H81+J81+L81+N81+P81+R81+T81+V81+X81+Z81+AB81+AD81</f>
        <v>7427.4</v>
      </c>
      <c r="C81" s="532">
        <f>H81</f>
        <v>0</v>
      </c>
      <c r="D81" s="532">
        <f>E81</f>
        <v>0</v>
      </c>
      <c r="E81" s="530">
        <f t="shared" ref="E81" si="137">I81+K81+M81+O81+Q81+S81+U81+W81+Y81+AA81+AC81+AE81</f>
        <v>0</v>
      </c>
      <c r="F81" s="532">
        <f>E81/B81*100</f>
        <v>0</v>
      </c>
      <c r="G81" s="532" t="e">
        <f>E81/C81*100</f>
        <v>#DIV/0!</v>
      </c>
      <c r="H81" s="291">
        <v>0</v>
      </c>
      <c r="I81" s="291">
        <v>0</v>
      </c>
      <c r="J81" s="532">
        <v>888.35</v>
      </c>
      <c r="K81" s="291">
        <v>0</v>
      </c>
      <c r="L81" s="532">
        <v>956.86</v>
      </c>
      <c r="M81" s="291">
        <v>0</v>
      </c>
      <c r="N81" s="532">
        <v>956.75</v>
      </c>
      <c r="O81" s="291">
        <v>0</v>
      </c>
      <c r="P81" s="532">
        <v>576.45000000000005</v>
      </c>
      <c r="Q81" s="291">
        <v>0</v>
      </c>
      <c r="R81" s="532">
        <v>576.46</v>
      </c>
      <c r="S81" s="291">
        <v>0</v>
      </c>
      <c r="T81" s="532">
        <v>576.45000000000005</v>
      </c>
      <c r="U81" s="291">
        <v>0</v>
      </c>
      <c r="V81" s="532">
        <v>576.46</v>
      </c>
      <c r="W81" s="291">
        <v>0</v>
      </c>
      <c r="X81" s="532">
        <v>576.45000000000005</v>
      </c>
      <c r="Y81" s="291">
        <v>0</v>
      </c>
      <c r="Z81" s="532">
        <v>576.46</v>
      </c>
      <c r="AA81" s="291">
        <v>0</v>
      </c>
      <c r="AB81" s="532">
        <v>576.45000000000005</v>
      </c>
      <c r="AC81" s="291">
        <v>0</v>
      </c>
      <c r="AD81" s="532">
        <v>590.26</v>
      </c>
      <c r="AE81" s="291">
        <v>0</v>
      </c>
      <c r="AF81" s="835"/>
    </row>
    <row r="82" spans="1:32" s="538" customFormat="1" ht="31.5" x14ac:dyDescent="0.25">
      <c r="A82" s="299" t="s">
        <v>176</v>
      </c>
      <c r="B82" s="394">
        <f t="shared" ref="B82:B83" si="138">H82+J82+L82+N82+P82+R82+T82+V82+X82+Z82+AB82+AD82</f>
        <v>0</v>
      </c>
      <c r="C82" s="395">
        <f t="shared" ref="C82:C83" si="139">H82</f>
        <v>0</v>
      </c>
      <c r="D82" s="395">
        <f t="shared" ref="D82:D83" si="140">E82</f>
        <v>0</v>
      </c>
      <c r="E82" s="395">
        <f t="shared" ref="E82:E83" si="141">I82+K82+M82+O82+Q82+S82+U82+W82+Y82+AA82+AC82+AE82</f>
        <v>0</v>
      </c>
      <c r="F82" s="340">
        <f t="shared" ref="F82:F83" si="142">IFERROR(E82/B82%,0)</f>
        <v>0</v>
      </c>
      <c r="G82" s="340">
        <f t="shared" ref="G82:G83" si="143">IFERROR(E82/C82%,0)</f>
        <v>0</v>
      </c>
      <c r="H82" s="291">
        <v>0</v>
      </c>
      <c r="I82" s="291">
        <v>0</v>
      </c>
      <c r="J82" s="291">
        <v>0</v>
      </c>
      <c r="K82" s="291">
        <v>0</v>
      </c>
      <c r="L82" s="291">
        <v>0</v>
      </c>
      <c r="M82" s="291">
        <v>0</v>
      </c>
      <c r="N82" s="291">
        <v>0</v>
      </c>
      <c r="O82" s="291">
        <v>0</v>
      </c>
      <c r="P82" s="291">
        <v>0</v>
      </c>
      <c r="Q82" s="291">
        <v>0</v>
      </c>
      <c r="R82" s="291">
        <v>0</v>
      </c>
      <c r="S82" s="291">
        <v>0</v>
      </c>
      <c r="T82" s="291">
        <v>0</v>
      </c>
      <c r="U82" s="291">
        <v>0</v>
      </c>
      <c r="V82" s="291">
        <v>0</v>
      </c>
      <c r="W82" s="291">
        <v>0</v>
      </c>
      <c r="X82" s="291">
        <v>0</v>
      </c>
      <c r="Y82" s="291">
        <v>0</v>
      </c>
      <c r="Z82" s="291">
        <v>0</v>
      </c>
      <c r="AA82" s="291">
        <v>0</v>
      </c>
      <c r="AB82" s="291">
        <v>0</v>
      </c>
      <c r="AC82" s="291">
        <v>0</v>
      </c>
      <c r="AD82" s="291">
        <v>0</v>
      </c>
      <c r="AE82" s="291">
        <v>0</v>
      </c>
      <c r="AF82" s="835"/>
    </row>
    <row r="83" spans="1:32" s="538" customFormat="1" ht="15.75" x14ac:dyDescent="0.25">
      <c r="A83" s="287" t="s">
        <v>224</v>
      </c>
      <c r="B83" s="394">
        <f t="shared" si="138"/>
        <v>0</v>
      </c>
      <c r="C83" s="395">
        <f t="shared" si="139"/>
        <v>0</v>
      </c>
      <c r="D83" s="395">
        <f t="shared" si="140"/>
        <v>0</v>
      </c>
      <c r="E83" s="395">
        <f t="shared" si="141"/>
        <v>0</v>
      </c>
      <c r="F83" s="340">
        <f t="shared" si="142"/>
        <v>0</v>
      </c>
      <c r="G83" s="340">
        <f t="shared" si="143"/>
        <v>0</v>
      </c>
      <c r="H83" s="291">
        <v>0</v>
      </c>
      <c r="I83" s="291">
        <v>0</v>
      </c>
      <c r="J83" s="291">
        <v>0</v>
      </c>
      <c r="K83" s="291">
        <v>0</v>
      </c>
      <c r="L83" s="291">
        <v>0</v>
      </c>
      <c r="M83" s="291">
        <v>0</v>
      </c>
      <c r="N83" s="291">
        <v>0</v>
      </c>
      <c r="O83" s="291">
        <v>0</v>
      </c>
      <c r="P83" s="291">
        <v>0</v>
      </c>
      <c r="Q83" s="291">
        <v>0</v>
      </c>
      <c r="R83" s="291">
        <v>0</v>
      </c>
      <c r="S83" s="291">
        <v>0</v>
      </c>
      <c r="T83" s="291">
        <v>0</v>
      </c>
      <c r="U83" s="291">
        <v>0</v>
      </c>
      <c r="V83" s="291">
        <v>0</v>
      </c>
      <c r="W83" s="291">
        <v>0</v>
      </c>
      <c r="X83" s="291">
        <v>0</v>
      </c>
      <c r="Y83" s="291">
        <v>0</v>
      </c>
      <c r="Z83" s="291">
        <v>0</v>
      </c>
      <c r="AA83" s="291">
        <v>0</v>
      </c>
      <c r="AB83" s="291">
        <v>0</v>
      </c>
      <c r="AC83" s="291">
        <v>0</v>
      </c>
      <c r="AD83" s="291">
        <v>0</v>
      </c>
      <c r="AE83" s="291">
        <v>0</v>
      </c>
      <c r="AF83" s="836"/>
    </row>
    <row r="84" spans="1:32" s="538" customFormat="1" ht="15.75" x14ac:dyDescent="0.25">
      <c r="A84" s="831" t="s">
        <v>479</v>
      </c>
      <c r="B84" s="832"/>
      <c r="C84" s="832"/>
      <c r="D84" s="832"/>
      <c r="E84" s="832"/>
      <c r="F84" s="832"/>
      <c r="G84" s="832"/>
      <c r="H84" s="832"/>
      <c r="I84" s="832"/>
      <c r="J84" s="832"/>
      <c r="K84" s="832"/>
      <c r="L84" s="832"/>
      <c r="M84" s="832"/>
      <c r="N84" s="832"/>
      <c r="O84" s="832"/>
      <c r="P84" s="832"/>
      <c r="Q84" s="832"/>
      <c r="R84" s="832"/>
      <c r="S84" s="832"/>
      <c r="T84" s="832"/>
      <c r="U84" s="832"/>
      <c r="V84" s="832"/>
      <c r="W84" s="832"/>
      <c r="X84" s="832"/>
      <c r="Y84" s="832"/>
      <c r="Z84" s="832"/>
      <c r="AA84" s="832"/>
      <c r="AB84" s="832"/>
      <c r="AC84" s="832"/>
      <c r="AD84" s="832"/>
      <c r="AE84" s="833"/>
      <c r="AF84" s="520"/>
    </row>
    <row r="85" spans="1:32" s="538" customFormat="1" ht="15.75" x14ac:dyDescent="0.25">
      <c r="A85" s="287" t="s">
        <v>31</v>
      </c>
      <c r="B85" s="288">
        <f t="shared" ref="B85:AE85" si="144">B87+B88+B86+B90</f>
        <v>3592.4700000000003</v>
      </c>
      <c r="C85" s="288">
        <f t="shared" si="144"/>
        <v>0</v>
      </c>
      <c r="D85" s="288">
        <f t="shared" si="144"/>
        <v>0</v>
      </c>
      <c r="E85" s="288">
        <f t="shared" si="144"/>
        <v>0</v>
      </c>
      <c r="F85" s="288">
        <f>IFERROR(E85/B85%,0)</f>
        <v>0</v>
      </c>
      <c r="G85" s="288">
        <f>IFERROR(E85/C85%,0)</f>
        <v>0</v>
      </c>
      <c r="H85" s="288">
        <f t="shared" si="144"/>
        <v>0</v>
      </c>
      <c r="I85" s="288">
        <f t="shared" si="144"/>
        <v>0</v>
      </c>
      <c r="J85" s="288">
        <f t="shared" si="144"/>
        <v>2044.25</v>
      </c>
      <c r="K85" s="288">
        <f t="shared" si="144"/>
        <v>0</v>
      </c>
      <c r="L85" s="288">
        <f t="shared" si="144"/>
        <v>0</v>
      </c>
      <c r="M85" s="288">
        <f t="shared" si="144"/>
        <v>0</v>
      </c>
      <c r="N85" s="288">
        <f t="shared" si="144"/>
        <v>1548.22</v>
      </c>
      <c r="O85" s="288">
        <f t="shared" si="144"/>
        <v>0</v>
      </c>
      <c r="P85" s="288">
        <f t="shared" si="144"/>
        <v>0</v>
      </c>
      <c r="Q85" s="288">
        <f t="shared" si="144"/>
        <v>0</v>
      </c>
      <c r="R85" s="288">
        <f t="shared" si="144"/>
        <v>0</v>
      </c>
      <c r="S85" s="288">
        <f t="shared" si="144"/>
        <v>0</v>
      </c>
      <c r="T85" s="288">
        <f t="shared" si="144"/>
        <v>0</v>
      </c>
      <c r="U85" s="288">
        <f t="shared" si="144"/>
        <v>0</v>
      </c>
      <c r="V85" s="288">
        <f t="shared" si="144"/>
        <v>0</v>
      </c>
      <c r="W85" s="288">
        <f t="shared" si="144"/>
        <v>0</v>
      </c>
      <c r="X85" s="288">
        <f t="shared" si="144"/>
        <v>0</v>
      </c>
      <c r="Y85" s="288">
        <f t="shared" si="144"/>
        <v>0</v>
      </c>
      <c r="Z85" s="288">
        <f t="shared" si="144"/>
        <v>0</v>
      </c>
      <c r="AA85" s="288">
        <f t="shared" si="144"/>
        <v>0</v>
      </c>
      <c r="AB85" s="288">
        <f t="shared" si="144"/>
        <v>0</v>
      </c>
      <c r="AC85" s="288">
        <f t="shared" si="144"/>
        <v>0</v>
      </c>
      <c r="AD85" s="288">
        <f t="shared" si="144"/>
        <v>0</v>
      </c>
      <c r="AE85" s="288">
        <f t="shared" si="144"/>
        <v>0</v>
      </c>
      <c r="AF85" s="834"/>
    </row>
    <row r="86" spans="1:32" s="538" customFormat="1" ht="15.75" x14ac:dyDescent="0.25">
      <c r="A86" s="393" t="s">
        <v>171</v>
      </c>
      <c r="B86" s="394">
        <f t="shared" ref="B86:B87" si="145">H86+J86+L86+N86+P86+R86+T86+V86+X86+Z86+AB86+AD86</f>
        <v>0</v>
      </c>
      <c r="C86" s="394">
        <f t="shared" ref="C86:C87" si="146">H86</f>
        <v>0</v>
      </c>
      <c r="D86" s="394">
        <f t="shared" ref="D86:D87" si="147">E86</f>
        <v>0</v>
      </c>
      <c r="E86" s="394">
        <f t="shared" ref="E86:E87" si="148">I86+K86+M86+O86+Q86+S86+U86+W86+Y86+AA86+AC86+AE86</f>
        <v>0</v>
      </c>
      <c r="F86" s="340">
        <f t="shared" ref="F86:F87" si="149">IFERROR(E86/B86%,0)</f>
        <v>0</v>
      </c>
      <c r="G86" s="340">
        <f t="shared" ref="G86:G87" si="150">IFERROR(E86/C86%,0)</f>
        <v>0</v>
      </c>
      <c r="H86" s="291">
        <v>0</v>
      </c>
      <c r="I86" s="291">
        <v>0</v>
      </c>
      <c r="J86" s="291">
        <v>0</v>
      </c>
      <c r="K86" s="291">
        <v>0</v>
      </c>
      <c r="L86" s="291">
        <v>0</v>
      </c>
      <c r="M86" s="291">
        <v>0</v>
      </c>
      <c r="N86" s="291">
        <v>0</v>
      </c>
      <c r="O86" s="291">
        <v>0</v>
      </c>
      <c r="P86" s="291">
        <v>0</v>
      </c>
      <c r="Q86" s="291">
        <v>0</v>
      </c>
      <c r="R86" s="291">
        <v>0</v>
      </c>
      <c r="S86" s="291">
        <v>0</v>
      </c>
      <c r="T86" s="291">
        <v>0</v>
      </c>
      <c r="U86" s="291">
        <v>0</v>
      </c>
      <c r="V86" s="291">
        <v>0</v>
      </c>
      <c r="W86" s="291">
        <v>0</v>
      </c>
      <c r="X86" s="291">
        <v>0</v>
      </c>
      <c r="Y86" s="291">
        <v>0</v>
      </c>
      <c r="Z86" s="291">
        <v>0</v>
      </c>
      <c r="AA86" s="291">
        <v>0</v>
      </c>
      <c r="AB86" s="291">
        <v>0</v>
      </c>
      <c r="AC86" s="291">
        <v>0</v>
      </c>
      <c r="AD86" s="291">
        <v>0</v>
      </c>
      <c r="AE86" s="291">
        <v>0</v>
      </c>
      <c r="AF86" s="835"/>
    </row>
    <row r="87" spans="1:32" s="538" customFormat="1" ht="15.75" x14ac:dyDescent="0.25">
      <c r="A87" s="287" t="s">
        <v>32</v>
      </c>
      <c r="B87" s="394">
        <f t="shared" si="145"/>
        <v>0</v>
      </c>
      <c r="C87" s="394">
        <f t="shared" si="146"/>
        <v>0</v>
      </c>
      <c r="D87" s="394">
        <f t="shared" si="147"/>
        <v>0</v>
      </c>
      <c r="E87" s="394">
        <f t="shared" si="148"/>
        <v>0</v>
      </c>
      <c r="F87" s="340">
        <f t="shared" si="149"/>
        <v>0</v>
      </c>
      <c r="G87" s="340">
        <f t="shared" si="150"/>
        <v>0</v>
      </c>
      <c r="H87" s="291">
        <v>0</v>
      </c>
      <c r="I87" s="291">
        <v>0</v>
      </c>
      <c r="J87" s="291">
        <v>0</v>
      </c>
      <c r="K87" s="291">
        <v>0</v>
      </c>
      <c r="L87" s="291">
        <v>0</v>
      </c>
      <c r="M87" s="291">
        <v>0</v>
      </c>
      <c r="N87" s="291">
        <v>0</v>
      </c>
      <c r="O87" s="291">
        <v>0</v>
      </c>
      <c r="P87" s="291">
        <v>0</v>
      </c>
      <c r="Q87" s="291">
        <v>0</v>
      </c>
      <c r="R87" s="291">
        <v>0</v>
      </c>
      <c r="S87" s="291">
        <v>0</v>
      </c>
      <c r="T87" s="291">
        <v>0</v>
      </c>
      <c r="U87" s="291">
        <v>0</v>
      </c>
      <c r="V87" s="291">
        <v>0</v>
      </c>
      <c r="W87" s="291">
        <v>0</v>
      </c>
      <c r="X87" s="291">
        <v>0</v>
      </c>
      <c r="Y87" s="291">
        <v>0</v>
      </c>
      <c r="Z87" s="291">
        <v>0</v>
      </c>
      <c r="AA87" s="291">
        <v>0</v>
      </c>
      <c r="AB87" s="291">
        <v>0</v>
      </c>
      <c r="AC87" s="291">
        <v>0</v>
      </c>
      <c r="AD87" s="291">
        <v>0</v>
      </c>
      <c r="AE87" s="291">
        <v>0</v>
      </c>
      <c r="AF87" s="835"/>
    </row>
    <row r="88" spans="1:32" s="528" customFormat="1" ht="15.75" x14ac:dyDescent="0.25">
      <c r="A88" s="529" t="s">
        <v>33</v>
      </c>
      <c r="B88" s="530">
        <f>H88+J88+L88+N88+P88+R88+T88+V88+X88+Z88+AB88+AD88</f>
        <v>3592.4700000000003</v>
      </c>
      <c r="C88" s="394">
        <f t="shared" ref="C88:C90" si="151">H88</f>
        <v>0</v>
      </c>
      <c r="D88" s="394">
        <f t="shared" ref="D88:D90" si="152">E88</f>
        <v>0</v>
      </c>
      <c r="E88" s="394">
        <f t="shared" ref="E88:E90" si="153">I88+K88+M88+O88+Q88+S88+U88+W88+Y88+AA88+AC88+AE88</f>
        <v>0</v>
      </c>
      <c r="F88" s="340">
        <f t="shared" ref="F88:F90" si="154">IFERROR(E88/B88%,0)</f>
        <v>0</v>
      </c>
      <c r="G88" s="340">
        <f t="shared" ref="G88:G90" si="155">IFERROR(E88/C88%,0)</f>
        <v>0</v>
      </c>
      <c r="H88" s="291">
        <v>0</v>
      </c>
      <c r="I88" s="291">
        <v>0</v>
      </c>
      <c r="J88" s="532">
        <v>2044.25</v>
      </c>
      <c r="K88" s="291">
        <v>0</v>
      </c>
      <c r="L88" s="291">
        <v>0</v>
      </c>
      <c r="M88" s="291">
        <v>0</v>
      </c>
      <c r="N88" s="532">
        <v>1548.22</v>
      </c>
      <c r="O88" s="291">
        <v>0</v>
      </c>
      <c r="P88" s="291">
        <v>0</v>
      </c>
      <c r="Q88" s="291">
        <v>0</v>
      </c>
      <c r="R88" s="291">
        <v>0</v>
      </c>
      <c r="S88" s="291">
        <v>0</v>
      </c>
      <c r="T88" s="291">
        <v>0</v>
      </c>
      <c r="U88" s="291">
        <v>0</v>
      </c>
      <c r="V88" s="291">
        <v>0</v>
      </c>
      <c r="W88" s="291">
        <v>0</v>
      </c>
      <c r="X88" s="291">
        <v>0</v>
      </c>
      <c r="Y88" s="291">
        <v>0</v>
      </c>
      <c r="Z88" s="291">
        <v>0</v>
      </c>
      <c r="AA88" s="291">
        <v>0</v>
      </c>
      <c r="AB88" s="291">
        <v>0</v>
      </c>
      <c r="AC88" s="291">
        <v>0</v>
      </c>
      <c r="AD88" s="291">
        <v>0</v>
      </c>
      <c r="AE88" s="291">
        <v>0</v>
      </c>
      <c r="AF88" s="835"/>
    </row>
    <row r="89" spans="1:32" s="538" customFormat="1" ht="31.5" x14ac:dyDescent="0.25">
      <c r="A89" s="299" t="s">
        <v>176</v>
      </c>
      <c r="B89" s="394">
        <f t="shared" ref="B89:B90" si="156">H89+J89+L89+N89+P89+R89+T89+V89+X89+Z89+AB89+AD89</f>
        <v>0</v>
      </c>
      <c r="C89" s="394">
        <f t="shared" si="151"/>
        <v>0</v>
      </c>
      <c r="D89" s="394">
        <f t="shared" si="152"/>
        <v>0</v>
      </c>
      <c r="E89" s="394">
        <f t="shared" si="153"/>
        <v>0</v>
      </c>
      <c r="F89" s="340">
        <f t="shared" si="154"/>
        <v>0</v>
      </c>
      <c r="G89" s="340">
        <f t="shared" si="155"/>
        <v>0</v>
      </c>
      <c r="H89" s="291">
        <v>0</v>
      </c>
      <c r="I89" s="291">
        <v>0</v>
      </c>
      <c r="J89" s="291">
        <v>0</v>
      </c>
      <c r="K89" s="291">
        <v>0</v>
      </c>
      <c r="L89" s="291">
        <v>0</v>
      </c>
      <c r="M89" s="291">
        <v>0</v>
      </c>
      <c r="N89" s="291">
        <v>0</v>
      </c>
      <c r="O89" s="291">
        <v>0</v>
      </c>
      <c r="P89" s="291">
        <v>0</v>
      </c>
      <c r="Q89" s="291">
        <v>0</v>
      </c>
      <c r="R89" s="291">
        <v>0</v>
      </c>
      <c r="S89" s="291">
        <v>0</v>
      </c>
      <c r="T89" s="291">
        <v>0</v>
      </c>
      <c r="U89" s="291">
        <v>0</v>
      </c>
      <c r="V89" s="291">
        <v>0</v>
      </c>
      <c r="W89" s="291">
        <v>0</v>
      </c>
      <c r="X89" s="291">
        <v>0</v>
      </c>
      <c r="Y89" s="291">
        <v>0</v>
      </c>
      <c r="Z89" s="291">
        <v>0</v>
      </c>
      <c r="AA89" s="291">
        <v>0</v>
      </c>
      <c r="AB89" s="291">
        <v>0</v>
      </c>
      <c r="AC89" s="291">
        <v>0</v>
      </c>
      <c r="AD89" s="291">
        <v>0</v>
      </c>
      <c r="AE89" s="291">
        <v>0</v>
      </c>
      <c r="AF89" s="835"/>
    </row>
    <row r="90" spans="1:32" s="538" customFormat="1" ht="15.75" x14ac:dyDescent="0.25">
      <c r="A90" s="287" t="s">
        <v>224</v>
      </c>
      <c r="B90" s="394">
        <f t="shared" si="156"/>
        <v>0</v>
      </c>
      <c r="C90" s="394">
        <f t="shared" si="151"/>
        <v>0</v>
      </c>
      <c r="D90" s="394">
        <f t="shared" si="152"/>
        <v>0</v>
      </c>
      <c r="E90" s="394">
        <f t="shared" si="153"/>
        <v>0</v>
      </c>
      <c r="F90" s="340">
        <f t="shared" si="154"/>
        <v>0</v>
      </c>
      <c r="G90" s="340">
        <f t="shared" si="155"/>
        <v>0</v>
      </c>
      <c r="H90" s="291">
        <v>0</v>
      </c>
      <c r="I90" s="291">
        <v>0</v>
      </c>
      <c r="J90" s="291">
        <v>0</v>
      </c>
      <c r="K90" s="291">
        <v>0</v>
      </c>
      <c r="L90" s="291">
        <v>0</v>
      </c>
      <c r="M90" s="291">
        <v>0</v>
      </c>
      <c r="N90" s="291">
        <v>0</v>
      </c>
      <c r="O90" s="291">
        <v>0</v>
      </c>
      <c r="P90" s="291">
        <v>0</v>
      </c>
      <c r="Q90" s="291">
        <v>0</v>
      </c>
      <c r="R90" s="291">
        <v>0</v>
      </c>
      <c r="S90" s="291">
        <v>0</v>
      </c>
      <c r="T90" s="291">
        <v>0</v>
      </c>
      <c r="U90" s="291">
        <v>0</v>
      </c>
      <c r="V90" s="291">
        <v>0</v>
      </c>
      <c r="W90" s="291">
        <v>0</v>
      </c>
      <c r="X90" s="291">
        <v>0</v>
      </c>
      <c r="Y90" s="291">
        <v>0</v>
      </c>
      <c r="Z90" s="291">
        <v>0</v>
      </c>
      <c r="AA90" s="291">
        <v>0</v>
      </c>
      <c r="AB90" s="291">
        <v>0</v>
      </c>
      <c r="AC90" s="291">
        <v>0</v>
      </c>
      <c r="AD90" s="291">
        <v>0</v>
      </c>
      <c r="AE90" s="291">
        <v>0</v>
      </c>
      <c r="AF90" s="836"/>
    </row>
    <row r="91" spans="1:32" s="538" customFormat="1" ht="15.75" x14ac:dyDescent="0.25">
      <c r="A91" s="831" t="s">
        <v>480</v>
      </c>
      <c r="B91" s="832"/>
      <c r="C91" s="832"/>
      <c r="D91" s="832"/>
      <c r="E91" s="832"/>
      <c r="F91" s="832"/>
      <c r="G91" s="832"/>
      <c r="H91" s="832"/>
      <c r="I91" s="832"/>
      <c r="J91" s="832"/>
      <c r="K91" s="832"/>
      <c r="L91" s="832"/>
      <c r="M91" s="832"/>
      <c r="N91" s="832"/>
      <c r="O91" s="832"/>
      <c r="P91" s="832"/>
      <c r="Q91" s="832"/>
      <c r="R91" s="832"/>
      <c r="S91" s="832"/>
      <c r="T91" s="832"/>
      <c r="U91" s="832"/>
      <c r="V91" s="832"/>
      <c r="W91" s="832"/>
      <c r="X91" s="832"/>
      <c r="Y91" s="832"/>
      <c r="Z91" s="832"/>
      <c r="AA91" s="832"/>
      <c r="AB91" s="832"/>
      <c r="AC91" s="832"/>
      <c r="AD91" s="832"/>
      <c r="AE91" s="833"/>
      <c r="AF91" s="397"/>
    </row>
    <row r="92" spans="1:32" s="538" customFormat="1" ht="15.75" x14ac:dyDescent="0.25">
      <c r="A92" s="398" t="s">
        <v>481</v>
      </c>
      <c r="B92" s="394">
        <f>B93+B94+B95+B96+B97</f>
        <v>6871.9</v>
      </c>
      <c r="C92" s="394">
        <f>C93+C94+C95+C96+C97</f>
        <v>0</v>
      </c>
      <c r="D92" s="394">
        <f>D93+D94+D95+D96+D97</f>
        <v>0</v>
      </c>
      <c r="E92" s="394">
        <f>E93+E94+E95+E96+E97</f>
        <v>0</v>
      </c>
      <c r="F92" s="288">
        <f>IFERROR(E92/B92%,0)</f>
        <v>0</v>
      </c>
      <c r="G92" s="288">
        <f>IFERROR(E92/C92%,0)</f>
        <v>0</v>
      </c>
      <c r="H92" s="399">
        <f>H95</f>
        <v>0</v>
      </c>
      <c r="I92" s="399">
        <f t="shared" ref="I92:AE92" si="157">I95</f>
        <v>0</v>
      </c>
      <c r="J92" s="399">
        <f t="shared" si="157"/>
        <v>0</v>
      </c>
      <c r="K92" s="399">
        <f t="shared" si="157"/>
        <v>0</v>
      </c>
      <c r="L92" s="399">
        <f t="shared" si="157"/>
        <v>0</v>
      </c>
      <c r="M92" s="399">
        <f t="shared" si="157"/>
        <v>0</v>
      </c>
      <c r="N92" s="399">
        <f t="shared" si="157"/>
        <v>0</v>
      </c>
      <c r="O92" s="399">
        <f t="shared" si="157"/>
        <v>0</v>
      </c>
      <c r="P92" s="399">
        <f t="shared" si="157"/>
        <v>0</v>
      </c>
      <c r="Q92" s="399">
        <f t="shared" si="157"/>
        <v>0</v>
      </c>
      <c r="R92" s="399">
        <f t="shared" si="157"/>
        <v>0</v>
      </c>
      <c r="S92" s="399">
        <f t="shared" si="157"/>
        <v>0</v>
      </c>
      <c r="T92" s="399">
        <f t="shared" si="157"/>
        <v>0</v>
      </c>
      <c r="U92" s="399">
        <f t="shared" si="157"/>
        <v>0</v>
      </c>
      <c r="V92" s="399">
        <f t="shared" si="157"/>
        <v>0</v>
      </c>
      <c r="W92" s="399">
        <f t="shared" si="157"/>
        <v>0</v>
      </c>
      <c r="X92" s="399">
        <f t="shared" si="157"/>
        <v>6871.9</v>
      </c>
      <c r="Y92" s="399">
        <f t="shared" si="157"/>
        <v>0</v>
      </c>
      <c r="Z92" s="399">
        <f t="shared" si="157"/>
        <v>0</v>
      </c>
      <c r="AA92" s="399">
        <f t="shared" si="157"/>
        <v>0</v>
      </c>
      <c r="AB92" s="399">
        <f t="shared" si="157"/>
        <v>0</v>
      </c>
      <c r="AC92" s="399">
        <f t="shared" si="157"/>
        <v>0</v>
      </c>
      <c r="AD92" s="399">
        <f t="shared" si="157"/>
        <v>0</v>
      </c>
      <c r="AE92" s="399">
        <f t="shared" si="157"/>
        <v>0</v>
      </c>
      <c r="AF92" s="750"/>
    </row>
    <row r="93" spans="1:32" s="538" customFormat="1" ht="15.75" x14ac:dyDescent="0.25">
      <c r="A93" s="393" t="s">
        <v>171</v>
      </c>
      <c r="B93" s="394">
        <f t="shared" ref="B93:B94" si="158">H93+J93+L93+N93+P93+R93+T93+V93+X93+Z93+AB93+AD93</f>
        <v>0</v>
      </c>
      <c r="C93" s="395">
        <f t="shared" ref="C93:C97" si="159">H93</f>
        <v>0</v>
      </c>
      <c r="D93" s="395">
        <f t="shared" ref="D93:D97" si="160">E93</f>
        <v>0</v>
      </c>
      <c r="E93" s="395">
        <f>I93+K93+M93+O93+Q93+S93+U93+W93+Y93+AA93+AC93+AE93</f>
        <v>0</v>
      </c>
      <c r="F93" s="340">
        <f t="shared" ref="F93:F94" si="161">IFERROR(E93/B93%,0)</f>
        <v>0</v>
      </c>
      <c r="G93" s="340">
        <f t="shared" ref="G93" si="162">IFERROR(E93/C93%,0)</f>
        <v>0</v>
      </c>
      <c r="H93" s="291">
        <v>0</v>
      </c>
      <c r="I93" s="291">
        <v>0</v>
      </c>
      <c r="J93" s="291">
        <v>0</v>
      </c>
      <c r="K93" s="291">
        <v>0</v>
      </c>
      <c r="L93" s="291">
        <v>0</v>
      </c>
      <c r="M93" s="291">
        <v>0</v>
      </c>
      <c r="N93" s="291">
        <v>0</v>
      </c>
      <c r="O93" s="291">
        <v>0</v>
      </c>
      <c r="P93" s="291">
        <v>0</v>
      </c>
      <c r="Q93" s="291">
        <v>0</v>
      </c>
      <c r="R93" s="291">
        <v>0</v>
      </c>
      <c r="S93" s="291">
        <v>0</v>
      </c>
      <c r="T93" s="291">
        <v>0</v>
      </c>
      <c r="U93" s="291">
        <v>0</v>
      </c>
      <c r="V93" s="291">
        <v>0</v>
      </c>
      <c r="W93" s="291">
        <v>0</v>
      </c>
      <c r="X93" s="291">
        <v>0</v>
      </c>
      <c r="Y93" s="291">
        <v>0</v>
      </c>
      <c r="Z93" s="291">
        <v>0</v>
      </c>
      <c r="AA93" s="291">
        <v>0</v>
      </c>
      <c r="AB93" s="291">
        <v>0</v>
      </c>
      <c r="AC93" s="291">
        <v>0</v>
      </c>
      <c r="AD93" s="291">
        <v>0</v>
      </c>
      <c r="AE93" s="291">
        <v>0</v>
      </c>
      <c r="AF93" s="837"/>
    </row>
    <row r="94" spans="1:32" s="538" customFormat="1" ht="15.75" x14ac:dyDescent="0.25">
      <c r="A94" s="287" t="s">
        <v>32</v>
      </c>
      <c r="B94" s="394">
        <f t="shared" si="158"/>
        <v>0</v>
      </c>
      <c r="C94" s="395">
        <f t="shared" si="159"/>
        <v>0</v>
      </c>
      <c r="D94" s="395">
        <f t="shared" si="160"/>
        <v>0</v>
      </c>
      <c r="E94" s="395">
        <f t="shared" ref="E94:E97" si="163">I94+K94+M94+O94+Q94+S94+U94+W94+Y94+AA94+AC94+AE94</f>
        <v>0</v>
      </c>
      <c r="F94" s="340">
        <f t="shared" si="161"/>
        <v>0</v>
      </c>
      <c r="G94" s="340">
        <f>IFERROR(E94/C94%,0)</f>
        <v>0</v>
      </c>
      <c r="H94" s="291">
        <v>0</v>
      </c>
      <c r="I94" s="291">
        <v>0</v>
      </c>
      <c r="J94" s="291">
        <v>0</v>
      </c>
      <c r="K94" s="291">
        <v>0</v>
      </c>
      <c r="L94" s="291">
        <v>0</v>
      </c>
      <c r="M94" s="291">
        <v>0</v>
      </c>
      <c r="N94" s="291">
        <v>0</v>
      </c>
      <c r="O94" s="291">
        <v>0</v>
      </c>
      <c r="P94" s="291">
        <v>0</v>
      </c>
      <c r="Q94" s="291">
        <v>0</v>
      </c>
      <c r="R94" s="291">
        <v>0</v>
      </c>
      <c r="S94" s="291">
        <v>0</v>
      </c>
      <c r="T94" s="291">
        <v>0</v>
      </c>
      <c r="U94" s="291">
        <v>0</v>
      </c>
      <c r="V94" s="291">
        <v>0</v>
      </c>
      <c r="W94" s="291">
        <v>0</v>
      </c>
      <c r="X94" s="291">
        <v>0</v>
      </c>
      <c r="Y94" s="291">
        <v>0</v>
      </c>
      <c r="Z94" s="291">
        <v>0</v>
      </c>
      <c r="AA94" s="291">
        <v>0</v>
      </c>
      <c r="AB94" s="291">
        <v>0</v>
      </c>
      <c r="AC94" s="291">
        <v>0</v>
      </c>
      <c r="AD94" s="291">
        <v>0</v>
      </c>
      <c r="AE94" s="291">
        <v>0</v>
      </c>
      <c r="AF94" s="837"/>
    </row>
    <row r="95" spans="1:32" s="528" customFormat="1" ht="15.75" x14ac:dyDescent="0.25">
      <c r="A95" s="529" t="s">
        <v>33</v>
      </c>
      <c r="B95" s="530">
        <f>H95+J95+L95+N95+P95+R95+T95+V95+X95+Z95+AB95+AD95</f>
        <v>6871.9</v>
      </c>
      <c r="C95" s="395">
        <f t="shared" si="159"/>
        <v>0</v>
      </c>
      <c r="D95" s="395">
        <f t="shared" si="160"/>
        <v>0</v>
      </c>
      <c r="E95" s="395">
        <f t="shared" si="163"/>
        <v>0</v>
      </c>
      <c r="F95" s="533">
        <f>E95/B95*100</f>
        <v>0</v>
      </c>
      <c r="G95" s="340">
        <f>IFERROR(E95/C95%,0)</f>
        <v>0</v>
      </c>
      <c r="H95" s="291">
        <v>0</v>
      </c>
      <c r="I95" s="291">
        <v>0</v>
      </c>
      <c r="J95" s="291">
        <v>0</v>
      </c>
      <c r="K95" s="291">
        <v>0</v>
      </c>
      <c r="L95" s="291">
        <v>0</v>
      </c>
      <c r="M95" s="291">
        <v>0</v>
      </c>
      <c r="N95" s="291">
        <v>0</v>
      </c>
      <c r="O95" s="291">
        <v>0</v>
      </c>
      <c r="P95" s="291">
        <v>0</v>
      </c>
      <c r="Q95" s="291">
        <v>0</v>
      </c>
      <c r="R95" s="291">
        <v>0</v>
      </c>
      <c r="S95" s="291">
        <v>0</v>
      </c>
      <c r="T95" s="291">
        <v>0</v>
      </c>
      <c r="U95" s="291">
        <v>0</v>
      </c>
      <c r="V95" s="291">
        <v>0</v>
      </c>
      <c r="W95" s="291">
        <v>0</v>
      </c>
      <c r="X95" s="532">
        <v>6871.9</v>
      </c>
      <c r="Y95" s="291">
        <v>0</v>
      </c>
      <c r="Z95" s="291">
        <v>0</v>
      </c>
      <c r="AA95" s="291">
        <v>0</v>
      </c>
      <c r="AB95" s="291">
        <v>0</v>
      </c>
      <c r="AC95" s="291">
        <v>0</v>
      </c>
      <c r="AD95" s="291">
        <v>0</v>
      </c>
      <c r="AE95" s="291">
        <v>0</v>
      </c>
      <c r="AF95" s="837"/>
    </row>
    <row r="96" spans="1:32" s="538" customFormat="1" ht="31.5" x14ac:dyDescent="0.25">
      <c r="A96" s="299" t="s">
        <v>176</v>
      </c>
      <c r="B96" s="394">
        <f t="shared" ref="B96:B97" si="164">H96+J96+L96+N96+P96+R96+T96+V96+X96+Z96+AB96+AD96</f>
        <v>0</v>
      </c>
      <c r="C96" s="395">
        <f t="shared" si="159"/>
        <v>0</v>
      </c>
      <c r="D96" s="395">
        <f t="shared" si="160"/>
        <v>0</v>
      </c>
      <c r="E96" s="395">
        <f t="shared" si="163"/>
        <v>0</v>
      </c>
      <c r="F96" s="340">
        <f t="shared" ref="F96:F97" si="165">IFERROR(E96/B96%,0)</f>
        <v>0</v>
      </c>
      <c r="G96" s="340">
        <f t="shared" ref="G96" si="166">IFERROR(E96/C96%,0)</f>
        <v>0</v>
      </c>
      <c r="H96" s="291">
        <v>0</v>
      </c>
      <c r="I96" s="291">
        <v>0</v>
      </c>
      <c r="J96" s="291">
        <v>0</v>
      </c>
      <c r="K96" s="291">
        <v>0</v>
      </c>
      <c r="L96" s="291">
        <v>0</v>
      </c>
      <c r="M96" s="291">
        <v>0</v>
      </c>
      <c r="N96" s="291">
        <v>0</v>
      </c>
      <c r="O96" s="291">
        <v>0</v>
      </c>
      <c r="P96" s="291">
        <v>0</v>
      </c>
      <c r="Q96" s="291">
        <v>0</v>
      </c>
      <c r="R96" s="291">
        <v>0</v>
      </c>
      <c r="S96" s="291">
        <v>0</v>
      </c>
      <c r="T96" s="291">
        <v>0</v>
      </c>
      <c r="U96" s="291">
        <v>0</v>
      </c>
      <c r="V96" s="291">
        <v>0</v>
      </c>
      <c r="W96" s="291">
        <v>0</v>
      </c>
      <c r="X96" s="291">
        <v>0</v>
      </c>
      <c r="Y96" s="291">
        <v>0</v>
      </c>
      <c r="Z96" s="291">
        <v>0</v>
      </c>
      <c r="AA96" s="291">
        <v>0</v>
      </c>
      <c r="AB96" s="291">
        <v>0</v>
      </c>
      <c r="AC96" s="291">
        <v>0</v>
      </c>
      <c r="AD96" s="291">
        <v>0</v>
      </c>
      <c r="AE96" s="291">
        <v>0</v>
      </c>
      <c r="AF96" s="837"/>
    </row>
    <row r="97" spans="1:32" s="538" customFormat="1" ht="15.75" x14ac:dyDescent="0.25">
      <c r="A97" s="287" t="s">
        <v>224</v>
      </c>
      <c r="B97" s="394">
        <f t="shared" si="164"/>
        <v>0</v>
      </c>
      <c r="C97" s="395">
        <f t="shared" si="159"/>
        <v>0</v>
      </c>
      <c r="D97" s="395">
        <f t="shared" si="160"/>
        <v>0</v>
      </c>
      <c r="E97" s="395">
        <f t="shared" si="163"/>
        <v>0</v>
      </c>
      <c r="F97" s="340">
        <f t="shared" si="165"/>
        <v>0</v>
      </c>
      <c r="G97" s="340">
        <f t="shared" ref="G97" si="167">IFERROR(E97/C97%,0)</f>
        <v>0</v>
      </c>
      <c r="H97" s="291">
        <v>0</v>
      </c>
      <c r="I97" s="291">
        <v>0</v>
      </c>
      <c r="J97" s="291">
        <v>0</v>
      </c>
      <c r="K97" s="291">
        <v>0</v>
      </c>
      <c r="L97" s="291">
        <v>0</v>
      </c>
      <c r="M97" s="291">
        <v>0</v>
      </c>
      <c r="N97" s="291">
        <v>0</v>
      </c>
      <c r="O97" s="291">
        <v>0</v>
      </c>
      <c r="P97" s="291">
        <v>0</v>
      </c>
      <c r="Q97" s="291">
        <v>0</v>
      </c>
      <c r="R97" s="291">
        <v>0</v>
      </c>
      <c r="S97" s="291">
        <v>0</v>
      </c>
      <c r="T97" s="291">
        <v>0</v>
      </c>
      <c r="U97" s="291">
        <v>0</v>
      </c>
      <c r="V97" s="291">
        <v>0</v>
      </c>
      <c r="W97" s="291">
        <v>0</v>
      </c>
      <c r="X97" s="291">
        <v>0</v>
      </c>
      <c r="Y97" s="291">
        <v>0</v>
      </c>
      <c r="Z97" s="291">
        <v>0</v>
      </c>
      <c r="AA97" s="291">
        <v>0</v>
      </c>
      <c r="AB97" s="291">
        <v>0</v>
      </c>
      <c r="AC97" s="291">
        <v>0</v>
      </c>
      <c r="AD97" s="291">
        <v>0</v>
      </c>
      <c r="AE97" s="291">
        <v>0</v>
      </c>
      <c r="AF97" s="838"/>
    </row>
    <row r="98" spans="1:32" s="538" customFormat="1" ht="15.75" x14ac:dyDescent="0.25">
      <c r="A98" s="400" t="s">
        <v>63</v>
      </c>
      <c r="B98" s="285">
        <f>B100+B101+B99+B103</f>
        <v>226191.17</v>
      </c>
      <c r="C98" s="285">
        <f t="shared" ref="C98:E98" si="168">C100+C101+C99+C103</f>
        <v>11190.23</v>
      </c>
      <c r="D98" s="285">
        <f t="shared" si="168"/>
        <v>6245.2199999999993</v>
      </c>
      <c r="E98" s="285">
        <f t="shared" si="168"/>
        <v>6245.2199999999993</v>
      </c>
      <c r="F98" s="285">
        <f>E98/B98*100</f>
        <v>2.7610361624638129</v>
      </c>
      <c r="G98" s="285">
        <f>E98/C98*100</f>
        <v>55.809576746858639</v>
      </c>
      <c r="H98" s="285">
        <f t="shared" ref="H98:AE98" si="169">H100+H101</f>
        <v>11190.23</v>
      </c>
      <c r="I98" s="285">
        <f t="shared" si="169"/>
        <v>6245.2199999999993</v>
      </c>
      <c r="J98" s="285">
        <f t="shared" si="169"/>
        <v>23526.77</v>
      </c>
      <c r="K98" s="285">
        <f t="shared" si="169"/>
        <v>0</v>
      </c>
      <c r="L98" s="285">
        <f t="shared" si="169"/>
        <v>20797.02</v>
      </c>
      <c r="M98" s="285">
        <f t="shared" si="169"/>
        <v>0</v>
      </c>
      <c r="N98" s="285">
        <f t="shared" si="169"/>
        <v>21988.89</v>
      </c>
      <c r="O98" s="285">
        <f t="shared" si="169"/>
        <v>0</v>
      </c>
      <c r="P98" s="285">
        <f t="shared" si="169"/>
        <v>19997.84</v>
      </c>
      <c r="Q98" s="285">
        <f t="shared" si="169"/>
        <v>0</v>
      </c>
      <c r="R98" s="285">
        <f t="shared" si="169"/>
        <v>16325.809999999998</v>
      </c>
      <c r="S98" s="285">
        <f t="shared" si="169"/>
        <v>0</v>
      </c>
      <c r="T98" s="285">
        <f t="shared" si="169"/>
        <v>10357.5</v>
      </c>
      <c r="U98" s="285">
        <f t="shared" si="169"/>
        <v>0</v>
      </c>
      <c r="V98" s="285">
        <f t="shared" si="169"/>
        <v>11530.059999999998</v>
      </c>
      <c r="W98" s="285">
        <f t="shared" si="169"/>
        <v>0</v>
      </c>
      <c r="X98" s="285">
        <f t="shared" si="169"/>
        <v>16979.919999999998</v>
      </c>
      <c r="Y98" s="285">
        <f t="shared" si="169"/>
        <v>0</v>
      </c>
      <c r="Z98" s="285">
        <f t="shared" si="169"/>
        <v>28103.840000000004</v>
      </c>
      <c r="AA98" s="285">
        <f t="shared" si="169"/>
        <v>0</v>
      </c>
      <c r="AB98" s="285">
        <f t="shared" si="169"/>
        <v>23354.240000000002</v>
      </c>
      <c r="AC98" s="285">
        <f t="shared" si="169"/>
        <v>0</v>
      </c>
      <c r="AD98" s="285">
        <f t="shared" si="169"/>
        <v>22039.049999999996</v>
      </c>
      <c r="AE98" s="285">
        <f t="shared" si="169"/>
        <v>0</v>
      </c>
      <c r="AF98" s="828"/>
    </row>
    <row r="99" spans="1:32" s="538" customFormat="1" ht="15.75" x14ac:dyDescent="0.25">
      <c r="A99" s="393" t="s">
        <v>171</v>
      </c>
      <c r="B99" s="288">
        <f t="shared" ref="B99:E101" si="170">B105</f>
        <v>0</v>
      </c>
      <c r="C99" s="288">
        <f t="shared" si="170"/>
        <v>0</v>
      </c>
      <c r="D99" s="288">
        <f t="shared" si="170"/>
        <v>0</v>
      </c>
      <c r="E99" s="288">
        <f t="shared" si="170"/>
        <v>0</v>
      </c>
      <c r="F99" s="401">
        <f>IFERROR(E99/B99*100,0)</f>
        <v>0</v>
      </c>
      <c r="G99" s="288">
        <f t="shared" ref="G99:G100" si="171">IFERROR(E99/C99*100,0)</f>
        <v>0</v>
      </c>
      <c r="H99" s="288">
        <f t="shared" ref="H99:AE103" si="172">H9+H44+H65+H72+H79+H86+H93</f>
        <v>0</v>
      </c>
      <c r="I99" s="288">
        <f t="shared" si="172"/>
        <v>0</v>
      </c>
      <c r="J99" s="288">
        <f t="shared" si="172"/>
        <v>0</v>
      </c>
      <c r="K99" s="288">
        <f t="shared" si="172"/>
        <v>0</v>
      </c>
      <c r="L99" s="288">
        <f t="shared" si="172"/>
        <v>0</v>
      </c>
      <c r="M99" s="288">
        <f t="shared" si="172"/>
        <v>0</v>
      </c>
      <c r="N99" s="288">
        <f t="shared" si="172"/>
        <v>0</v>
      </c>
      <c r="O99" s="288">
        <f t="shared" si="172"/>
        <v>0</v>
      </c>
      <c r="P99" s="288">
        <f t="shared" si="172"/>
        <v>0</v>
      </c>
      <c r="Q99" s="288">
        <f t="shared" si="172"/>
        <v>0</v>
      </c>
      <c r="R99" s="288">
        <f t="shared" si="172"/>
        <v>0</v>
      </c>
      <c r="S99" s="288">
        <f t="shared" si="172"/>
        <v>0</v>
      </c>
      <c r="T99" s="288">
        <f t="shared" si="172"/>
        <v>0</v>
      </c>
      <c r="U99" s="288">
        <f t="shared" si="172"/>
        <v>0</v>
      </c>
      <c r="V99" s="288">
        <f t="shared" si="172"/>
        <v>0</v>
      </c>
      <c r="W99" s="288">
        <f t="shared" si="172"/>
        <v>0</v>
      </c>
      <c r="X99" s="288">
        <f t="shared" si="172"/>
        <v>0</v>
      </c>
      <c r="Y99" s="288">
        <f t="shared" si="172"/>
        <v>0</v>
      </c>
      <c r="Z99" s="288">
        <f t="shared" si="172"/>
        <v>0</v>
      </c>
      <c r="AA99" s="288">
        <f t="shared" si="172"/>
        <v>0</v>
      </c>
      <c r="AB99" s="288">
        <f t="shared" si="172"/>
        <v>0</v>
      </c>
      <c r="AC99" s="288">
        <f t="shared" si="172"/>
        <v>0</v>
      </c>
      <c r="AD99" s="288">
        <f t="shared" si="172"/>
        <v>0</v>
      </c>
      <c r="AE99" s="288">
        <f t="shared" si="172"/>
        <v>0</v>
      </c>
      <c r="AF99" s="829"/>
    </row>
    <row r="100" spans="1:32" s="538" customFormat="1" ht="15.75" x14ac:dyDescent="0.25">
      <c r="A100" s="306" t="s">
        <v>32</v>
      </c>
      <c r="B100" s="288">
        <f t="shared" si="170"/>
        <v>1587.5</v>
      </c>
      <c r="C100" s="288">
        <f t="shared" si="170"/>
        <v>526.79999999999995</v>
      </c>
      <c r="D100" s="288">
        <f t="shared" si="170"/>
        <v>248.69</v>
      </c>
      <c r="E100" s="288">
        <f t="shared" si="170"/>
        <v>248.69</v>
      </c>
      <c r="F100" s="401">
        <f t="shared" ref="F100:F103" si="173">IFERROR(E100/B100*100,0)</f>
        <v>15.665511811023622</v>
      </c>
      <c r="G100" s="288">
        <f t="shared" si="171"/>
        <v>47.207668944570997</v>
      </c>
      <c r="H100" s="288">
        <f t="shared" si="172"/>
        <v>526.79999999999995</v>
      </c>
      <c r="I100" s="288">
        <f t="shared" si="172"/>
        <v>248.69</v>
      </c>
      <c r="J100" s="288">
        <f t="shared" si="172"/>
        <v>68.5</v>
      </c>
      <c r="K100" s="288">
        <f t="shared" si="172"/>
        <v>0</v>
      </c>
      <c r="L100" s="288">
        <f t="shared" si="172"/>
        <v>0</v>
      </c>
      <c r="M100" s="288">
        <f t="shared" si="172"/>
        <v>0</v>
      </c>
      <c r="N100" s="288">
        <f t="shared" si="172"/>
        <v>0</v>
      </c>
      <c r="O100" s="288">
        <f t="shared" si="172"/>
        <v>0</v>
      </c>
      <c r="P100" s="288">
        <f t="shared" si="172"/>
        <v>0</v>
      </c>
      <c r="Q100" s="288">
        <f t="shared" si="172"/>
        <v>0</v>
      </c>
      <c r="R100" s="288">
        <f t="shared" si="172"/>
        <v>0</v>
      </c>
      <c r="S100" s="288">
        <f t="shared" si="172"/>
        <v>0</v>
      </c>
      <c r="T100" s="288">
        <f t="shared" si="172"/>
        <v>0</v>
      </c>
      <c r="U100" s="288">
        <f t="shared" si="172"/>
        <v>0</v>
      </c>
      <c r="V100" s="288">
        <f t="shared" si="172"/>
        <v>0</v>
      </c>
      <c r="W100" s="288">
        <f t="shared" si="172"/>
        <v>0</v>
      </c>
      <c r="X100" s="288">
        <f t="shared" si="172"/>
        <v>0</v>
      </c>
      <c r="Y100" s="288">
        <f t="shared" si="172"/>
        <v>0</v>
      </c>
      <c r="Z100" s="288">
        <f t="shared" si="172"/>
        <v>992.2</v>
      </c>
      <c r="AA100" s="288">
        <f t="shared" si="172"/>
        <v>0</v>
      </c>
      <c r="AB100" s="288">
        <f t="shared" si="172"/>
        <v>0</v>
      </c>
      <c r="AC100" s="288">
        <f t="shared" si="172"/>
        <v>0</v>
      </c>
      <c r="AD100" s="288">
        <f t="shared" si="172"/>
        <v>0</v>
      </c>
      <c r="AE100" s="288">
        <f t="shared" si="172"/>
        <v>0</v>
      </c>
      <c r="AF100" s="829"/>
    </row>
    <row r="101" spans="1:32" s="538" customFormat="1" ht="15.75" x14ac:dyDescent="0.25">
      <c r="A101" s="306" t="s">
        <v>33</v>
      </c>
      <c r="B101" s="288">
        <f>B107</f>
        <v>224603.67</v>
      </c>
      <c r="C101" s="288">
        <f t="shared" si="170"/>
        <v>10663.43</v>
      </c>
      <c r="D101" s="288">
        <f t="shared" si="170"/>
        <v>5996.53</v>
      </c>
      <c r="E101" s="288">
        <f t="shared" si="170"/>
        <v>5996.53</v>
      </c>
      <c r="F101" s="401">
        <f t="shared" si="173"/>
        <v>2.6698272561619314</v>
      </c>
      <c r="G101" s="288">
        <f>IFERROR(E101/C101*100,0)</f>
        <v>56.234532415929948</v>
      </c>
      <c r="H101" s="288">
        <f>H11+H46+H67+H74+H81+H88+H95</f>
        <v>10663.43</v>
      </c>
      <c r="I101" s="288">
        <f t="shared" si="172"/>
        <v>5996.53</v>
      </c>
      <c r="J101" s="288">
        <f t="shared" si="172"/>
        <v>23458.27</v>
      </c>
      <c r="K101" s="288">
        <f t="shared" si="172"/>
        <v>0</v>
      </c>
      <c r="L101" s="288">
        <f t="shared" si="172"/>
        <v>20797.02</v>
      </c>
      <c r="M101" s="288">
        <f t="shared" si="172"/>
        <v>0</v>
      </c>
      <c r="N101" s="288">
        <f t="shared" si="172"/>
        <v>21988.89</v>
      </c>
      <c r="O101" s="288">
        <f t="shared" si="172"/>
        <v>0</v>
      </c>
      <c r="P101" s="288">
        <f t="shared" si="172"/>
        <v>19997.84</v>
      </c>
      <c r="Q101" s="288">
        <f t="shared" si="172"/>
        <v>0</v>
      </c>
      <c r="R101" s="288">
        <f t="shared" si="172"/>
        <v>16325.809999999998</v>
      </c>
      <c r="S101" s="288">
        <f t="shared" si="172"/>
        <v>0</v>
      </c>
      <c r="T101" s="288">
        <f t="shared" si="172"/>
        <v>10357.5</v>
      </c>
      <c r="U101" s="288">
        <f t="shared" si="172"/>
        <v>0</v>
      </c>
      <c r="V101" s="288">
        <f t="shared" si="172"/>
        <v>11530.059999999998</v>
      </c>
      <c r="W101" s="288">
        <f t="shared" si="172"/>
        <v>0</v>
      </c>
      <c r="X101" s="288">
        <f t="shared" si="172"/>
        <v>16979.919999999998</v>
      </c>
      <c r="Y101" s="288">
        <f t="shared" si="172"/>
        <v>0</v>
      </c>
      <c r="Z101" s="288">
        <f t="shared" si="172"/>
        <v>27111.640000000003</v>
      </c>
      <c r="AA101" s="288">
        <f t="shared" si="172"/>
        <v>0</v>
      </c>
      <c r="AB101" s="288">
        <f t="shared" si="172"/>
        <v>23354.240000000002</v>
      </c>
      <c r="AC101" s="288">
        <f t="shared" si="172"/>
        <v>0</v>
      </c>
      <c r="AD101" s="288">
        <f t="shared" si="172"/>
        <v>22039.049999999996</v>
      </c>
      <c r="AE101" s="288">
        <f t="shared" si="172"/>
        <v>0</v>
      </c>
      <c r="AF101" s="829"/>
    </row>
    <row r="102" spans="1:32" s="538" customFormat="1" ht="31.5" x14ac:dyDescent="0.25">
      <c r="A102" s="299" t="s">
        <v>176</v>
      </c>
      <c r="B102" s="288">
        <f t="shared" ref="B102:E103" si="174">B108</f>
        <v>0</v>
      </c>
      <c r="C102" s="288">
        <f t="shared" si="174"/>
        <v>0</v>
      </c>
      <c r="D102" s="288">
        <f t="shared" si="174"/>
        <v>0</v>
      </c>
      <c r="E102" s="288">
        <f t="shared" si="174"/>
        <v>0</v>
      </c>
      <c r="F102" s="401">
        <f t="shared" si="173"/>
        <v>0</v>
      </c>
      <c r="G102" s="288">
        <f t="shared" ref="G102:G103" si="175">IFERROR(E102/C102*100,0)</f>
        <v>0</v>
      </c>
      <c r="H102" s="288">
        <f t="shared" ref="H102:W103" si="176">H12+H47+H68+H75+H82+H89+H96</f>
        <v>0</v>
      </c>
      <c r="I102" s="288">
        <f t="shared" si="176"/>
        <v>0</v>
      </c>
      <c r="J102" s="288">
        <f t="shared" si="176"/>
        <v>0</v>
      </c>
      <c r="K102" s="288">
        <f t="shared" si="176"/>
        <v>0</v>
      </c>
      <c r="L102" s="288">
        <f t="shared" si="176"/>
        <v>0</v>
      </c>
      <c r="M102" s="288">
        <f t="shared" si="176"/>
        <v>0</v>
      </c>
      <c r="N102" s="288">
        <f t="shared" si="176"/>
        <v>0</v>
      </c>
      <c r="O102" s="288">
        <f t="shared" si="176"/>
        <v>0</v>
      </c>
      <c r="P102" s="288">
        <f t="shared" si="176"/>
        <v>0</v>
      </c>
      <c r="Q102" s="288">
        <f t="shared" si="176"/>
        <v>0</v>
      </c>
      <c r="R102" s="288">
        <f t="shared" si="176"/>
        <v>0</v>
      </c>
      <c r="S102" s="288">
        <f t="shared" si="176"/>
        <v>0</v>
      </c>
      <c r="T102" s="288">
        <f t="shared" si="176"/>
        <v>0</v>
      </c>
      <c r="U102" s="288">
        <f t="shared" si="176"/>
        <v>0</v>
      </c>
      <c r="V102" s="288">
        <f t="shared" si="176"/>
        <v>0</v>
      </c>
      <c r="W102" s="288">
        <f t="shared" si="176"/>
        <v>0</v>
      </c>
      <c r="X102" s="288">
        <f t="shared" si="172"/>
        <v>0</v>
      </c>
      <c r="Y102" s="288">
        <f t="shared" si="172"/>
        <v>0</v>
      </c>
      <c r="Z102" s="288">
        <f t="shared" si="172"/>
        <v>0</v>
      </c>
      <c r="AA102" s="288">
        <f t="shared" si="172"/>
        <v>0</v>
      </c>
      <c r="AB102" s="288">
        <f t="shared" si="172"/>
        <v>0</v>
      </c>
      <c r="AC102" s="288">
        <f t="shared" si="172"/>
        <v>0</v>
      </c>
      <c r="AD102" s="288">
        <f t="shared" si="172"/>
        <v>0</v>
      </c>
      <c r="AE102" s="288">
        <f t="shared" si="172"/>
        <v>0</v>
      </c>
      <c r="AF102" s="829"/>
    </row>
    <row r="103" spans="1:32" s="538" customFormat="1" ht="15.75" x14ac:dyDescent="0.25">
      <c r="A103" s="287" t="s">
        <v>224</v>
      </c>
      <c r="B103" s="288">
        <f t="shared" si="174"/>
        <v>0</v>
      </c>
      <c r="C103" s="288">
        <f t="shared" si="174"/>
        <v>0</v>
      </c>
      <c r="D103" s="288">
        <f t="shared" si="174"/>
        <v>0</v>
      </c>
      <c r="E103" s="288">
        <f t="shared" si="174"/>
        <v>0</v>
      </c>
      <c r="F103" s="401">
        <f t="shared" si="173"/>
        <v>0</v>
      </c>
      <c r="G103" s="288">
        <f t="shared" si="175"/>
        <v>0</v>
      </c>
      <c r="H103" s="288">
        <f t="shared" si="176"/>
        <v>0</v>
      </c>
      <c r="I103" s="288">
        <f t="shared" si="176"/>
        <v>0</v>
      </c>
      <c r="J103" s="288">
        <f t="shared" si="176"/>
        <v>0</v>
      </c>
      <c r="K103" s="288">
        <f t="shared" si="176"/>
        <v>0</v>
      </c>
      <c r="L103" s="288">
        <f t="shared" si="176"/>
        <v>0</v>
      </c>
      <c r="M103" s="288">
        <f t="shared" si="176"/>
        <v>0</v>
      </c>
      <c r="N103" s="288">
        <f t="shared" si="176"/>
        <v>0</v>
      </c>
      <c r="O103" s="288">
        <f t="shared" si="176"/>
        <v>0</v>
      </c>
      <c r="P103" s="288">
        <f t="shared" si="176"/>
        <v>0</v>
      </c>
      <c r="Q103" s="288">
        <f t="shared" si="176"/>
        <v>0</v>
      </c>
      <c r="R103" s="288">
        <f t="shared" si="176"/>
        <v>0</v>
      </c>
      <c r="S103" s="288">
        <f t="shared" si="176"/>
        <v>0</v>
      </c>
      <c r="T103" s="288">
        <f t="shared" si="176"/>
        <v>0</v>
      </c>
      <c r="U103" s="288">
        <f t="shared" si="176"/>
        <v>0</v>
      </c>
      <c r="V103" s="288">
        <f t="shared" si="176"/>
        <v>0</v>
      </c>
      <c r="W103" s="288">
        <f t="shared" si="176"/>
        <v>0</v>
      </c>
      <c r="X103" s="288">
        <f t="shared" si="172"/>
        <v>0</v>
      </c>
      <c r="Y103" s="288">
        <f t="shared" si="172"/>
        <v>0</v>
      </c>
      <c r="Z103" s="288">
        <f t="shared" si="172"/>
        <v>0</v>
      </c>
      <c r="AA103" s="288">
        <f t="shared" si="172"/>
        <v>0</v>
      </c>
      <c r="AB103" s="288">
        <f t="shared" si="172"/>
        <v>0</v>
      </c>
      <c r="AC103" s="288">
        <f t="shared" si="172"/>
        <v>0</v>
      </c>
      <c r="AD103" s="288">
        <f t="shared" si="172"/>
        <v>0</v>
      </c>
      <c r="AE103" s="288">
        <f t="shared" si="172"/>
        <v>0</v>
      </c>
      <c r="AF103" s="830"/>
    </row>
    <row r="104" spans="1:32" s="538" customFormat="1" ht="31.5" x14ac:dyDescent="0.25">
      <c r="A104" s="402" t="s">
        <v>100</v>
      </c>
      <c r="B104" s="403">
        <f>B105+B106+B107+B109</f>
        <v>226191.17</v>
      </c>
      <c r="C104" s="403">
        <f t="shared" ref="C104:E104" si="177">C105+C106+C107+C109</f>
        <v>11190.23</v>
      </c>
      <c r="D104" s="403">
        <f t="shared" si="177"/>
        <v>6245.2199999999993</v>
      </c>
      <c r="E104" s="403">
        <f t="shared" si="177"/>
        <v>6245.2199999999993</v>
      </c>
      <c r="F104" s="403">
        <f>E104/B104*100</f>
        <v>2.7610361624638129</v>
      </c>
      <c r="G104" s="403">
        <f>E104/C104*100</f>
        <v>55.809576746858639</v>
      </c>
      <c r="H104" s="403">
        <f>H105+H106+H107+H109</f>
        <v>11190.23</v>
      </c>
      <c r="I104" s="403">
        <f t="shared" ref="I104:AE104" si="178">I105+I106+I107+I109</f>
        <v>6245.2199999999993</v>
      </c>
      <c r="J104" s="403">
        <f t="shared" si="178"/>
        <v>23526.77</v>
      </c>
      <c r="K104" s="403">
        <f t="shared" si="178"/>
        <v>0</v>
      </c>
      <c r="L104" s="403">
        <f t="shared" si="178"/>
        <v>20797.02</v>
      </c>
      <c r="M104" s="403">
        <f t="shared" si="178"/>
        <v>0</v>
      </c>
      <c r="N104" s="403">
        <f t="shared" si="178"/>
        <v>21988.89</v>
      </c>
      <c r="O104" s="403">
        <f t="shared" si="178"/>
        <v>0</v>
      </c>
      <c r="P104" s="403">
        <f t="shared" si="178"/>
        <v>19997.84</v>
      </c>
      <c r="Q104" s="403">
        <f t="shared" si="178"/>
        <v>0</v>
      </c>
      <c r="R104" s="403">
        <f t="shared" si="178"/>
        <v>16325.809999999998</v>
      </c>
      <c r="S104" s="403">
        <f t="shared" si="178"/>
        <v>0</v>
      </c>
      <c r="T104" s="403">
        <f t="shared" si="178"/>
        <v>10357.5</v>
      </c>
      <c r="U104" s="403">
        <f t="shared" si="178"/>
        <v>0</v>
      </c>
      <c r="V104" s="403">
        <f t="shared" si="178"/>
        <v>11530.059999999998</v>
      </c>
      <c r="W104" s="403">
        <f t="shared" si="178"/>
        <v>0</v>
      </c>
      <c r="X104" s="403">
        <f t="shared" si="178"/>
        <v>16979.919999999998</v>
      </c>
      <c r="Y104" s="403">
        <f t="shared" si="178"/>
        <v>0</v>
      </c>
      <c r="Z104" s="403">
        <f t="shared" si="178"/>
        <v>28103.840000000004</v>
      </c>
      <c r="AA104" s="403">
        <f t="shared" si="178"/>
        <v>0</v>
      </c>
      <c r="AB104" s="403">
        <f t="shared" si="178"/>
        <v>23354.240000000002</v>
      </c>
      <c r="AC104" s="403">
        <f t="shared" si="178"/>
        <v>0</v>
      </c>
      <c r="AD104" s="403">
        <f t="shared" si="178"/>
        <v>22039.049999999996</v>
      </c>
      <c r="AE104" s="403">
        <f t="shared" si="178"/>
        <v>0</v>
      </c>
      <c r="AF104" s="828"/>
    </row>
    <row r="105" spans="1:32" s="538" customFormat="1" ht="15.75" x14ac:dyDescent="0.25">
      <c r="A105" s="393" t="s">
        <v>171</v>
      </c>
      <c r="B105" s="288">
        <f t="shared" ref="B105:E107" si="179">B9+B44+B65+B72+B79+B86+B93</f>
        <v>0</v>
      </c>
      <c r="C105" s="288">
        <f t="shared" si="179"/>
        <v>0</v>
      </c>
      <c r="D105" s="288">
        <f t="shared" si="179"/>
        <v>0</v>
      </c>
      <c r="E105" s="288">
        <f t="shared" si="179"/>
        <v>0</v>
      </c>
      <c r="F105" s="401">
        <f t="shared" ref="F105:F106" si="180">IFERROR(E105/B105*100,0)</f>
        <v>0</v>
      </c>
      <c r="G105" s="288">
        <f t="shared" ref="G105:G106" si="181">IFERROR(E105/C105*100,0)</f>
        <v>0</v>
      </c>
      <c r="H105" s="288">
        <f t="shared" ref="H105:AE109" si="182">H9+H44+H65+H72+H79+H86+H93</f>
        <v>0</v>
      </c>
      <c r="I105" s="288">
        <f t="shared" si="182"/>
        <v>0</v>
      </c>
      <c r="J105" s="288">
        <f t="shared" si="182"/>
        <v>0</v>
      </c>
      <c r="K105" s="288">
        <f t="shared" si="182"/>
        <v>0</v>
      </c>
      <c r="L105" s="288">
        <f t="shared" si="182"/>
        <v>0</v>
      </c>
      <c r="M105" s="288">
        <f t="shared" si="182"/>
        <v>0</v>
      </c>
      <c r="N105" s="288">
        <f t="shared" si="182"/>
        <v>0</v>
      </c>
      <c r="O105" s="288">
        <f t="shared" si="182"/>
        <v>0</v>
      </c>
      <c r="P105" s="288">
        <f t="shared" si="182"/>
        <v>0</v>
      </c>
      <c r="Q105" s="288">
        <f t="shared" si="182"/>
        <v>0</v>
      </c>
      <c r="R105" s="288">
        <f t="shared" si="182"/>
        <v>0</v>
      </c>
      <c r="S105" s="288">
        <f t="shared" si="182"/>
        <v>0</v>
      </c>
      <c r="T105" s="288">
        <f t="shared" si="182"/>
        <v>0</v>
      </c>
      <c r="U105" s="288">
        <f t="shared" si="182"/>
        <v>0</v>
      </c>
      <c r="V105" s="288">
        <f t="shared" si="182"/>
        <v>0</v>
      </c>
      <c r="W105" s="288">
        <f t="shared" si="182"/>
        <v>0</v>
      </c>
      <c r="X105" s="288">
        <f t="shared" si="182"/>
        <v>0</v>
      </c>
      <c r="Y105" s="288">
        <f t="shared" si="182"/>
        <v>0</v>
      </c>
      <c r="Z105" s="288">
        <f t="shared" si="182"/>
        <v>0</v>
      </c>
      <c r="AA105" s="288">
        <f t="shared" si="182"/>
        <v>0</v>
      </c>
      <c r="AB105" s="288">
        <f t="shared" si="182"/>
        <v>0</v>
      </c>
      <c r="AC105" s="288">
        <f t="shared" si="182"/>
        <v>0</v>
      </c>
      <c r="AD105" s="288">
        <f t="shared" si="182"/>
        <v>0</v>
      </c>
      <c r="AE105" s="288">
        <f t="shared" si="182"/>
        <v>0</v>
      </c>
      <c r="AF105" s="829"/>
    </row>
    <row r="106" spans="1:32" s="538" customFormat="1" ht="15.75" x14ac:dyDescent="0.25">
      <c r="A106" s="306" t="s">
        <v>32</v>
      </c>
      <c r="B106" s="288">
        <f t="shared" si="179"/>
        <v>1587.5</v>
      </c>
      <c r="C106" s="288">
        <f t="shared" si="179"/>
        <v>526.79999999999995</v>
      </c>
      <c r="D106" s="288">
        <f t="shared" si="179"/>
        <v>248.69</v>
      </c>
      <c r="E106" s="288">
        <f t="shared" si="179"/>
        <v>248.69</v>
      </c>
      <c r="F106" s="401">
        <f t="shared" si="180"/>
        <v>15.665511811023622</v>
      </c>
      <c r="G106" s="288">
        <f t="shared" si="181"/>
        <v>47.207668944570997</v>
      </c>
      <c r="H106" s="288">
        <f t="shared" si="182"/>
        <v>526.79999999999995</v>
      </c>
      <c r="I106" s="288">
        <f t="shared" si="182"/>
        <v>248.69</v>
      </c>
      <c r="J106" s="288">
        <f t="shared" si="182"/>
        <v>68.5</v>
      </c>
      <c r="K106" s="288">
        <f t="shared" si="182"/>
        <v>0</v>
      </c>
      <c r="L106" s="288">
        <f t="shared" si="182"/>
        <v>0</v>
      </c>
      <c r="M106" s="288">
        <f t="shared" si="182"/>
        <v>0</v>
      </c>
      <c r="N106" s="288">
        <f t="shared" si="182"/>
        <v>0</v>
      </c>
      <c r="O106" s="288">
        <f t="shared" si="182"/>
        <v>0</v>
      </c>
      <c r="P106" s="288">
        <f t="shared" si="182"/>
        <v>0</v>
      </c>
      <c r="Q106" s="288">
        <f t="shared" si="182"/>
        <v>0</v>
      </c>
      <c r="R106" s="288">
        <f t="shared" si="182"/>
        <v>0</v>
      </c>
      <c r="S106" s="288">
        <f t="shared" si="182"/>
        <v>0</v>
      </c>
      <c r="T106" s="288">
        <f t="shared" si="182"/>
        <v>0</v>
      </c>
      <c r="U106" s="288">
        <f t="shared" si="182"/>
        <v>0</v>
      </c>
      <c r="V106" s="288">
        <f t="shared" si="182"/>
        <v>0</v>
      </c>
      <c r="W106" s="288">
        <f t="shared" si="182"/>
        <v>0</v>
      </c>
      <c r="X106" s="288">
        <f t="shared" si="182"/>
        <v>0</v>
      </c>
      <c r="Y106" s="288">
        <f t="shared" si="182"/>
        <v>0</v>
      </c>
      <c r="Z106" s="288">
        <f t="shared" si="182"/>
        <v>992.2</v>
      </c>
      <c r="AA106" s="288">
        <f t="shared" si="182"/>
        <v>0</v>
      </c>
      <c r="AB106" s="288">
        <f t="shared" si="182"/>
        <v>0</v>
      </c>
      <c r="AC106" s="288">
        <f t="shared" si="182"/>
        <v>0</v>
      </c>
      <c r="AD106" s="288">
        <f t="shared" si="182"/>
        <v>0</v>
      </c>
      <c r="AE106" s="288">
        <f t="shared" si="182"/>
        <v>0</v>
      </c>
      <c r="AF106" s="829"/>
    </row>
    <row r="107" spans="1:32" s="538" customFormat="1" ht="15.75" x14ac:dyDescent="0.25">
      <c r="A107" s="306" t="s">
        <v>33</v>
      </c>
      <c r="B107" s="288">
        <f>B11+B46+B67+B74+B81+B88+B95</f>
        <v>224603.67</v>
      </c>
      <c r="C107" s="288">
        <f t="shared" si="179"/>
        <v>10663.43</v>
      </c>
      <c r="D107" s="288">
        <f t="shared" si="179"/>
        <v>5996.53</v>
      </c>
      <c r="E107" s="288">
        <f t="shared" si="179"/>
        <v>5996.53</v>
      </c>
      <c r="F107" s="401">
        <f>IFERROR(E107/B107*100,0)</f>
        <v>2.6698272561619314</v>
      </c>
      <c r="G107" s="288">
        <f>IFERROR(E107/C107*100,0)</f>
        <v>56.234532415929948</v>
      </c>
      <c r="H107" s="288">
        <f>H11+H46+H67+H74+H81+H88+H95</f>
        <v>10663.43</v>
      </c>
      <c r="I107" s="288">
        <f t="shared" si="182"/>
        <v>5996.53</v>
      </c>
      <c r="J107" s="288">
        <f t="shared" si="182"/>
        <v>23458.27</v>
      </c>
      <c r="K107" s="288">
        <f t="shared" si="182"/>
        <v>0</v>
      </c>
      <c r="L107" s="288">
        <f t="shared" si="182"/>
        <v>20797.02</v>
      </c>
      <c r="M107" s="288">
        <f t="shared" si="182"/>
        <v>0</v>
      </c>
      <c r="N107" s="288">
        <f t="shared" si="182"/>
        <v>21988.89</v>
      </c>
      <c r="O107" s="288">
        <f t="shared" si="182"/>
        <v>0</v>
      </c>
      <c r="P107" s="288">
        <f t="shared" si="182"/>
        <v>19997.84</v>
      </c>
      <c r="Q107" s="288">
        <f t="shared" si="182"/>
        <v>0</v>
      </c>
      <c r="R107" s="288">
        <f t="shared" si="182"/>
        <v>16325.809999999998</v>
      </c>
      <c r="S107" s="288">
        <f t="shared" si="182"/>
        <v>0</v>
      </c>
      <c r="T107" s="288">
        <f t="shared" si="182"/>
        <v>10357.5</v>
      </c>
      <c r="U107" s="288">
        <f t="shared" si="182"/>
        <v>0</v>
      </c>
      <c r="V107" s="288">
        <f t="shared" si="182"/>
        <v>11530.059999999998</v>
      </c>
      <c r="W107" s="288">
        <f t="shared" si="182"/>
        <v>0</v>
      </c>
      <c r="X107" s="288">
        <f t="shared" si="182"/>
        <v>16979.919999999998</v>
      </c>
      <c r="Y107" s="288">
        <f t="shared" si="182"/>
        <v>0</v>
      </c>
      <c r="Z107" s="288">
        <f t="shared" si="182"/>
        <v>27111.640000000003</v>
      </c>
      <c r="AA107" s="288">
        <f t="shared" si="182"/>
        <v>0</v>
      </c>
      <c r="AB107" s="288">
        <f t="shared" si="182"/>
        <v>23354.240000000002</v>
      </c>
      <c r="AC107" s="288">
        <f t="shared" si="182"/>
        <v>0</v>
      </c>
      <c r="AD107" s="288">
        <f t="shared" si="182"/>
        <v>22039.049999999996</v>
      </c>
      <c r="AE107" s="288">
        <f t="shared" si="182"/>
        <v>0</v>
      </c>
      <c r="AF107" s="829"/>
    </row>
    <row r="108" spans="1:32" s="538" customFormat="1" ht="31.5" x14ac:dyDescent="0.25">
      <c r="A108" s="299" t="s">
        <v>176</v>
      </c>
      <c r="B108" s="288">
        <f t="shared" ref="B108:E109" si="183">B12+B47+B68+B75+B82+B89+B96</f>
        <v>0</v>
      </c>
      <c r="C108" s="288">
        <f t="shared" si="183"/>
        <v>0</v>
      </c>
      <c r="D108" s="288">
        <f t="shared" si="183"/>
        <v>0</v>
      </c>
      <c r="E108" s="288">
        <f t="shared" si="183"/>
        <v>0</v>
      </c>
      <c r="F108" s="401">
        <f t="shared" ref="F108:F109" si="184">IFERROR(E108/B108*100,0)</f>
        <v>0</v>
      </c>
      <c r="G108" s="288">
        <f t="shared" ref="G108:G109" si="185">IFERROR(E108/C108*100,0)</f>
        <v>0</v>
      </c>
      <c r="H108" s="288">
        <f t="shared" ref="H108:W109" si="186">H12+H47+H68+H75+H82+H89+H96</f>
        <v>0</v>
      </c>
      <c r="I108" s="288">
        <f t="shared" si="186"/>
        <v>0</v>
      </c>
      <c r="J108" s="288">
        <f t="shared" si="186"/>
        <v>0</v>
      </c>
      <c r="K108" s="288">
        <f t="shared" si="186"/>
        <v>0</v>
      </c>
      <c r="L108" s="288">
        <f t="shared" si="186"/>
        <v>0</v>
      </c>
      <c r="M108" s="288">
        <f t="shared" si="186"/>
        <v>0</v>
      </c>
      <c r="N108" s="288">
        <f t="shared" si="186"/>
        <v>0</v>
      </c>
      <c r="O108" s="288">
        <f t="shared" si="186"/>
        <v>0</v>
      </c>
      <c r="P108" s="288">
        <f t="shared" si="186"/>
        <v>0</v>
      </c>
      <c r="Q108" s="288">
        <f t="shared" si="186"/>
        <v>0</v>
      </c>
      <c r="R108" s="288">
        <f t="shared" si="186"/>
        <v>0</v>
      </c>
      <c r="S108" s="288">
        <f t="shared" si="186"/>
        <v>0</v>
      </c>
      <c r="T108" s="288">
        <f t="shared" si="186"/>
        <v>0</v>
      </c>
      <c r="U108" s="288">
        <f t="shared" si="186"/>
        <v>0</v>
      </c>
      <c r="V108" s="288">
        <f t="shared" si="186"/>
        <v>0</v>
      </c>
      <c r="W108" s="288">
        <f t="shared" si="186"/>
        <v>0</v>
      </c>
      <c r="X108" s="288">
        <f t="shared" si="182"/>
        <v>0</v>
      </c>
      <c r="Y108" s="288">
        <f t="shared" si="182"/>
        <v>0</v>
      </c>
      <c r="Z108" s="288">
        <f t="shared" si="182"/>
        <v>0</v>
      </c>
      <c r="AA108" s="288">
        <f t="shared" si="182"/>
        <v>0</v>
      </c>
      <c r="AB108" s="288">
        <f t="shared" si="182"/>
        <v>0</v>
      </c>
      <c r="AC108" s="288">
        <f t="shared" si="182"/>
        <v>0</v>
      </c>
      <c r="AD108" s="288">
        <f t="shared" si="182"/>
        <v>0</v>
      </c>
      <c r="AE108" s="288">
        <f t="shared" si="182"/>
        <v>0</v>
      </c>
      <c r="AF108" s="829"/>
    </row>
    <row r="109" spans="1:32" s="538" customFormat="1" ht="15.75" x14ac:dyDescent="0.25">
      <c r="A109" s="287" t="s">
        <v>224</v>
      </c>
      <c r="B109" s="288">
        <f t="shared" si="183"/>
        <v>0</v>
      </c>
      <c r="C109" s="288">
        <f t="shared" si="183"/>
        <v>0</v>
      </c>
      <c r="D109" s="288">
        <f t="shared" si="183"/>
        <v>0</v>
      </c>
      <c r="E109" s="288">
        <f t="shared" si="183"/>
        <v>0</v>
      </c>
      <c r="F109" s="401">
        <f t="shared" si="184"/>
        <v>0</v>
      </c>
      <c r="G109" s="288">
        <f t="shared" si="185"/>
        <v>0</v>
      </c>
      <c r="H109" s="288">
        <f t="shared" si="186"/>
        <v>0</v>
      </c>
      <c r="I109" s="288">
        <f t="shared" si="186"/>
        <v>0</v>
      </c>
      <c r="J109" s="288">
        <f t="shared" si="186"/>
        <v>0</v>
      </c>
      <c r="K109" s="288">
        <f t="shared" si="186"/>
        <v>0</v>
      </c>
      <c r="L109" s="288">
        <f t="shared" si="186"/>
        <v>0</v>
      </c>
      <c r="M109" s="288">
        <f t="shared" si="186"/>
        <v>0</v>
      </c>
      <c r="N109" s="288">
        <f t="shared" si="186"/>
        <v>0</v>
      </c>
      <c r="O109" s="288">
        <f t="shared" si="186"/>
        <v>0</v>
      </c>
      <c r="P109" s="288">
        <f t="shared" si="186"/>
        <v>0</v>
      </c>
      <c r="Q109" s="288">
        <f t="shared" si="186"/>
        <v>0</v>
      </c>
      <c r="R109" s="288">
        <f t="shared" si="186"/>
        <v>0</v>
      </c>
      <c r="S109" s="288">
        <f t="shared" si="186"/>
        <v>0</v>
      </c>
      <c r="T109" s="288">
        <f t="shared" si="186"/>
        <v>0</v>
      </c>
      <c r="U109" s="288">
        <f t="shared" si="186"/>
        <v>0</v>
      </c>
      <c r="V109" s="288">
        <f t="shared" si="186"/>
        <v>0</v>
      </c>
      <c r="W109" s="288">
        <f t="shared" si="186"/>
        <v>0</v>
      </c>
      <c r="X109" s="288">
        <f t="shared" si="182"/>
        <v>0</v>
      </c>
      <c r="Y109" s="288">
        <f t="shared" si="182"/>
        <v>0</v>
      </c>
      <c r="Z109" s="288">
        <f t="shared" si="182"/>
        <v>0</v>
      </c>
      <c r="AA109" s="288">
        <f t="shared" si="182"/>
        <v>0</v>
      </c>
      <c r="AB109" s="288">
        <f t="shared" si="182"/>
        <v>0</v>
      </c>
      <c r="AC109" s="288">
        <f t="shared" si="182"/>
        <v>0</v>
      </c>
      <c r="AD109" s="288">
        <f t="shared" si="182"/>
        <v>0</v>
      </c>
      <c r="AE109" s="288">
        <f t="shared" si="182"/>
        <v>0</v>
      </c>
      <c r="AF109" s="830"/>
    </row>
    <row r="110" spans="1:32" s="538" customFormat="1" ht="15.75" x14ac:dyDescent="0.25"/>
  </sheetData>
  <customSheetViews>
    <customSheetView guid="{87218168-6C8E-4D5B-A5E5-DCCC26803AA3}" scale="70" state="hidden">
      <pane xSplit="1" ySplit="4" topLeftCell="B17" activePane="bottomRight" state="frozen"/>
      <selection pane="bottomRight" activeCell="AF43" sqref="AF43:AF69"/>
      <pageMargins left="0.7" right="0.7" top="0.75" bottom="0.75" header="0.3" footer="0.3"/>
    </customSheetView>
    <customSheetView guid="{74870EE6-26B9-40F7-9DC9-260EF16D8959}" scale="70">
      <pane xSplit="1" ySplit="4" topLeftCell="B17" activePane="bottomRight" state="frozen"/>
      <selection pane="bottomRight" activeCell="B39" sqref="B39"/>
      <pageMargins left="0.7" right="0.7" top="0.75" bottom="0.75" header="0.3" footer="0.3"/>
    </customSheetView>
    <customSheetView guid="{B1BF08D1-D416-4B47-ADD0-4F59132DC9E8}" scale="70">
      <pane xSplit="1" ySplit="4" topLeftCell="B17" activePane="bottomRight" state="frozen"/>
      <selection pane="bottomRight" activeCell="B39" sqref="B39"/>
      <pageMargins left="0.7" right="0.7" top="0.75" bottom="0.75" header="0.3" footer="0.3"/>
    </customSheetView>
    <customSheetView guid="{7C130984-112A-4861-AA43-E2940708E3DC}" scale="70">
      <pane xSplit="1" ySplit="4" topLeftCell="B5" activePane="bottomRight" state="frozen"/>
      <selection pane="bottomRight" activeCell="C19" sqref="C19"/>
      <pageMargins left="0.7" right="0.7" top="0.75" bottom="0.75" header="0.3" footer="0.3"/>
    </customSheetView>
    <customSheetView guid="{4D0DFB57-2CBA-42F2-9A97-C453A6851FBA}" scale="70">
      <pane xSplit="1" ySplit="4" topLeftCell="B5" activePane="bottomRight" state="frozen"/>
      <selection pane="bottomRight" activeCell="C19" sqref="C19"/>
      <pageMargins left="0.7" right="0.7" top="0.75" bottom="0.75" header="0.3" footer="0.3"/>
    </customSheetView>
    <customSheetView guid="{BCD82A82-B724-4763-8580-D765356E09BA}" scale="70">
      <pane ySplit="5" topLeftCell="A6" activePane="bottomLeft" state="frozen"/>
      <selection pane="bottomLeft" sqref="A1:W1"/>
      <pageMargins left="0.7" right="0.7" top="0.75" bottom="0.75" header="0.3" footer="0.3"/>
    </customSheetView>
    <customSheetView guid="{E508E171-4ED9-4B07-84DF-DA28C60E1969}" scale="70">
      <pane xSplit="1" ySplit="4" topLeftCell="B5" activePane="bottomRight" state="frozen"/>
      <selection pane="bottomRight" activeCell="C19" sqref="C19"/>
      <pageMargins left="0.7" right="0.7" top="0.75" bottom="0.75" header="0.3" footer="0.3"/>
    </customSheetView>
    <customSheetView guid="{4F41B9CC-959D-442C-80B0-1F0DB2C76D27}" scale="70">
      <pane xSplit="1" ySplit="4" topLeftCell="B5" activePane="bottomRight" state="frozen"/>
      <selection pane="bottomRight" activeCell="C19" sqref="C19"/>
      <pageMargins left="0.7" right="0.7" top="0.75" bottom="0.75" header="0.3" footer="0.3"/>
    </customSheetView>
    <customSheetView guid="{602C8EDB-B9EF-4C85-B0D5-0558C3A0ABAB}" scale="70">
      <pane xSplit="1" ySplit="4" topLeftCell="B17" activePane="bottomRight" state="frozen"/>
      <selection pane="bottomRight" activeCell="B39" sqref="B39"/>
      <pageMargins left="0.7" right="0.7" top="0.75" bottom="0.75" header="0.3" footer="0.3"/>
    </customSheetView>
    <customSheetView guid="{0C2B9C2A-7B94-41EF-A2E6-F8AC9A67DE25}" scale="70">
      <pane xSplit="1" ySplit="4" topLeftCell="B17" activePane="bottomRight" state="frozen"/>
      <selection pane="bottomRight" activeCell="B39" sqref="B39"/>
      <pageMargins left="0.7" right="0.7" top="0.75" bottom="0.75" header="0.3" footer="0.3"/>
    </customSheetView>
    <customSheetView guid="{B82BA08A-1A30-4F4D-A478-74A6BD09EA97}" scale="70">
      <pane xSplit="1" ySplit="4" topLeftCell="B17" activePane="bottomRight" state="frozen"/>
      <selection pane="bottomRight" activeCell="B39" sqref="B39"/>
      <pageMargins left="0.7" right="0.7" top="0.75" bottom="0.75" header="0.3" footer="0.3"/>
    </customSheetView>
    <customSheetView guid="{84867370-1F3E-4368-AF79-FBCE46FFFE92}" scale="70">
      <pane xSplit="1" ySplit="4" topLeftCell="B17" activePane="bottomRight" state="frozen"/>
      <selection pane="bottomRight" activeCell="B39" sqref="B39"/>
      <pageMargins left="0.7" right="0.7" top="0.75" bottom="0.75" header="0.3" footer="0.3"/>
    </customSheetView>
    <customSheetView guid="{C236B307-BD63-48C4-A75F-B3F3717BF55C}" scale="70">
      <pane xSplit="1" ySplit="4" topLeftCell="B17" activePane="bottomRight" state="frozen"/>
      <selection pane="bottomRight" activeCell="B39" sqref="B39"/>
      <pageMargins left="0.7" right="0.7" top="0.75" bottom="0.75" header="0.3" footer="0.3"/>
    </customSheetView>
    <customSheetView guid="{09C3E205-981E-4A4E-BE89-8B7044192060}" scale="70">
      <pane xSplit="1" ySplit="4" topLeftCell="B17" activePane="bottomRight" state="frozen"/>
      <selection pane="bottomRight" activeCell="B39" sqref="B39"/>
      <pageMargins left="0.7" right="0.7" top="0.75" bottom="0.75" header="0.3" footer="0.3"/>
    </customSheetView>
    <customSheetView guid="{D01FA037-9AEC-4167-ADB8-2F327C01ECE6}" scale="70">
      <pane xSplit="1" ySplit="4" topLeftCell="B17" activePane="bottomRight" state="frozen"/>
      <selection pane="bottomRight" activeCell="B39" sqref="B39"/>
      <pageMargins left="0.7" right="0.7" top="0.75" bottom="0.75" header="0.3" footer="0.3"/>
    </customSheetView>
    <customSheetView guid="{69DABE6F-6182-4403-A4A2-969F10F1C13A}" scale="70">
      <pane xSplit="1" ySplit="4" topLeftCell="B17" activePane="bottomRight" state="frozen"/>
      <selection pane="bottomRight" activeCell="B39" sqref="B39"/>
      <pageMargins left="0.7" right="0.7" top="0.75" bottom="0.75" header="0.3" footer="0.3"/>
    </customSheetView>
    <customSheetView guid="{874882D1-E741-4CCA-BF0D-E72FA60B771D}" scale="70">
      <pane xSplit="1" ySplit="4" topLeftCell="B17" activePane="bottomRight" state="frozen"/>
      <selection pane="bottomRight" activeCell="B39" sqref="B39"/>
      <pageMargins left="0.7" right="0.7" top="0.75" bottom="0.75" header="0.3" footer="0.3"/>
    </customSheetView>
  </customSheetViews>
  <mergeCells count="48">
    <mergeCell ref="A1:W1"/>
    <mergeCell ref="A3:A4"/>
    <mergeCell ref="B3:B4"/>
    <mergeCell ref="C3:C4"/>
    <mergeCell ref="D3:D4"/>
    <mergeCell ref="E3:E4"/>
    <mergeCell ref="F3:G3"/>
    <mergeCell ref="H3:I3"/>
    <mergeCell ref="J3:K3"/>
    <mergeCell ref="L3:M3"/>
    <mergeCell ref="N3:O3"/>
    <mergeCell ref="P3:Q3"/>
    <mergeCell ref="AB3:AC3"/>
    <mergeCell ref="AD3:AE3"/>
    <mergeCell ref="AF3:AF4"/>
    <mergeCell ref="A6:AE6"/>
    <mergeCell ref="A21:AE21"/>
    <mergeCell ref="R3:S3"/>
    <mergeCell ref="T3:U3"/>
    <mergeCell ref="V3:W3"/>
    <mergeCell ref="X3:Y3"/>
    <mergeCell ref="Z3:AA3"/>
    <mergeCell ref="AF8:AF13"/>
    <mergeCell ref="A14:AE14"/>
    <mergeCell ref="AF15:AF20"/>
    <mergeCell ref="A7:AE7"/>
    <mergeCell ref="AF22:AF27"/>
    <mergeCell ref="AF71:AF76"/>
    <mergeCell ref="AF29:AF34"/>
    <mergeCell ref="A35:AE35"/>
    <mergeCell ref="A42:AE42"/>
    <mergeCell ref="AF43:AF48"/>
    <mergeCell ref="A49:AE49"/>
    <mergeCell ref="AF50:AF55"/>
    <mergeCell ref="A56:AE56"/>
    <mergeCell ref="AF57:AF62"/>
    <mergeCell ref="A63:AE63"/>
    <mergeCell ref="AF64:AF69"/>
    <mergeCell ref="A70:AE70"/>
    <mergeCell ref="A28:AE28"/>
    <mergeCell ref="AF98:AF103"/>
    <mergeCell ref="AF104:AF109"/>
    <mergeCell ref="A77:AE77"/>
    <mergeCell ref="AF78:AF83"/>
    <mergeCell ref="A84:AE84"/>
    <mergeCell ref="AF85:AF90"/>
    <mergeCell ref="A91:AE91"/>
    <mergeCell ref="AF92:AF97"/>
  </mergeCells>
  <hyperlinks>
    <hyperlink ref="A1:W1" location="Оглавление!A1" display="Отчет о ходе реализации (сетевой график) муниципальной программы «Содержание объектов городского хозяйства и инженерной инфраструктуры в городе Когалыме»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60" zoomScaleNormal="60" workbookViewId="0">
      <pane xSplit="1" ySplit="6" topLeftCell="B7" activePane="bottomRight" state="frozen"/>
      <selection activeCell="B23" sqref="B23"/>
      <selection pane="topRight" activeCell="B23" sqref="B23"/>
      <selection pane="bottomLeft" activeCell="B23" sqref="B23"/>
      <selection pane="bottomRight" activeCell="B23" sqref="B23"/>
    </sheetView>
  </sheetViews>
  <sheetFormatPr defaultRowHeight="15" x14ac:dyDescent="0.25"/>
  <cols>
    <col min="1" max="1" width="51.140625" customWidth="1"/>
    <col min="2" max="2" width="17.42578125" customWidth="1"/>
    <col min="3" max="3" width="15.42578125" bestFit="1" customWidth="1"/>
    <col min="4" max="4" width="17" customWidth="1"/>
    <col min="5" max="5" width="15.42578125" bestFit="1" customWidth="1"/>
    <col min="6" max="6" width="16.5703125" bestFit="1" customWidth="1"/>
    <col min="7" max="8" width="13.42578125" bestFit="1" customWidth="1"/>
    <col min="9" max="9" width="13.5703125" bestFit="1" customWidth="1"/>
    <col min="10" max="10" width="17.28515625" bestFit="1" customWidth="1"/>
    <col min="11" max="11" width="13.5703125" bestFit="1" customWidth="1"/>
    <col min="12" max="12" width="14.8554687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3.28515625"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3.42578125" bestFit="1" customWidth="1"/>
    <col min="31" max="31" width="13.5703125" bestFit="1" customWidth="1"/>
    <col min="32" max="32" width="32.140625" customWidth="1"/>
  </cols>
  <sheetData>
    <row r="1" spans="1:32" ht="18.75" x14ac:dyDescent="0.25">
      <c r="A1" s="656" t="s">
        <v>0</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row>
    <row r="2" spans="1:32" ht="18.75" x14ac:dyDescent="0.25">
      <c r="A2" s="657" t="s">
        <v>47</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1" t="s">
        <v>1</v>
      </c>
    </row>
    <row r="3" spans="1:32" ht="75" customHeight="1" x14ac:dyDescent="0.25">
      <c r="A3" s="649" t="s">
        <v>2</v>
      </c>
      <c r="B3" s="658" t="s">
        <v>3</v>
      </c>
      <c r="C3" s="658" t="s">
        <v>3</v>
      </c>
      <c r="D3" s="658" t="s">
        <v>4</v>
      </c>
      <c r="E3" s="660" t="s">
        <v>5</v>
      </c>
      <c r="F3" s="652" t="s">
        <v>6</v>
      </c>
      <c r="G3" s="653"/>
      <c r="H3" s="652" t="s">
        <v>7</v>
      </c>
      <c r="I3" s="653"/>
      <c r="J3" s="652" t="s">
        <v>8</v>
      </c>
      <c r="K3" s="653"/>
      <c r="L3" s="652" t="s">
        <v>9</v>
      </c>
      <c r="M3" s="653"/>
      <c r="N3" s="652" t="s">
        <v>10</v>
      </c>
      <c r="O3" s="653"/>
      <c r="P3" s="652" t="s">
        <v>11</v>
      </c>
      <c r="Q3" s="653"/>
      <c r="R3" s="652" t="s">
        <v>12</v>
      </c>
      <c r="S3" s="653"/>
      <c r="T3" s="652" t="s">
        <v>13</v>
      </c>
      <c r="U3" s="653"/>
      <c r="V3" s="652" t="s">
        <v>14</v>
      </c>
      <c r="W3" s="653"/>
      <c r="X3" s="652" t="s">
        <v>15</v>
      </c>
      <c r="Y3" s="653"/>
      <c r="Z3" s="652" t="s">
        <v>16</v>
      </c>
      <c r="AA3" s="653"/>
      <c r="AB3" s="652" t="s">
        <v>17</v>
      </c>
      <c r="AC3" s="653"/>
      <c r="AD3" s="652" t="s">
        <v>18</v>
      </c>
      <c r="AE3" s="653"/>
      <c r="AF3" s="649" t="s">
        <v>19</v>
      </c>
    </row>
    <row r="4" spans="1:32" ht="18.75" customHeight="1" x14ac:dyDescent="0.25">
      <c r="A4" s="650"/>
      <c r="B4" s="659"/>
      <c r="C4" s="659"/>
      <c r="D4" s="659"/>
      <c r="E4" s="661"/>
      <c r="F4" s="654"/>
      <c r="G4" s="655"/>
      <c r="H4" s="654"/>
      <c r="I4" s="655"/>
      <c r="J4" s="654"/>
      <c r="K4" s="655"/>
      <c r="L4" s="654"/>
      <c r="M4" s="655"/>
      <c r="N4" s="654"/>
      <c r="O4" s="655"/>
      <c r="P4" s="654"/>
      <c r="Q4" s="655"/>
      <c r="R4" s="654"/>
      <c r="S4" s="655"/>
      <c r="T4" s="654"/>
      <c r="U4" s="655"/>
      <c r="V4" s="654"/>
      <c r="W4" s="655"/>
      <c r="X4" s="654"/>
      <c r="Y4" s="655"/>
      <c r="Z4" s="654"/>
      <c r="AA4" s="655"/>
      <c r="AB4" s="654"/>
      <c r="AC4" s="655"/>
      <c r="AD4" s="654"/>
      <c r="AE4" s="655"/>
      <c r="AF4" s="650"/>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1"/>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56.25" customHeight="1" x14ac:dyDescent="0.25">
      <c r="A8" s="34" t="s">
        <v>41</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21"/>
    </row>
    <row r="9" spans="1:32" ht="18.75" x14ac:dyDescent="0.25">
      <c r="A9" s="36" t="s">
        <v>54</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75" x14ac:dyDescent="0.3">
      <c r="A10" s="28" t="s">
        <v>42</v>
      </c>
      <c r="B10" s="32"/>
      <c r="C10" s="32"/>
      <c r="D10" s="32"/>
      <c r="E10" s="32"/>
      <c r="F10" s="32"/>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27"/>
    </row>
    <row r="11" spans="1:32" ht="18.75" x14ac:dyDescent="0.3">
      <c r="A11" s="28" t="s">
        <v>65</v>
      </c>
      <c r="B11" s="32">
        <f>B12</f>
        <v>477</v>
      </c>
      <c r="C11" s="32">
        <f t="shared" ref="C11:E11" si="0">C12</f>
        <v>0</v>
      </c>
      <c r="D11" s="32">
        <f t="shared" si="0"/>
        <v>0</v>
      </c>
      <c r="E11" s="32">
        <f t="shared" si="0"/>
        <v>0</v>
      </c>
      <c r="F11" s="32"/>
      <c r="G11" s="31"/>
      <c r="H11" s="32">
        <f>H12</f>
        <v>0</v>
      </c>
      <c r="I11" s="32">
        <f t="shared" ref="I11:AE11" si="1">I12</f>
        <v>0</v>
      </c>
      <c r="J11" s="32">
        <f t="shared" si="1"/>
        <v>0</v>
      </c>
      <c r="K11" s="32">
        <f t="shared" si="1"/>
        <v>0</v>
      </c>
      <c r="L11" s="32">
        <f t="shared" si="1"/>
        <v>0</v>
      </c>
      <c r="M11" s="32">
        <f t="shared" si="1"/>
        <v>0</v>
      </c>
      <c r="N11" s="32">
        <f t="shared" si="1"/>
        <v>0</v>
      </c>
      <c r="O11" s="32">
        <f t="shared" si="1"/>
        <v>0</v>
      </c>
      <c r="P11" s="32">
        <f t="shared" si="1"/>
        <v>0</v>
      </c>
      <c r="Q11" s="32">
        <f t="shared" si="1"/>
        <v>0</v>
      </c>
      <c r="R11" s="32">
        <f t="shared" si="1"/>
        <v>0</v>
      </c>
      <c r="S11" s="32">
        <f t="shared" si="1"/>
        <v>0</v>
      </c>
      <c r="T11" s="32">
        <f t="shared" si="1"/>
        <v>0</v>
      </c>
      <c r="U11" s="32">
        <f t="shared" si="1"/>
        <v>0</v>
      </c>
      <c r="V11" s="32">
        <f t="shared" si="1"/>
        <v>0</v>
      </c>
      <c r="W11" s="32">
        <f t="shared" si="1"/>
        <v>0</v>
      </c>
      <c r="X11" s="32">
        <f t="shared" si="1"/>
        <v>0</v>
      </c>
      <c r="Y11" s="32">
        <f t="shared" si="1"/>
        <v>0</v>
      </c>
      <c r="Z11" s="32">
        <f t="shared" si="1"/>
        <v>0</v>
      </c>
      <c r="AA11" s="32">
        <f t="shared" si="1"/>
        <v>0</v>
      </c>
      <c r="AB11" s="32">
        <f t="shared" si="1"/>
        <v>0</v>
      </c>
      <c r="AC11" s="32">
        <f t="shared" si="1"/>
        <v>0</v>
      </c>
      <c r="AD11" s="32">
        <f t="shared" si="1"/>
        <v>0</v>
      </c>
      <c r="AE11" s="32">
        <f t="shared" si="1"/>
        <v>0</v>
      </c>
      <c r="AF11" s="27"/>
    </row>
    <row r="12" spans="1:32" ht="18.75" x14ac:dyDescent="0.3">
      <c r="A12" s="7" t="s">
        <v>32</v>
      </c>
      <c r="B12" s="32">
        <f>B15+B18+B21</f>
        <v>477</v>
      </c>
      <c r="C12" s="32">
        <f>C15+C18+C21</f>
        <v>0</v>
      </c>
      <c r="D12" s="32">
        <f>I12</f>
        <v>0</v>
      </c>
      <c r="E12" s="32">
        <f>I12</f>
        <v>0</v>
      </c>
      <c r="F12" s="32">
        <f>E12/B12*100</f>
        <v>0</v>
      </c>
      <c r="G12" s="31" t="e">
        <f t="shared" ref="G12:G36" si="2">E12/C12*100</f>
        <v>#DIV/0!</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27"/>
    </row>
    <row r="13" spans="1:32" ht="56.25" x14ac:dyDescent="0.3">
      <c r="A13" s="7" t="s">
        <v>43</v>
      </c>
      <c r="B13" s="32"/>
      <c r="C13" s="32"/>
      <c r="D13" s="32"/>
      <c r="E13" s="32"/>
      <c r="F13" s="32"/>
      <c r="G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27"/>
    </row>
    <row r="14" spans="1:32" ht="18.75" x14ac:dyDescent="0.3">
      <c r="A14" s="7" t="s">
        <v>65</v>
      </c>
      <c r="B14" s="32">
        <f>B15</f>
        <v>477</v>
      </c>
      <c r="C14" s="32">
        <f t="shared" ref="C14:E14" si="3">C15</f>
        <v>0</v>
      </c>
      <c r="D14" s="32">
        <f t="shared" si="3"/>
        <v>0</v>
      </c>
      <c r="E14" s="32">
        <f t="shared" si="3"/>
        <v>0</v>
      </c>
      <c r="F14" s="32">
        <f t="shared" ref="F14" si="4">E14/B14*100</f>
        <v>0</v>
      </c>
      <c r="G14" s="31" t="e">
        <f t="shared" ref="G14" si="5">E14/C14*100</f>
        <v>#DIV/0!</v>
      </c>
      <c r="H14" s="32">
        <f>H15</f>
        <v>0</v>
      </c>
      <c r="I14" s="32">
        <f t="shared" ref="I14:AE14" si="6">I15</f>
        <v>0</v>
      </c>
      <c r="J14" s="32">
        <f t="shared" si="6"/>
        <v>0</v>
      </c>
      <c r="K14" s="32">
        <f t="shared" si="6"/>
        <v>0</v>
      </c>
      <c r="L14" s="32">
        <f t="shared" si="6"/>
        <v>0</v>
      </c>
      <c r="M14" s="32">
        <f t="shared" si="6"/>
        <v>0</v>
      </c>
      <c r="N14" s="32">
        <f t="shared" si="6"/>
        <v>477</v>
      </c>
      <c r="O14" s="32">
        <f t="shared" si="6"/>
        <v>0</v>
      </c>
      <c r="P14" s="32">
        <f t="shared" si="6"/>
        <v>0</v>
      </c>
      <c r="Q14" s="32">
        <f t="shared" si="6"/>
        <v>0</v>
      </c>
      <c r="R14" s="32">
        <f t="shared" si="6"/>
        <v>0</v>
      </c>
      <c r="S14" s="32">
        <f t="shared" si="6"/>
        <v>0</v>
      </c>
      <c r="T14" s="32">
        <f t="shared" si="6"/>
        <v>0</v>
      </c>
      <c r="U14" s="32">
        <f t="shared" si="6"/>
        <v>0</v>
      </c>
      <c r="V14" s="32">
        <f t="shared" si="6"/>
        <v>0</v>
      </c>
      <c r="W14" s="32">
        <f t="shared" si="6"/>
        <v>0</v>
      </c>
      <c r="X14" s="32">
        <f t="shared" si="6"/>
        <v>0</v>
      </c>
      <c r="Y14" s="32">
        <f t="shared" si="6"/>
        <v>0</v>
      </c>
      <c r="Z14" s="32">
        <f t="shared" si="6"/>
        <v>0</v>
      </c>
      <c r="AA14" s="32">
        <f t="shared" si="6"/>
        <v>0</v>
      </c>
      <c r="AB14" s="32">
        <f t="shared" si="6"/>
        <v>0</v>
      </c>
      <c r="AC14" s="32">
        <f t="shared" si="6"/>
        <v>0</v>
      </c>
      <c r="AD14" s="32">
        <f t="shared" si="6"/>
        <v>0</v>
      </c>
      <c r="AE14" s="32">
        <f t="shared" si="6"/>
        <v>0</v>
      </c>
      <c r="AF14" s="27"/>
    </row>
    <row r="15" spans="1:32" ht="18.75" x14ac:dyDescent="0.3">
      <c r="A15" s="7" t="s">
        <v>32</v>
      </c>
      <c r="B15" s="32">
        <f>H15+J15+L15+N15+P15+R15+T15+V15+X15+Z15+AB15+AD15</f>
        <v>477</v>
      </c>
      <c r="C15" s="32">
        <f t="shared" ref="C15" si="7">I15+K15+M15+O15+Q15+S15+U15+W15+Y15+AA15+AC15+AE15</f>
        <v>0</v>
      </c>
      <c r="D15" s="32">
        <f>D13</f>
        <v>0</v>
      </c>
      <c r="E15" s="32">
        <f>I15</f>
        <v>0</v>
      </c>
      <c r="F15" s="32">
        <f t="shared" ref="F15:F36" si="8">E15/B15*100</f>
        <v>0</v>
      </c>
      <c r="G15" s="31" t="e">
        <f t="shared" si="2"/>
        <v>#DIV/0!</v>
      </c>
      <c r="H15" s="31"/>
      <c r="I15" s="31"/>
      <c r="J15" s="31"/>
      <c r="K15" s="31"/>
      <c r="L15" s="31"/>
      <c r="M15" s="31"/>
      <c r="N15" s="31">
        <v>477</v>
      </c>
      <c r="O15" s="31"/>
      <c r="P15" s="31"/>
      <c r="Q15" s="31"/>
      <c r="R15" s="31"/>
      <c r="S15" s="31"/>
      <c r="T15" s="31"/>
      <c r="U15" s="31"/>
      <c r="V15" s="31"/>
      <c r="W15" s="31"/>
      <c r="X15" s="31"/>
      <c r="Y15" s="31"/>
      <c r="Z15" s="31"/>
      <c r="AA15" s="31"/>
      <c r="AB15" s="31"/>
      <c r="AC15" s="31"/>
      <c r="AD15" s="31"/>
      <c r="AE15" s="31"/>
      <c r="AF15" s="27"/>
    </row>
    <row r="16" spans="1:32" ht="56.25" x14ac:dyDescent="0.3">
      <c r="A16" s="7" t="s">
        <v>44</v>
      </c>
      <c r="B16" s="32"/>
      <c r="C16" s="32"/>
      <c r="D16" s="32"/>
      <c r="E16" s="32"/>
      <c r="F16" s="32"/>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27"/>
    </row>
    <row r="17" spans="1:32" ht="18.75" x14ac:dyDescent="0.3">
      <c r="A17" s="7" t="s">
        <v>65</v>
      </c>
      <c r="B17" s="32">
        <f>B18</f>
        <v>0</v>
      </c>
      <c r="C17" s="32">
        <f t="shared" ref="C17:E17" si="9">C18</f>
        <v>0</v>
      </c>
      <c r="D17" s="32">
        <f t="shared" si="9"/>
        <v>0</v>
      </c>
      <c r="E17" s="32">
        <f t="shared" si="9"/>
        <v>0</v>
      </c>
      <c r="F17" s="32" t="e">
        <f t="shared" ref="F17" si="10">E17/B17*100</f>
        <v>#DIV/0!</v>
      </c>
      <c r="G17" s="31" t="e">
        <f t="shared" ref="G17" si="11">E17/C17*100</f>
        <v>#DIV/0!</v>
      </c>
      <c r="H17" s="32">
        <f>H18</f>
        <v>0</v>
      </c>
      <c r="I17" s="32">
        <f t="shared" ref="I17:AE17" si="12">I18</f>
        <v>0</v>
      </c>
      <c r="J17" s="32">
        <f t="shared" si="12"/>
        <v>0</v>
      </c>
      <c r="K17" s="32">
        <f t="shared" si="12"/>
        <v>0</v>
      </c>
      <c r="L17" s="32">
        <f t="shared" si="12"/>
        <v>0</v>
      </c>
      <c r="M17" s="32">
        <f t="shared" si="12"/>
        <v>0</v>
      </c>
      <c r="N17" s="32">
        <f t="shared" si="12"/>
        <v>0</v>
      </c>
      <c r="O17" s="32">
        <f t="shared" si="12"/>
        <v>0</v>
      </c>
      <c r="P17" s="32">
        <f t="shared" si="12"/>
        <v>0</v>
      </c>
      <c r="Q17" s="32">
        <f t="shared" si="12"/>
        <v>0</v>
      </c>
      <c r="R17" s="32">
        <f t="shared" si="12"/>
        <v>0</v>
      </c>
      <c r="S17" s="32">
        <f t="shared" si="12"/>
        <v>0</v>
      </c>
      <c r="T17" s="32">
        <f t="shared" si="12"/>
        <v>0</v>
      </c>
      <c r="U17" s="32">
        <f t="shared" si="12"/>
        <v>0</v>
      </c>
      <c r="V17" s="32">
        <f t="shared" si="12"/>
        <v>0</v>
      </c>
      <c r="W17" s="32">
        <f t="shared" si="12"/>
        <v>0</v>
      </c>
      <c r="X17" s="32">
        <f t="shared" si="12"/>
        <v>0</v>
      </c>
      <c r="Y17" s="32">
        <f t="shared" si="12"/>
        <v>0</v>
      </c>
      <c r="Z17" s="32">
        <f t="shared" si="12"/>
        <v>0</v>
      </c>
      <c r="AA17" s="32">
        <f t="shared" si="12"/>
        <v>0</v>
      </c>
      <c r="AB17" s="32">
        <f t="shared" si="12"/>
        <v>0</v>
      </c>
      <c r="AC17" s="32">
        <f t="shared" si="12"/>
        <v>0</v>
      </c>
      <c r="AD17" s="32">
        <f t="shared" si="12"/>
        <v>0</v>
      </c>
      <c r="AE17" s="32">
        <f t="shared" si="12"/>
        <v>0</v>
      </c>
      <c r="AF17" s="27"/>
    </row>
    <row r="18" spans="1:32" ht="18.75" x14ac:dyDescent="0.3">
      <c r="A18" s="7" t="s">
        <v>32</v>
      </c>
      <c r="B18" s="32">
        <f>H18+J18+L18+N18+P18+R18+T18+V18+X18+Z18+AB18+AD18</f>
        <v>0</v>
      </c>
      <c r="C18" s="32">
        <f>H18</f>
        <v>0</v>
      </c>
      <c r="D18" s="32">
        <v>0</v>
      </c>
      <c r="E18" s="32">
        <f>I18</f>
        <v>0</v>
      </c>
      <c r="F18" s="32" t="e">
        <f t="shared" si="8"/>
        <v>#DIV/0!</v>
      </c>
      <c r="G18" s="31" t="e">
        <f t="shared" si="2"/>
        <v>#DIV/0!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27"/>
    </row>
    <row r="19" spans="1:32" ht="37.5" x14ac:dyDescent="0.3">
      <c r="A19" s="7" t="s">
        <v>45</v>
      </c>
      <c r="B19" s="32"/>
      <c r="C19" s="32"/>
      <c r="D19" s="32"/>
      <c r="E19" s="32"/>
      <c r="F19" s="32"/>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27"/>
    </row>
    <row r="20" spans="1:32" ht="18.75" x14ac:dyDescent="0.3">
      <c r="A20" s="7" t="s">
        <v>65</v>
      </c>
      <c r="B20" s="32">
        <f>B21</f>
        <v>0</v>
      </c>
      <c r="C20" s="32">
        <f t="shared" ref="C20:E20" si="13">C21</f>
        <v>0</v>
      </c>
      <c r="D20" s="32">
        <f t="shared" si="13"/>
        <v>0</v>
      </c>
      <c r="E20" s="32">
        <f t="shared" si="13"/>
        <v>0</v>
      </c>
      <c r="F20" s="32" t="e">
        <f t="shared" ref="F20" si="14">E20/B20*100</f>
        <v>#DIV/0!</v>
      </c>
      <c r="G20" s="31" t="e">
        <f t="shared" ref="G20" si="15">E20/C20*100</f>
        <v>#DIV/0!</v>
      </c>
      <c r="H20" s="32">
        <f>H21</f>
        <v>0</v>
      </c>
      <c r="I20" s="32">
        <f t="shared" ref="I20:AE20" si="16">I21</f>
        <v>0</v>
      </c>
      <c r="J20" s="32">
        <f t="shared" si="16"/>
        <v>0</v>
      </c>
      <c r="K20" s="32">
        <f t="shared" si="16"/>
        <v>0</v>
      </c>
      <c r="L20" s="32">
        <f t="shared" si="16"/>
        <v>0</v>
      </c>
      <c r="M20" s="32">
        <f t="shared" si="16"/>
        <v>0</v>
      </c>
      <c r="N20" s="32">
        <f t="shared" si="16"/>
        <v>0</v>
      </c>
      <c r="O20" s="32">
        <f t="shared" si="16"/>
        <v>0</v>
      </c>
      <c r="P20" s="32">
        <f t="shared" si="16"/>
        <v>0</v>
      </c>
      <c r="Q20" s="32">
        <f t="shared" si="16"/>
        <v>0</v>
      </c>
      <c r="R20" s="32">
        <f t="shared" si="16"/>
        <v>0</v>
      </c>
      <c r="S20" s="32">
        <f t="shared" si="16"/>
        <v>0</v>
      </c>
      <c r="T20" s="32">
        <f t="shared" si="16"/>
        <v>0</v>
      </c>
      <c r="U20" s="32">
        <f t="shared" si="16"/>
        <v>0</v>
      </c>
      <c r="V20" s="32">
        <f t="shared" si="16"/>
        <v>0</v>
      </c>
      <c r="W20" s="32">
        <f t="shared" si="16"/>
        <v>0</v>
      </c>
      <c r="X20" s="32">
        <f t="shared" si="16"/>
        <v>0</v>
      </c>
      <c r="Y20" s="32">
        <f t="shared" si="16"/>
        <v>0</v>
      </c>
      <c r="Z20" s="32">
        <f t="shared" si="16"/>
        <v>0</v>
      </c>
      <c r="AA20" s="32">
        <f t="shared" si="16"/>
        <v>0</v>
      </c>
      <c r="AB20" s="32">
        <f t="shared" si="16"/>
        <v>0</v>
      </c>
      <c r="AC20" s="32">
        <f t="shared" si="16"/>
        <v>0</v>
      </c>
      <c r="AD20" s="32">
        <f t="shared" si="16"/>
        <v>0</v>
      </c>
      <c r="AE20" s="32">
        <f t="shared" si="16"/>
        <v>0</v>
      </c>
      <c r="AF20" s="27"/>
    </row>
    <row r="21" spans="1:32" ht="18.75" x14ac:dyDescent="0.3">
      <c r="A21" s="7" t="s">
        <v>32</v>
      </c>
      <c r="B21" s="32">
        <f>H21+J21+L21+N21+P21+R21+T21+V21+X21+Z21+AB21+AD21</f>
        <v>0</v>
      </c>
      <c r="C21" s="32">
        <f>H21</f>
        <v>0</v>
      </c>
      <c r="D21" s="32">
        <v>0</v>
      </c>
      <c r="E21" s="32">
        <f>I21</f>
        <v>0</v>
      </c>
      <c r="F21" s="32" t="e">
        <f t="shared" si="8"/>
        <v>#DIV/0!</v>
      </c>
      <c r="G21" s="31" t="e">
        <f t="shared" si="2"/>
        <v>#DIV/0!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27"/>
    </row>
    <row r="22" spans="1:32" ht="150" x14ac:dyDescent="0.3">
      <c r="A22" s="28" t="s">
        <v>46</v>
      </c>
      <c r="B22" s="32"/>
      <c r="C22" s="32"/>
      <c r="D22" s="32"/>
      <c r="E22" s="32"/>
      <c r="F22" s="32"/>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27"/>
    </row>
    <row r="23" spans="1:32" ht="18.75" x14ac:dyDescent="0.3">
      <c r="A23" s="7" t="s">
        <v>65</v>
      </c>
      <c r="B23" s="32">
        <f>B24</f>
        <v>950</v>
      </c>
      <c r="C23" s="32">
        <f t="shared" ref="C23:E23" si="17">C24</f>
        <v>0</v>
      </c>
      <c r="D23" s="32">
        <f t="shared" si="17"/>
        <v>0</v>
      </c>
      <c r="E23" s="32">
        <f t="shared" si="17"/>
        <v>0</v>
      </c>
      <c r="F23" s="32">
        <f t="shared" ref="F23" si="18">E23/B23*100</f>
        <v>0</v>
      </c>
      <c r="G23" s="31" t="e">
        <f t="shared" ref="G23" si="19">E23/C23*100</f>
        <v>#DIV/0!</v>
      </c>
      <c r="H23" s="32">
        <f>H24</f>
        <v>0</v>
      </c>
      <c r="I23" s="32">
        <f t="shared" ref="I23:AE23" si="20">I24</f>
        <v>0</v>
      </c>
      <c r="J23" s="32">
        <f t="shared" si="20"/>
        <v>0</v>
      </c>
      <c r="K23" s="32">
        <f t="shared" si="20"/>
        <v>0</v>
      </c>
      <c r="L23" s="32">
        <f t="shared" si="20"/>
        <v>0</v>
      </c>
      <c r="M23" s="32">
        <f t="shared" si="20"/>
        <v>0</v>
      </c>
      <c r="N23" s="32">
        <f t="shared" si="20"/>
        <v>0</v>
      </c>
      <c r="O23" s="32">
        <f t="shared" si="20"/>
        <v>0</v>
      </c>
      <c r="P23" s="32">
        <f t="shared" si="20"/>
        <v>360</v>
      </c>
      <c r="Q23" s="32">
        <f t="shared" si="20"/>
        <v>0</v>
      </c>
      <c r="R23" s="32">
        <f t="shared" si="20"/>
        <v>0</v>
      </c>
      <c r="S23" s="32">
        <f t="shared" si="20"/>
        <v>0</v>
      </c>
      <c r="T23" s="32">
        <f t="shared" si="20"/>
        <v>270</v>
      </c>
      <c r="U23" s="32">
        <f t="shared" si="20"/>
        <v>0</v>
      </c>
      <c r="V23" s="32">
        <f t="shared" si="20"/>
        <v>0</v>
      </c>
      <c r="W23" s="32">
        <f t="shared" si="20"/>
        <v>0</v>
      </c>
      <c r="X23" s="32">
        <f t="shared" si="20"/>
        <v>0</v>
      </c>
      <c r="Y23" s="32">
        <f t="shared" si="20"/>
        <v>0</v>
      </c>
      <c r="Z23" s="32">
        <f t="shared" si="20"/>
        <v>270</v>
      </c>
      <c r="AA23" s="32">
        <f t="shared" si="20"/>
        <v>0</v>
      </c>
      <c r="AB23" s="32">
        <f t="shared" si="20"/>
        <v>0</v>
      </c>
      <c r="AC23" s="32">
        <f t="shared" si="20"/>
        <v>0</v>
      </c>
      <c r="AD23" s="32">
        <f t="shared" si="20"/>
        <v>50</v>
      </c>
      <c r="AE23" s="32">
        <f t="shared" si="20"/>
        <v>0</v>
      </c>
      <c r="AF23" s="27"/>
    </row>
    <row r="24" spans="1:32" ht="18.75" x14ac:dyDescent="0.3">
      <c r="A24" s="7" t="s">
        <v>33</v>
      </c>
      <c r="B24" s="32">
        <f>H24+J24+L24+N24+P24+R24+T24+V24+X24+Z24+AB24+AD24</f>
        <v>950</v>
      </c>
      <c r="C24" s="32">
        <f t="shared" ref="C24" si="21">I24+K24+M24+O24+Q24+S24+U24+W24+Y24+AA24+AC24+AE24</f>
        <v>0</v>
      </c>
      <c r="D24" s="32">
        <v>0</v>
      </c>
      <c r="E24" s="32">
        <f>I24</f>
        <v>0</v>
      </c>
      <c r="F24" s="32">
        <f t="shared" si="8"/>
        <v>0</v>
      </c>
      <c r="G24" s="31" t="e">
        <f t="shared" si="2"/>
        <v>#DIV/0!</v>
      </c>
      <c r="H24" s="31"/>
      <c r="I24" s="31"/>
      <c r="J24" s="31"/>
      <c r="K24" s="31"/>
      <c r="L24" s="31"/>
      <c r="M24" s="31"/>
      <c r="N24" s="31"/>
      <c r="O24" s="31"/>
      <c r="P24" s="31">
        <v>360</v>
      </c>
      <c r="Q24" s="31"/>
      <c r="R24" s="31">
        <v>0</v>
      </c>
      <c r="S24" s="31"/>
      <c r="T24" s="31">
        <v>270</v>
      </c>
      <c r="U24" s="31"/>
      <c r="V24" s="31">
        <v>0</v>
      </c>
      <c r="W24" s="31"/>
      <c r="X24" s="31">
        <v>0</v>
      </c>
      <c r="Y24" s="31"/>
      <c r="Z24" s="31">
        <v>270</v>
      </c>
      <c r="AA24" s="31"/>
      <c r="AB24" s="31">
        <v>0</v>
      </c>
      <c r="AC24" s="31"/>
      <c r="AD24" s="31">
        <v>50</v>
      </c>
      <c r="AE24" s="31"/>
      <c r="AF24" s="27"/>
    </row>
    <row r="25" spans="1:32" ht="18.75" x14ac:dyDescent="0.3">
      <c r="A25" s="42" t="s">
        <v>53</v>
      </c>
      <c r="B25" s="38"/>
      <c r="C25" s="38"/>
      <c r="D25" s="38"/>
      <c r="E25" s="38"/>
      <c r="F25" s="38"/>
      <c r="G25" s="38"/>
      <c r="H25" s="38"/>
      <c r="I25" s="38"/>
      <c r="J25" s="38"/>
      <c r="K25" s="38"/>
      <c r="L25" s="38"/>
      <c r="M25" s="38"/>
      <c r="N25" s="39"/>
      <c r="O25" s="39"/>
      <c r="P25" s="39"/>
      <c r="Q25" s="39"/>
      <c r="R25" s="39"/>
      <c r="S25" s="39"/>
      <c r="T25" s="39"/>
      <c r="U25" s="39"/>
      <c r="V25" s="39"/>
      <c r="W25" s="39"/>
      <c r="X25" s="39"/>
      <c r="Y25" s="39"/>
      <c r="Z25" s="39"/>
      <c r="AA25" s="39"/>
      <c r="AB25" s="39"/>
      <c r="AC25" s="39"/>
      <c r="AD25" s="39"/>
      <c r="AE25" s="40"/>
      <c r="AF25" s="27"/>
    </row>
    <row r="26" spans="1:32" ht="18.75" x14ac:dyDescent="0.3">
      <c r="A26" s="37" t="s">
        <v>65</v>
      </c>
      <c r="B26" s="32">
        <f>B27+B28</f>
        <v>1427</v>
      </c>
      <c r="C26" s="31">
        <f t="shared" ref="C26:E26" si="22">C27+C28</f>
        <v>0</v>
      </c>
      <c r="D26" s="31">
        <f t="shared" si="22"/>
        <v>0</v>
      </c>
      <c r="E26" s="31">
        <f t="shared" si="22"/>
        <v>0</v>
      </c>
      <c r="F26" s="31">
        <f t="shared" si="8"/>
        <v>0</v>
      </c>
      <c r="G26" s="31" t="e">
        <f t="shared" si="2"/>
        <v>#DIV/0!</v>
      </c>
      <c r="H26" s="32">
        <f>H27+H28</f>
        <v>0</v>
      </c>
      <c r="I26" s="32">
        <f t="shared" ref="I26:Q26" si="23">I27+I28</f>
        <v>0</v>
      </c>
      <c r="J26" s="32">
        <f t="shared" si="23"/>
        <v>0</v>
      </c>
      <c r="K26" s="32">
        <f t="shared" si="23"/>
        <v>0</v>
      </c>
      <c r="L26" s="32">
        <f t="shared" si="23"/>
        <v>0</v>
      </c>
      <c r="M26" s="32">
        <f t="shared" si="23"/>
        <v>0</v>
      </c>
      <c r="N26" s="32">
        <f t="shared" si="23"/>
        <v>0</v>
      </c>
      <c r="O26" s="32">
        <f t="shared" si="23"/>
        <v>0</v>
      </c>
      <c r="P26" s="32">
        <f t="shared" si="23"/>
        <v>360</v>
      </c>
      <c r="Q26" s="32">
        <f t="shared" si="23"/>
        <v>0</v>
      </c>
      <c r="R26" s="32">
        <f t="shared" ref="R26" si="24">R27+R28</f>
        <v>0</v>
      </c>
      <c r="S26" s="32">
        <f t="shared" ref="S26" si="25">S27+S28</f>
        <v>0</v>
      </c>
      <c r="T26" s="32">
        <f t="shared" ref="T26" si="26">T27+T28</f>
        <v>270</v>
      </c>
      <c r="U26" s="32">
        <f t="shared" ref="U26" si="27">U27+U28</f>
        <v>0</v>
      </c>
      <c r="V26" s="32">
        <f t="shared" ref="V26" si="28">V27+V28</f>
        <v>0</v>
      </c>
      <c r="W26" s="32">
        <f t="shared" ref="W26" si="29">W27+W28</f>
        <v>0</v>
      </c>
      <c r="X26" s="32">
        <f t="shared" ref="X26" si="30">X27+X28</f>
        <v>0</v>
      </c>
      <c r="Y26" s="32">
        <f t="shared" ref="Y26:Z26" si="31">Y27+Y28</f>
        <v>0</v>
      </c>
      <c r="Z26" s="32">
        <f t="shared" si="31"/>
        <v>270</v>
      </c>
      <c r="AA26" s="32">
        <f t="shared" ref="AA26" si="32">AA27+AA28</f>
        <v>0</v>
      </c>
      <c r="AB26" s="32">
        <f t="shared" ref="AB26" si="33">AB27+AB28</f>
        <v>0</v>
      </c>
      <c r="AC26" s="32">
        <f t="shared" ref="AC26" si="34">AC27+AC28</f>
        <v>0</v>
      </c>
      <c r="AD26" s="32">
        <f t="shared" ref="AD26" si="35">AD27+AD28</f>
        <v>50</v>
      </c>
      <c r="AE26" s="32">
        <f t="shared" ref="AE26" si="36">AE27+AE28</f>
        <v>0</v>
      </c>
      <c r="AF26" s="27"/>
    </row>
    <row r="27" spans="1:32" ht="18.75" x14ac:dyDescent="0.3">
      <c r="A27" s="7" t="s">
        <v>32</v>
      </c>
      <c r="B27" s="32">
        <f>B12</f>
        <v>477</v>
      </c>
      <c r="C27" s="32">
        <f t="shared" ref="C27:E27" si="37">C12</f>
        <v>0</v>
      </c>
      <c r="D27" s="32">
        <f t="shared" si="37"/>
        <v>0</v>
      </c>
      <c r="E27" s="32">
        <f t="shared" si="37"/>
        <v>0</v>
      </c>
      <c r="F27" s="31">
        <f t="shared" si="8"/>
        <v>0</v>
      </c>
      <c r="G27" s="31" t="e">
        <f t="shared" si="2"/>
        <v>#DIV/0!</v>
      </c>
      <c r="H27" s="32">
        <f>H12</f>
        <v>0</v>
      </c>
      <c r="I27" s="32">
        <f t="shared" ref="I27:Q27" si="38">I12</f>
        <v>0</v>
      </c>
      <c r="J27" s="32">
        <f t="shared" si="38"/>
        <v>0</v>
      </c>
      <c r="K27" s="32">
        <f t="shared" si="38"/>
        <v>0</v>
      </c>
      <c r="L27" s="32">
        <f t="shared" si="38"/>
        <v>0</v>
      </c>
      <c r="M27" s="32">
        <f t="shared" si="38"/>
        <v>0</v>
      </c>
      <c r="N27" s="32">
        <f t="shared" si="38"/>
        <v>0</v>
      </c>
      <c r="O27" s="32">
        <f t="shared" si="38"/>
        <v>0</v>
      </c>
      <c r="P27" s="32">
        <f t="shared" si="38"/>
        <v>0</v>
      </c>
      <c r="Q27" s="32">
        <f t="shared" si="38"/>
        <v>0</v>
      </c>
      <c r="R27" s="32">
        <f t="shared" ref="R27:AE27" si="39">R12</f>
        <v>0</v>
      </c>
      <c r="S27" s="32">
        <f t="shared" si="39"/>
        <v>0</v>
      </c>
      <c r="T27" s="32">
        <f t="shared" si="39"/>
        <v>0</v>
      </c>
      <c r="U27" s="32">
        <f t="shared" si="39"/>
        <v>0</v>
      </c>
      <c r="V27" s="32">
        <f t="shared" si="39"/>
        <v>0</v>
      </c>
      <c r="W27" s="32">
        <f t="shared" si="39"/>
        <v>0</v>
      </c>
      <c r="X27" s="32">
        <f t="shared" si="39"/>
        <v>0</v>
      </c>
      <c r="Y27" s="32">
        <f t="shared" si="39"/>
        <v>0</v>
      </c>
      <c r="Z27" s="32">
        <f t="shared" si="39"/>
        <v>0</v>
      </c>
      <c r="AA27" s="32">
        <f t="shared" si="39"/>
        <v>0</v>
      </c>
      <c r="AB27" s="32">
        <f t="shared" si="39"/>
        <v>0</v>
      </c>
      <c r="AC27" s="32">
        <f t="shared" si="39"/>
        <v>0</v>
      </c>
      <c r="AD27" s="32">
        <f t="shared" si="39"/>
        <v>0</v>
      </c>
      <c r="AE27" s="32">
        <f t="shared" si="39"/>
        <v>0</v>
      </c>
      <c r="AF27" s="27"/>
    </row>
    <row r="28" spans="1:32" ht="18.75" x14ac:dyDescent="0.3">
      <c r="A28" s="7" t="s">
        <v>33</v>
      </c>
      <c r="B28" s="32">
        <f>B24</f>
        <v>950</v>
      </c>
      <c r="C28" s="32">
        <f t="shared" ref="C28:E28" si="40">C24</f>
        <v>0</v>
      </c>
      <c r="D28" s="32">
        <f t="shared" si="40"/>
        <v>0</v>
      </c>
      <c r="E28" s="32">
        <f t="shared" si="40"/>
        <v>0</v>
      </c>
      <c r="F28" s="31">
        <f t="shared" si="8"/>
        <v>0</v>
      </c>
      <c r="G28" s="31" t="e">
        <f t="shared" si="2"/>
        <v>#DIV/0!</v>
      </c>
      <c r="H28" s="32">
        <f>H24</f>
        <v>0</v>
      </c>
      <c r="I28" s="32">
        <f t="shared" ref="I28:Q28" si="41">I24</f>
        <v>0</v>
      </c>
      <c r="J28" s="32">
        <f t="shared" si="41"/>
        <v>0</v>
      </c>
      <c r="K28" s="32">
        <f t="shared" si="41"/>
        <v>0</v>
      </c>
      <c r="L28" s="32">
        <f t="shared" si="41"/>
        <v>0</v>
      </c>
      <c r="M28" s="32">
        <f t="shared" si="41"/>
        <v>0</v>
      </c>
      <c r="N28" s="32">
        <f t="shared" si="41"/>
        <v>0</v>
      </c>
      <c r="O28" s="32">
        <f t="shared" si="41"/>
        <v>0</v>
      </c>
      <c r="P28" s="32">
        <f t="shared" si="41"/>
        <v>360</v>
      </c>
      <c r="Q28" s="32">
        <f t="shared" si="41"/>
        <v>0</v>
      </c>
      <c r="R28" s="32">
        <f t="shared" ref="R28:AE28" si="42">R24</f>
        <v>0</v>
      </c>
      <c r="S28" s="32">
        <f t="shared" si="42"/>
        <v>0</v>
      </c>
      <c r="T28" s="32">
        <f t="shared" si="42"/>
        <v>270</v>
      </c>
      <c r="U28" s="32">
        <f t="shared" si="42"/>
        <v>0</v>
      </c>
      <c r="V28" s="32">
        <f t="shared" si="42"/>
        <v>0</v>
      </c>
      <c r="W28" s="32">
        <f t="shared" si="42"/>
        <v>0</v>
      </c>
      <c r="X28" s="32">
        <f t="shared" si="42"/>
        <v>0</v>
      </c>
      <c r="Y28" s="32">
        <f t="shared" si="42"/>
        <v>0</v>
      </c>
      <c r="Z28" s="32">
        <f t="shared" si="42"/>
        <v>270</v>
      </c>
      <c r="AA28" s="32">
        <f t="shared" si="42"/>
        <v>0</v>
      </c>
      <c r="AB28" s="32">
        <f t="shared" si="42"/>
        <v>0</v>
      </c>
      <c r="AC28" s="32">
        <f t="shared" si="42"/>
        <v>0</v>
      </c>
      <c r="AD28" s="32">
        <f t="shared" si="42"/>
        <v>50</v>
      </c>
      <c r="AE28" s="32">
        <f t="shared" si="42"/>
        <v>0</v>
      </c>
      <c r="AF28" s="27"/>
    </row>
    <row r="29" spans="1:32" ht="18.75" x14ac:dyDescent="0.3">
      <c r="A29" s="28" t="s">
        <v>72</v>
      </c>
      <c r="B29" s="32"/>
      <c r="C29" s="32"/>
      <c r="D29" s="32"/>
      <c r="E29" s="32"/>
      <c r="F29" s="31" t="e">
        <f t="shared" ref="F29:F33" si="43">E29/B29*100</f>
        <v>#DIV/0!</v>
      </c>
      <c r="G29" s="31" t="e">
        <f t="shared" ref="G29:G33" si="44">E29/C29*100</f>
        <v>#DIV/0!</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27"/>
    </row>
    <row r="30" spans="1:32" ht="18.75" x14ac:dyDescent="0.3">
      <c r="A30" s="8" t="s">
        <v>31</v>
      </c>
      <c r="B30" s="32">
        <f>B31+B32</f>
        <v>1427</v>
      </c>
      <c r="C30" s="32">
        <f t="shared" ref="C30:E30" si="45">C31+C32</f>
        <v>0</v>
      </c>
      <c r="D30" s="32">
        <f t="shared" si="45"/>
        <v>0</v>
      </c>
      <c r="E30" s="32">
        <f t="shared" si="45"/>
        <v>0</v>
      </c>
      <c r="F30" s="31">
        <f t="shared" si="43"/>
        <v>0</v>
      </c>
      <c r="G30" s="31" t="e">
        <f t="shared" si="44"/>
        <v>#DIV/0!</v>
      </c>
      <c r="H30" s="32">
        <f>H31+H32</f>
        <v>0</v>
      </c>
      <c r="I30" s="32">
        <f t="shared" ref="I30:AE30" si="46">I31+I32</f>
        <v>0</v>
      </c>
      <c r="J30" s="32">
        <f t="shared" si="46"/>
        <v>0</v>
      </c>
      <c r="K30" s="32">
        <f t="shared" si="46"/>
        <v>0</v>
      </c>
      <c r="L30" s="32">
        <f t="shared" si="46"/>
        <v>0</v>
      </c>
      <c r="M30" s="32">
        <f t="shared" si="46"/>
        <v>0</v>
      </c>
      <c r="N30" s="32">
        <f t="shared" si="46"/>
        <v>0</v>
      </c>
      <c r="O30" s="32">
        <f t="shared" si="46"/>
        <v>0</v>
      </c>
      <c r="P30" s="32">
        <f t="shared" si="46"/>
        <v>360</v>
      </c>
      <c r="Q30" s="32">
        <f t="shared" si="46"/>
        <v>0</v>
      </c>
      <c r="R30" s="32">
        <f t="shared" si="46"/>
        <v>0</v>
      </c>
      <c r="S30" s="32">
        <f t="shared" si="46"/>
        <v>0</v>
      </c>
      <c r="T30" s="32">
        <f t="shared" si="46"/>
        <v>270</v>
      </c>
      <c r="U30" s="32">
        <f t="shared" si="46"/>
        <v>0</v>
      </c>
      <c r="V30" s="32">
        <f t="shared" si="46"/>
        <v>0</v>
      </c>
      <c r="W30" s="32">
        <f t="shared" si="46"/>
        <v>0</v>
      </c>
      <c r="X30" s="32">
        <f t="shared" si="46"/>
        <v>0</v>
      </c>
      <c r="Y30" s="32">
        <f t="shared" si="46"/>
        <v>0</v>
      </c>
      <c r="Z30" s="32">
        <f t="shared" si="46"/>
        <v>270</v>
      </c>
      <c r="AA30" s="32">
        <f t="shared" si="46"/>
        <v>0</v>
      </c>
      <c r="AB30" s="32">
        <f t="shared" si="46"/>
        <v>0</v>
      </c>
      <c r="AC30" s="32">
        <f t="shared" si="46"/>
        <v>0</v>
      </c>
      <c r="AD30" s="32">
        <f t="shared" si="46"/>
        <v>50</v>
      </c>
      <c r="AE30" s="32">
        <f t="shared" si="46"/>
        <v>0</v>
      </c>
      <c r="AF30" s="27"/>
    </row>
    <row r="31" spans="1:32" ht="18.75" x14ac:dyDescent="0.3">
      <c r="A31" s="7" t="s">
        <v>32</v>
      </c>
      <c r="B31" s="32">
        <f>B27</f>
        <v>477</v>
      </c>
      <c r="C31" s="32">
        <f t="shared" ref="C31:E31" si="47">C27</f>
        <v>0</v>
      </c>
      <c r="D31" s="32">
        <f t="shared" si="47"/>
        <v>0</v>
      </c>
      <c r="E31" s="32">
        <f t="shared" si="47"/>
        <v>0</v>
      </c>
      <c r="F31" s="31">
        <f t="shared" si="43"/>
        <v>0</v>
      </c>
      <c r="G31" s="31" t="e">
        <f t="shared" si="44"/>
        <v>#DIV/0!</v>
      </c>
      <c r="H31" s="32">
        <f>H27</f>
        <v>0</v>
      </c>
      <c r="I31" s="32">
        <f t="shared" ref="I31:AE31" si="48">I27</f>
        <v>0</v>
      </c>
      <c r="J31" s="32">
        <f t="shared" si="48"/>
        <v>0</v>
      </c>
      <c r="K31" s="32">
        <f t="shared" si="48"/>
        <v>0</v>
      </c>
      <c r="L31" s="32">
        <f t="shared" si="48"/>
        <v>0</v>
      </c>
      <c r="M31" s="32">
        <f t="shared" si="48"/>
        <v>0</v>
      </c>
      <c r="N31" s="32">
        <f t="shared" si="48"/>
        <v>0</v>
      </c>
      <c r="O31" s="32">
        <f t="shared" si="48"/>
        <v>0</v>
      </c>
      <c r="P31" s="32">
        <f t="shared" si="48"/>
        <v>0</v>
      </c>
      <c r="Q31" s="32">
        <f t="shared" si="48"/>
        <v>0</v>
      </c>
      <c r="R31" s="32">
        <f t="shared" si="48"/>
        <v>0</v>
      </c>
      <c r="S31" s="32">
        <f t="shared" si="48"/>
        <v>0</v>
      </c>
      <c r="T31" s="32">
        <f t="shared" si="48"/>
        <v>0</v>
      </c>
      <c r="U31" s="32">
        <f t="shared" si="48"/>
        <v>0</v>
      </c>
      <c r="V31" s="32">
        <f t="shared" si="48"/>
        <v>0</v>
      </c>
      <c r="W31" s="32">
        <f t="shared" si="48"/>
        <v>0</v>
      </c>
      <c r="X31" s="32">
        <f t="shared" si="48"/>
        <v>0</v>
      </c>
      <c r="Y31" s="32">
        <f t="shared" si="48"/>
        <v>0</v>
      </c>
      <c r="Z31" s="32">
        <f t="shared" si="48"/>
        <v>0</v>
      </c>
      <c r="AA31" s="32">
        <f t="shared" si="48"/>
        <v>0</v>
      </c>
      <c r="AB31" s="32">
        <f t="shared" si="48"/>
        <v>0</v>
      </c>
      <c r="AC31" s="32">
        <f t="shared" si="48"/>
        <v>0</v>
      </c>
      <c r="AD31" s="32">
        <f t="shared" si="48"/>
        <v>0</v>
      </c>
      <c r="AE31" s="32">
        <f t="shared" si="48"/>
        <v>0</v>
      </c>
      <c r="AF31" s="27"/>
    </row>
    <row r="32" spans="1:32" ht="18.75" x14ac:dyDescent="0.3">
      <c r="A32" s="7" t="s">
        <v>33</v>
      </c>
      <c r="B32" s="32">
        <f>B28</f>
        <v>950</v>
      </c>
      <c r="C32" s="32">
        <f t="shared" ref="C32:E32" si="49">C28</f>
        <v>0</v>
      </c>
      <c r="D32" s="32">
        <f t="shared" si="49"/>
        <v>0</v>
      </c>
      <c r="E32" s="32">
        <f t="shared" si="49"/>
        <v>0</v>
      </c>
      <c r="F32" s="31">
        <f t="shared" si="43"/>
        <v>0</v>
      </c>
      <c r="G32" s="31" t="e">
        <f t="shared" si="44"/>
        <v>#DIV/0!</v>
      </c>
      <c r="H32" s="32">
        <f>H28</f>
        <v>0</v>
      </c>
      <c r="I32" s="32">
        <f t="shared" ref="I32:AE32" si="50">I28</f>
        <v>0</v>
      </c>
      <c r="J32" s="32">
        <f t="shared" si="50"/>
        <v>0</v>
      </c>
      <c r="K32" s="32">
        <f t="shared" si="50"/>
        <v>0</v>
      </c>
      <c r="L32" s="32">
        <f t="shared" si="50"/>
        <v>0</v>
      </c>
      <c r="M32" s="32">
        <f t="shared" si="50"/>
        <v>0</v>
      </c>
      <c r="N32" s="32">
        <f t="shared" si="50"/>
        <v>0</v>
      </c>
      <c r="O32" s="32">
        <f t="shared" si="50"/>
        <v>0</v>
      </c>
      <c r="P32" s="32">
        <f t="shared" si="50"/>
        <v>360</v>
      </c>
      <c r="Q32" s="32">
        <f t="shared" si="50"/>
        <v>0</v>
      </c>
      <c r="R32" s="32">
        <f t="shared" si="50"/>
        <v>0</v>
      </c>
      <c r="S32" s="32">
        <f t="shared" si="50"/>
        <v>0</v>
      </c>
      <c r="T32" s="32">
        <f t="shared" si="50"/>
        <v>270</v>
      </c>
      <c r="U32" s="32">
        <f t="shared" si="50"/>
        <v>0</v>
      </c>
      <c r="V32" s="32">
        <f t="shared" si="50"/>
        <v>0</v>
      </c>
      <c r="W32" s="32">
        <f t="shared" si="50"/>
        <v>0</v>
      </c>
      <c r="X32" s="32">
        <f t="shared" si="50"/>
        <v>0</v>
      </c>
      <c r="Y32" s="32">
        <f t="shared" si="50"/>
        <v>0</v>
      </c>
      <c r="Z32" s="32">
        <f t="shared" si="50"/>
        <v>270</v>
      </c>
      <c r="AA32" s="32">
        <f t="shared" si="50"/>
        <v>0</v>
      </c>
      <c r="AB32" s="32">
        <f t="shared" si="50"/>
        <v>0</v>
      </c>
      <c r="AC32" s="32">
        <f t="shared" si="50"/>
        <v>0</v>
      </c>
      <c r="AD32" s="32">
        <f t="shared" si="50"/>
        <v>50</v>
      </c>
      <c r="AE32" s="32">
        <f t="shared" si="50"/>
        <v>0</v>
      </c>
      <c r="AF32" s="27"/>
    </row>
    <row r="33" spans="1:32" ht="18.75" x14ac:dyDescent="0.3">
      <c r="A33" s="43" t="s">
        <v>66</v>
      </c>
      <c r="B33" s="45"/>
      <c r="C33" s="45"/>
      <c r="D33" s="45"/>
      <c r="E33" s="45"/>
      <c r="F33" s="31" t="e">
        <f t="shared" si="43"/>
        <v>#DIV/0!</v>
      </c>
      <c r="G33" s="31" t="e">
        <f t="shared" si="44"/>
        <v>#DIV/0!</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27"/>
    </row>
    <row r="34" spans="1:32" ht="18.75" x14ac:dyDescent="0.3">
      <c r="A34" s="8" t="s">
        <v>31</v>
      </c>
      <c r="B34" s="32">
        <f>B35+B36</f>
        <v>1427</v>
      </c>
      <c r="C34" s="32">
        <f t="shared" ref="C34:E34" si="51">C35+C36</f>
        <v>0</v>
      </c>
      <c r="D34" s="32">
        <f t="shared" si="51"/>
        <v>0</v>
      </c>
      <c r="E34" s="32">
        <f t="shared" si="51"/>
        <v>0</v>
      </c>
      <c r="F34" s="31">
        <f t="shared" si="8"/>
        <v>0</v>
      </c>
      <c r="G34" s="31" t="e">
        <f t="shared" si="2"/>
        <v>#DIV/0!</v>
      </c>
      <c r="H34" s="32">
        <f t="shared" ref="H34:W34" si="52">H26</f>
        <v>0</v>
      </c>
      <c r="I34" s="32">
        <f t="shared" si="52"/>
        <v>0</v>
      </c>
      <c r="J34" s="32">
        <f t="shared" si="52"/>
        <v>0</v>
      </c>
      <c r="K34" s="32">
        <f t="shared" si="52"/>
        <v>0</v>
      </c>
      <c r="L34" s="32">
        <f t="shared" si="52"/>
        <v>0</v>
      </c>
      <c r="M34" s="32">
        <f t="shared" si="52"/>
        <v>0</v>
      </c>
      <c r="N34" s="32">
        <f t="shared" si="52"/>
        <v>0</v>
      </c>
      <c r="O34" s="32">
        <f t="shared" si="52"/>
        <v>0</v>
      </c>
      <c r="P34" s="32">
        <f t="shared" si="52"/>
        <v>360</v>
      </c>
      <c r="Q34" s="32">
        <f t="shared" si="52"/>
        <v>0</v>
      </c>
      <c r="R34" s="32">
        <f t="shared" si="52"/>
        <v>0</v>
      </c>
      <c r="S34" s="32">
        <f t="shared" si="52"/>
        <v>0</v>
      </c>
      <c r="T34" s="32">
        <f t="shared" si="52"/>
        <v>270</v>
      </c>
      <c r="U34" s="32">
        <f t="shared" si="52"/>
        <v>0</v>
      </c>
      <c r="V34" s="32">
        <f t="shared" si="52"/>
        <v>0</v>
      </c>
      <c r="W34" s="32">
        <f t="shared" si="52"/>
        <v>0</v>
      </c>
      <c r="X34" s="32">
        <f t="shared" ref="I34:X36" si="53">X26</f>
        <v>0</v>
      </c>
      <c r="Y34" s="32">
        <f t="shared" ref="Y34:AE34" si="54">Y26</f>
        <v>0</v>
      </c>
      <c r="Z34" s="32">
        <f t="shared" si="54"/>
        <v>270</v>
      </c>
      <c r="AA34" s="32">
        <f t="shared" si="54"/>
        <v>0</v>
      </c>
      <c r="AB34" s="32">
        <f t="shared" si="54"/>
        <v>0</v>
      </c>
      <c r="AC34" s="32">
        <f t="shared" si="54"/>
        <v>0</v>
      </c>
      <c r="AD34" s="32">
        <f t="shared" si="54"/>
        <v>50</v>
      </c>
      <c r="AE34" s="32">
        <f t="shared" si="54"/>
        <v>0</v>
      </c>
      <c r="AF34" s="27"/>
    </row>
    <row r="35" spans="1:32" ht="18.75" x14ac:dyDescent="0.3">
      <c r="A35" s="7" t="s">
        <v>32</v>
      </c>
      <c r="B35" s="32">
        <f>B27</f>
        <v>477</v>
      </c>
      <c r="C35" s="32">
        <f t="shared" ref="C35:E35" si="55">C27</f>
        <v>0</v>
      </c>
      <c r="D35" s="32">
        <f t="shared" si="55"/>
        <v>0</v>
      </c>
      <c r="E35" s="32">
        <f t="shared" si="55"/>
        <v>0</v>
      </c>
      <c r="F35" s="31">
        <f t="shared" si="8"/>
        <v>0</v>
      </c>
      <c r="G35" s="31" t="e">
        <f t="shared" si="2"/>
        <v>#DIV/0!</v>
      </c>
      <c r="H35" s="32">
        <f>H27</f>
        <v>0</v>
      </c>
      <c r="I35" s="32">
        <f t="shared" si="53"/>
        <v>0</v>
      </c>
      <c r="J35" s="32">
        <f t="shared" si="53"/>
        <v>0</v>
      </c>
      <c r="K35" s="32">
        <f t="shared" si="53"/>
        <v>0</v>
      </c>
      <c r="L35" s="32">
        <f t="shared" si="53"/>
        <v>0</v>
      </c>
      <c r="M35" s="32">
        <f t="shared" si="53"/>
        <v>0</v>
      </c>
      <c r="N35" s="32">
        <f t="shared" si="53"/>
        <v>0</v>
      </c>
      <c r="O35" s="32">
        <f t="shared" si="53"/>
        <v>0</v>
      </c>
      <c r="P35" s="32">
        <f t="shared" si="53"/>
        <v>0</v>
      </c>
      <c r="Q35" s="32">
        <f t="shared" si="53"/>
        <v>0</v>
      </c>
      <c r="R35" s="32">
        <f t="shared" si="53"/>
        <v>0</v>
      </c>
      <c r="S35" s="32">
        <f t="shared" si="53"/>
        <v>0</v>
      </c>
      <c r="T35" s="32">
        <f t="shared" si="53"/>
        <v>0</v>
      </c>
      <c r="U35" s="32">
        <f t="shared" si="53"/>
        <v>0</v>
      </c>
      <c r="V35" s="32">
        <f t="shared" si="53"/>
        <v>0</v>
      </c>
      <c r="W35" s="32">
        <f t="shared" si="53"/>
        <v>0</v>
      </c>
      <c r="X35" s="32">
        <f t="shared" si="53"/>
        <v>0</v>
      </c>
      <c r="Y35" s="32">
        <f t="shared" ref="Y35:AE35" si="56">Y27</f>
        <v>0</v>
      </c>
      <c r="Z35" s="32">
        <f t="shared" si="56"/>
        <v>0</v>
      </c>
      <c r="AA35" s="32">
        <f t="shared" si="56"/>
        <v>0</v>
      </c>
      <c r="AB35" s="32">
        <f t="shared" si="56"/>
        <v>0</v>
      </c>
      <c r="AC35" s="32">
        <f t="shared" si="56"/>
        <v>0</v>
      </c>
      <c r="AD35" s="32">
        <f t="shared" si="56"/>
        <v>0</v>
      </c>
      <c r="AE35" s="32">
        <f t="shared" si="56"/>
        <v>0</v>
      </c>
      <c r="AF35" s="27"/>
    </row>
    <row r="36" spans="1:32" ht="18.75" x14ac:dyDescent="0.3">
      <c r="A36" s="7" t="s">
        <v>33</v>
      </c>
      <c r="B36" s="32">
        <f>B28</f>
        <v>950</v>
      </c>
      <c r="C36" s="32">
        <f t="shared" ref="C36:E36" si="57">C28</f>
        <v>0</v>
      </c>
      <c r="D36" s="32">
        <f t="shared" si="57"/>
        <v>0</v>
      </c>
      <c r="E36" s="32">
        <f t="shared" si="57"/>
        <v>0</v>
      </c>
      <c r="F36" s="31">
        <f t="shared" si="8"/>
        <v>0</v>
      </c>
      <c r="G36" s="31" t="e">
        <f t="shared" si="2"/>
        <v>#DIV/0!</v>
      </c>
      <c r="H36" s="32">
        <f>H28</f>
        <v>0</v>
      </c>
      <c r="I36" s="32">
        <f t="shared" si="53"/>
        <v>0</v>
      </c>
      <c r="J36" s="32">
        <f t="shared" si="53"/>
        <v>0</v>
      </c>
      <c r="K36" s="32">
        <f t="shared" si="53"/>
        <v>0</v>
      </c>
      <c r="L36" s="32">
        <f t="shared" si="53"/>
        <v>0</v>
      </c>
      <c r="M36" s="32">
        <f t="shared" si="53"/>
        <v>0</v>
      </c>
      <c r="N36" s="32">
        <f t="shared" si="53"/>
        <v>0</v>
      </c>
      <c r="O36" s="32">
        <f t="shared" si="53"/>
        <v>0</v>
      </c>
      <c r="P36" s="32">
        <f t="shared" si="53"/>
        <v>360</v>
      </c>
      <c r="Q36" s="32">
        <f t="shared" si="53"/>
        <v>0</v>
      </c>
      <c r="R36" s="32">
        <f t="shared" si="53"/>
        <v>0</v>
      </c>
      <c r="S36" s="32">
        <f t="shared" si="53"/>
        <v>0</v>
      </c>
      <c r="T36" s="32">
        <f t="shared" si="53"/>
        <v>270</v>
      </c>
      <c r="U36" s="32">
        <f t="shared" si="53"/>
        <v>0</v>
      </c>
      <c r="V36" s="32">
        <f t="shared" si="53"/>
        <v>0</v>
      </c>
      <c r="W36" s="32">
        <f t="shared" si="53"/>
        <v>0</v>
      </c>
      <c r="X36" s="32">
        <f t="shared" si="53"/>
        <v>0</v>
      </c>
      <c r="Y36" s="32">
        <f t="shared" ref="Y36:AE36" si="58">Y28</f>
        <v>0</v>
      </c>
      <c r="Z36" s="32">
        <f t="shared" si="58"/>
        <v>270</v>
      </c>
      <c r="AA36" s="32">
        <f t="shared" si="58"/>
        <v>0</v>
      </c>
      <c r="AB36" s="32">
        <f t="shared" si="58"/>
        <v>0</v>
      </c>
      <c r="AC36" s="32">
        <f t="shared" si="58"/>
        <v>0</v>
      </c>
      <c r="AD36" s="32">
        <f t="shared" si="58"/>
        <v>50</v>
      </c>
      <c r="AE36" s="32">
        <f t="shared" si="58"/>
        <v>0</v>
      </c>
      <c r="AF36" s="27"/>
    </row>
    <row r="37" spans="1:32" ht="37.5" x14ac:dyDescent="0.3">
      <c r="A37" s="68" t="s">
        <v>67</v>
      </c>
      <c r="B37" s="29"/>
      <c r="C37" s="29"/>
      <c r="D37" s="29"/>
      <c r="E37" s="29"/>
      <c r="F37" s="31" t="e">
        <f t="shared" ref="F37:F40" si="59">E37/B37*100</f>
        <v>#DIV/0!</v>
      </c>
      <c r="G37" s="31" t="e">
        <f t="shared" ref="G37:G40" si="60">E37/C37*100</f>
        <v>#DIV/0!</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7"/>
    </row>
    <row r="38" spans="1:32" ht="18.75" x14ac:dyDescent="0.3">
      <c r="A38" s="8" t="s">
        <v>31</v>
      </c>
      <c r="B38" s="41">
        <f>B39+B40</f>
        <v>1427</v>
      </c>
      <c r="C38" s="41">
        <f>C34</f>
        <v>0</v>
      </c>
      <c r="D38" s="41">
        <f t="shared" ref="D38:E38" si="61">D34</f>
        <v>0</v>
      </c>
      <c r="E38" s="41">
        <f t="shared" si="61"/>
        <v>0</v>
      </c>
      <c r="F38" s="31">
        <f t="shared" si="59"/>
        <v>0</v>
      </c>
      <c r="G38" s="31" t="e">
        <f t="shared" si="60"/>
        <v>#DIV/0!</v>
      </c>
      <c r="H38" s="41">
        <f t="shared" ref="H38:AE38" si="62">H34</f>
        <v>0</v>
      </c>
      <c r="I38" s="41">
        <f t="shared" si="62"/>
        <v>0</v>
      </c>
      <c r="J38" s="41">
        <f t="shared" si="62"/>
        <v>0</v>
      </c>
      <c r="K38" s="41">
        <f t="shared" si="62"/>
        <v>0</v>
      </c>
      <c r="L38" s="41">
        <f t="shared" si="62"/>
        <v>0</v>
      </c>
      <c r="M38" s="41">
        <f t="shared" si="62"/>
        <v>0</v>
      </c>
      <c r="N38" s="41">
        <f t="shared" si="62"/>
        <v>0</v>
      </c>
      <c r="O38" s="41">
        <f t="shared" si="62"/>
        <v>0</v>
      </c>
      <c r="P38" s="41">
        <f t="shared" si="62"/>
        <v>360</v>
      </c>
      <c r="Q38" s="41">
        <f t="shared" si="62"/>
        <v>0</v>
      </c>
      <c r="R38" s="41">
        <f t="shared" si="62"/>
        <v>0</v>
      </c>
      <c r="S38" s="41">
        <f t="shared" si="62"/>
        <v>0</v>
      </c>
      <c r="T38" s="41">
        <f t="shared" si="62"/>
        <v>270</v>
      </c>
      <c r="U38" s="41">
        <f t="shared" si="62"/>
        <v>0</v>
      </c>
      <c r="V38" s="41">
        <f t="shared" si="62"/>
        <v>0</v>
      </c>
      <c r="W38" s="41">
        <f t="shared" si="62"/>
        <v>0</v>
      </c>
      <c r="X38" s="41">
        <f t="shared" si="62"/>
        <v>0</v>
      </c>
      <c r="Y38" s="41">
        <f t="shared" si="62"/>
        <v>0</v>
      </c>
      <c r="Z38" s="41">
        <f t="shared" si="62"/>
        <v>270</v>
      </c>
      <c r="AA38" s="41">
        <f t="shared" si="62"/>
        <v>0</v>
      </c>
      <c r="AB38" s="41">
        <f t="shared" si="62"/>
        <v>0</v>
      </c>
      <c r="AC38" s="41">
        <f t="shared" si="62"/>
        <v>0</v>
      </c>
      <c r="AD38" s="41">
        <f t="shared" si="62"/>
        <v>50</v>
      </c>
      <c r="AE38" s="41">
        <f t="shared" si="62"/>
        <v>0</v>
      </c>
      <c r="AF38" s="27"/>
    </row>
    <row r="39" spans="1:32" ht="18.75" x14ac:dyDescent="0.3">
      <c r="A39" s="7" t="s">
        <v>32</v>
      </c>
      <c r="B39" s="41">
        <f>B35</f>
        <v>477</v>
      </c>
      <c r="C39" s="41">
        <f>C35</f>
        <v>0</v>
      </c>
      <c r="D39" s="41">
        <f t="shared" ref="D39:E39" si="63">D35</f>
        <v>0</v>
      </c>
      <c r="E39" s="41">
        <f t="shared" si="63"/>
        <v>0</v>
      </c>
      <c r="F39" s="31">
        <f t="shared" si="59"/>
        <v>0</v>
      </c>
      <c r="G39" s="31" t="e">
        <f t="shared" si="60"/>
        <v>#DIV/0!</v>
      </c>
      <c r="H39" s="41">
        <f t="shared" ref="H39:AE39" si="64">H35</f>
        <v>0</v>
      </c>
      <c r="I39" s="41">
        <f t="shared" si="64"/>
        <v>0</v>
      </c>
      <c r="J39" s="41">
        <f t="shared" si="64"/>
        <v>0</v>
      </c>
      <c r="K39" s="41">
        <f t="shared" si="64"/>
        <v>0</v>
      </c>
      <c r="L39" s="41">
        <f t="shared" si="64"/>
        <v>0</v>
      </c>
      <c r="M39" s="41">
        <f t="shared" si="64"/>
        <v>0</v>
      </c>
      <c r="N39" s="41">
        <f t="shared" si="64"/>
        <v>0</v>
      </c>
      <c r="O39" s="41">
        <f t="shared" si="64"/>
        <v>0</v>
      </c>
      <c r="P39" s="41">
        <f t="shared" si="64"/>
        <v>0</v>
      </c>
      <c r="Q39" s="41">
        <f t="shared" si="64"/>
        <v>0</v>
      </c>
      <c r="R39" s="41">
        <f t="shared" si="64"/>
        <v>0</v>
      </c>
      <c r="S39" s="41">
        <f t="shared" si="64"/>
        <v>0</v>
      </c>
      <c r="T39" s="41">
        <f t="shared" si="64"/>
        <v>0</v>
      </c>
      <c r="U39" s="41">
        <f t="shared" si="64"/>
        <v>0</v>
      </c>
      <c r="V39" s="41">
        <f t="shared" si="64"/>
        <v>0</v>
      </c>
      <c r="W39" s="41">
        <f t="shared" si="64"/>
        <v>0</v>
      </c>
      <c r="X39" s="41">
        <f t="shared" si="64"/>
        <v>0</v>
      </c>
      <c r="Y39" s="41">
        <f t="shared" si="64"/>
        <v>0</v>
      </c>
      <c r="Z39" s="41">
        <f t="shared" si="64"/>
        <v>0</v>
      </c>
      <c r="AA39" s="41">
        <f t="shared" si="64"/>
        <v>0</v>
      </c>
      <c r="AB39" s="41">
        <f t="shared" si="64"/>
        <v>0</v>
      </c>
      <c r="AC39" s="41">
        <f t="shared" si="64"/>
        <v>0</v>
      </c>
      <c r="AD39" s="41">
        <f t="shared" si="64"/>
        <v>0</v>
      </c>
      <c r="AE39" s="41">
        <f t="shared" si="64"/>
        <v>0</v>
      </c>
      <c r="AF39" s="27"/>
    </row>
    <row r="40" spans="1:32" ht="18.75" x14ac:dyDescent="0.3">
      <c r="A40" s="7" t="s">
        <v>33</v>
      </c>
      <c r="B40" s="41">
        <f>B36</f>
        <v>950</v>
      </c>
      <c r="C40" s="41">
        <f>C36</f>
        <v>0</v>
      </c>
      <c r="D40" s="41">
        <f t="shared" ref="D40:E40" si="65">D36</f>
        <v>0</v>
      </c>
      <c r="E40" s="41">
        <f t="shared" si="65"/>
        <v>0</v>
      </c>
      <c r="F40" s="31">
        <f t="shared" si="59"/>
        <v>0</v>
      </c>
      <c r="G40" s="31" t="e">
        <f t="shared" si="60"/>
        <v>#DIV/0!</v>
      </c>
      <c r="H40" s="41">
        <f t="shared" ref="H40:AE40" si="66">H36</f>
        <v>0</v>
      </c>
      <c r="I40" s="41">
        <f t="shared" si="66"/>
        <v>0</v>
      </c>
      <c r="J40" s="41">
        <f t="shared" si="66"/>
        <v>0</v>
      </c>
      <c r="K40" s="41">
        <f t="shared" si="66"/>
        <v>0</v>
      </c>
      <c r="L40" s="41">
        <f t="shared" si="66"/>
        <v>0</v>
      </c>
      <c r="M40" s="41">
        <f t="shared" si="66"/>
        <v>0</v>
      </c>
      <c r="N40" s="41">
        <f t="shared" si="66"/>
        <v>0</v>
      </c>
      <c r="O40" s="41">
        <f t="shared" si="66"/>
        <v>0</v>
      </c>
      <c r="P40" s="41">
        <f t="shared" si="66"/>
        <v>360</v>
      </c>
      <c r="Q40" s="41">
        <f t="shared" si="66"/>
        <v>0</v>
      </c>
      <c r="R40" s="41">
        <f t="shared" si="66"/>
        <v>0</v>
      </c>
      <c r="S40" s="41">
        <f t="shared" si="66"/>
        <v>0</v>
      </c>
      <c r="T40" s="41">
        <f t="shared" si="66"/>
        <v>270</v>
      </c>
      <c r="U40" s="41">
        <f t="shared" si="66"/>
        <v>0</v>
      </c>
      <c r="V40" s="41">
        <f t="shared" si="66"/>
        <v>0</v>
      </c>
      <c r="W40" s="41">
        <f t="shared" si="66"/>
        <v>0</v>
      </c>
      <c r="X40" s="41">
        <f t="shared" si="66"/>
        <v>0</v>
      </c>
      <c r="Y40" s="41">
        <f t="shared" si="66"/>
        <v>0</v>
      </c>
      <c r="Z40" s="41">
        <f t="shared" si="66"/>
        <v>270</v>
      </c>
      <c r="AA40" s="41">
        <f t="shared" si="66"/>
        <v>0</v>
      </c>
      <c r="AB40" s="41">
        <f t="shared" si="66"/>
        <v>0</v>
      </c>
      <c r="AC40" s="41">
        <f t="shared" si="66"/>
        <v>0</v>
      </c>
      <c r="AD40" s="41">
        <f t="shared" si="66"/>
        <v>50</v>
      </c>
      <c r="AE40" s="41">
        <f t="shared" si="66"/>
        <v>0</v>
      </c>
      <c r="AF40" s="27"/>
    </row>
    <row r="42" spans="1:32" ht="37.5" x14ac:dyDescent="0.3">
      <c r="A42" s="9" t="s">
        <v>71</v>
      </c>
      <c r="B42" s="26"/>
      <c r="C42" s="26"/>
      <c r="D42" s="23" t="s">
        <v>70</v>
      </c>
      <c r="G42" s="16"/>
    </row>
    <row r="43" spans="1:32" ht="18.75" x14ac:dyDescent="0.3">
      <c r="A43" s="9"/>
      <c r="B43" s="20" t="s">
        <v>68</v>
      </c>
      <c r="C43" s="20"/>
      <c r="D43" s="22"/>
      <c r="G43" s="44"/>
    </row>
    <row r="44" spans="1:32" ht="37.5" x14ac:dyDescent="0.3">
      <c r="A44" s="25" t="s">
        <v>69</v>
      </c>
      <c r="B44" s="25"/>
      <c r="C44" s="25"/>
      <c r="D44" s="9"/>
      <c r="G44" s="16"/>
    </row>
    <row r="45" spans="1:32" ht="18.75" x14ac:dyDescent="0.3">
      <c r="A45" s="25"/>
      <c r="B45" s="25"/>
      <c r="C45" s="25"/>
      <c r="D45" s="10"/>
      <c r="G45" s="16"/>
    </row>
  </sheetData>
  <customSheetViews>
    <customSheetView guid="{87218168-6C8E-4D5B-A5E5-DCCC26803AA3}" scale="60" state="hidden">
      <pane xSplit="1" ySplit="6" topLeftCell="B7" activePane="bottomRight" state="frozen"/>
      <selection pane="bottomRight" activeCell="B23" sqref="B23"/>
      <pageMargins left="0.7" right="0.7" top="0.75" bottom="0.75" header="0.3" footer="0.3"/>
      <pageSetup paperSize="9" orientation="portrait" r:id="rId1"/>
    </customSheetView>
    <customSheetView guid="{74870EE6-26B9-40F7-9DC9-260EF16D8959}" scale="60">
      <pane xSplit="1" ySplit="6" topLeftCell="B7" activePane="bottomRight" state="frozen"/>
      <selection pane="bottomRight" activeCell="H23" sqref="H23"/>
      <pageMargins left="0.7" right="0.7" top="0.75" bottom="0.75" header="0.3" footer="0.3"/>
      <pageSetup paperSize="9" orientation="portrait" r:id="rId2"/>
    </customSheetView>
    <customSheetView guid="{B1BF08D1-D416-4B47-ADD0-4F59132DC9E8}" scale="60">
      <pane xSplit="1" ySplit="6" topLeftCell="B7" activePane="bottomRight" state="frozen"/>
      <selection pane="bottomRight" activeCell="H23" sqref="H23"/>
      <pageMargins left="0.7" right="0.7" top="0.75" bottom="0.75" header="0.3" footer="0.3"/>
      <pageSetup paperSize="9" orientation="portrait" r:id="rId3"/>
    </customSheetView>
    <customSheetView guid="{7C130984-112A-4861-AA43-E2940708E3DC}" scale="60">
      <pane xSplit="1" ySplit="6" topLeftCell="B7" activePane="bottomRight" state="frozen"/>
      <selection pane="bottomRight" activeCell="E14" sqref="E14"/>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E14" sqref="E14"/>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E14" sqref="E14"/>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E14" sqref="E14"/>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E14" sqref="E14"/>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E14" sqref="E14"/>
      <pageMargins left="0.7" right="0.7" top="0.75" bottom="0.75" header="0.3" footer="0.3"/>
      <pageSetup paperSize="9" orientation="portrait" r:id="rId9"/>
    </customSheetView>
    <customSheetView guid="{0C2B9C2A-7B94-41EF-A2E6-F8AC9A67DE25}" scale="60">
      <pane xSplit="1" ySplit="6" topLeftCell="B7" activePane="bottomRight" state="frozen"/>
      <selection pane="bottomRight" activeCell="E14" sqref="E14"/>
      <pageMargins left="0.7" right="0.7" top="0.75" bottom="0.75" header="0.3" footer="0.3"/>
      <pageSetup paperSize="9" orientation="portrait" r:id="rId10"/>
    </customSheetView>
    <customSheetView guid="{B82BA08A-1A30-4F4D-A478-74A6BD09EA97}" scale="60">
      <pane xSplit="1" ySplit="6" topLeftCell="B7" activePane="bottomRight" state="frozen"/>
      <selection pane="bottomRight" activeCell="H23" sqref="H23"/>
      <pageMargins left="0.7" right="0.7" top="0.75" bottom="0.75" header="0.3" footer="0.3"/>
      <pageSetup paperSize="9" orientation="portrait" r:id="rId11"/>
    </customSheetView>
    <customSheetView guid="{84867370-1F3E-4368-AF79-FBCE46FFFE92}" scale="60">
      <pane xSplit="1" ySplit="6" topLeftCell="B7" activePane="bottomRight" state="frozen"/>
      <selection pane="bottomRight" activeCell="H23" sqref="H23"/>
      <pageMargins left="0.7" right="0.7" top="0.75" bottom="0.75" header="0.3" footer="0.3"/>
      <pageSetup paperSize="9" orientation="portrait" r:id="rId12"/>
    </customSheetView>
    <customSheetView guid="{C236B307-BD63-48C4-A75F-B3F3717BF55C}" scale="60">
      <pane xSplit="1" ySplit="6" topLeftCell="B7" activePane="bottomRight" state="frozen"/>
      <selection pane="bottomRight" activeCell="H23" sqref="H23"/>
      <pageMargins left="0.7" right="0.7" top="0.75" bottom="0.75" header="0.3" footer="0.3"/>
      <pageSetup paperSize="9" orientation="portrait" r:id="rId13"/>
    </customSheetView>
    <customSheetView guid="{09C3E205-981E-4A4E-BE89-8B7044192060}" scale="60">
      <pane xSplit="1" ySplit="6" topLeftCell="B7" activePane="bottomRight" state="frozen"/>
      <selection pane="bottomRight" activeCell="H23" sqref="H23"/>
      <pageMargins left="0.7" right="0.7" top="0.75" bottom="0.75" header="0.3" footer="0.3"/>
      <pageSetup paperSize="9" orientation="portrait" r:id="rId14"/>
    </customSheetView>
    <customSheetView guid="{D01FA037-9AEC-4167-ADB8-2F327C01ECE6}" scale="60">
      <pane xSplit="1" ySplit="6" topLeftCell="B7" activePane="bottomRight" state="frozen"/>
      <selection pane="bottomRight" activeCell="H23" sqref="H23"/>
      <pageMargins left="0.7" right="0.7" top="0.75" bottom="0.75" header="0.3" footer="0.3"/>
      <pageSetup paperSize="9" orientation="portrait" r:id="rId15"/>
    </customSheetView>
    <customSheetView guid="{69DABE6F-6182-4403-A4A2-969F10F1C13A}" scale="60">
      <pane xSplit="1" ySplit="6" topLeftCell="B7" activePane="bottomRight" state="frozen"/>
      <selection pane="bottomRight" activeCell="H23" sqref="H23"/>
      <pageMargins left="0.7" right="0.7" top="0.75" bottom="0.75" header="0.3" footer="0.3"/>
      <pageSetup paperSize="9" orientation="portrait" r:id="rId16"/>
    </customSheetView>
    <customSheetView guid="{874882D1-E741-4CCA-BF0D-E72FA60B771D}" scale="60">
      <pane xSplit="1" ySplit="6" topLeftCell="B7" activePane="bottomRight" state="frozen"/>
      <selection pane="bottomRight" activeCell="H23" sqref="H23"/>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AF3:AF5"/>
    <mergeCell ref="X3:Y4"/>
    <mergeCell ref="Z3:AA4"/>
    <mergeCell ref="AB3:AC4"/>
    <mergeCell ref="AD3:AE4"/>
  </mergeCells>
  <hyperlinks>
    <hyperlink ref="A2:AE2" location="Оглавление!A1" display=" &quot;Развитие агропромышленного комплекса в городе Когалыме&quot;"/>
  </hyperlinks>
  <pageMargins left="0.7" right="0.7" top="0.75" bottom="0.75" header="0.3" footer="0.3"/>
  <pageSetup paperSize="9" orientation="portrait"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Оглавление!$B$22:$B$33</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zoomScale="60" zoomScaleNormal="60" workbookViewId="0">
      <pane xSplit="1" ySplit="6" topLeftCell="G16"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customWidth="1"/>
    <col min="2" max="2" width="18.7109375" bestFit="1" customWidth="1"/>
    <col min="3" max="3" width="15.42578125" bestFit="1" customWidth="1"/>
    <col min="4" max="4" width="17" customWidth="1"/>
    <col min="5" max="5" width="15.42578125" bestFit="1" customWidth="1"/>
    <col min="6" max="6" width="16.5703125" bestFit="1" customWidth="1"/>
    <col min="7" max="7" width="13.42578125" bestFit="1" customWidth="1"/>
    <col min="8" max="8" width="15.5703125" bestFit="1" customWidth="1"/>
    <col min="9" max="9" width="13.5703125" bestFit="1" customWidth="1"/>
    <col min="10" max="10" width="17.28515625" bestFit="1" customWidth="1"/>
    <col min="11" max="11" width="13.5703125" bestFit="1" customWidth="1"/>
    <col min="12"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5.57031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656" t="s">
        <v>0</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row>
    <row r="2" spans="1:32" ht="18.75" x14ac:dyDescent="0.25">
      <c r="A2" s="657" t="s">
        <v>48</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1" t="s">
        <v>1</v>
      </c>
    </row>
    <row r="3" spans="1:32" x14ac:dyDescent="0.25">
      <c r="A3" s="649" t="s">
        <v>2</v>
      </c>
      <c r="B3" s="658" t="s">
        <v>3</v>
      </c>
      <c r="C3" s="658" t="s">
        <v>3</v>
      </c>
      <c r="D3" s="658" t="s">
        <v>4</v>
      </c>
      <c r="E3" s="660" t="s">
        <v>5</v>
      </c>
      <c r="F3" s="652" t="s">
        <v>6</v>
      </c>
      <c r="G3" s="653"/>
      <c r="H3" s="652" t="s">
        <v>7</v>
      </c>
      <c r="I3" s="653"/>
      <c r="J3" s="652" t="s">
        <v>8</v>
      </c>
      <c r="K3" s="653"/>
      <c r="L3" s="652" t="s">
        <v>9</v>
      </c>
      <c r="M3" s="653"/>
      <c r="N3" s="652" t="s">
        <v>10</v>
      </c>
      <c r="O3" s="653"/>
      <c r="P3" s="652" t="s">
        <v>11</v>
      </c>
      <c r="Q3" s="653"/>
      <c r="R3" s="652" t="s">
        <v>12</v>
      </c>
      <c r="S3" s="653"/>
      <c r="T3" s="652" t="s">
        <v>13</v>
      </c>
      <c r="U3" s="653"/>
      <c r="V3" s="652" t="s">
        <v>14</v>
      </c>
      <c r="W3" s="653"/>
      <c r="X3" s="652" t="s">
        <v>15</v>
      </c>
      <c r="Y3" s="653"/>
      <c r="Z3" s="652" t="s">
        <v>16</v>
      </c>
      <c r="AA3" s="653"/>
      <c r="AB3" s="652" t="s">
        <v>17</v>
      </c>
      <c r="AC3" s="653"/>
      <c r="AD3" s="652" t="s">
        <v>18</v>
      </c>
      <c r="AE3" s="653"/>
      <c r="AF3" s="649" t="s">
        <v>19</v>
      </c>
    </row>
    <row r="4" spans="1:32" ht="42.75" customHeight="1" x14ac:dyDescent="0.25">
      <c r="A4" s="650"/>
      <c r="B4" s="659"/>
      <c r="C4" s="659"/>
      <c r="D4" s="659"/>
      <c r="E4" s="661"/>
      <c r="F4" s="654"/>
      <c r="G4" s="655"/>
      <c r="H4" s="654"/>
      <c r="I4" s="655"/>
      <c r="J4" s="654"/>
      <c r="K4" s="655"/>
      <c r="L4" s="654"/>
      <c r="M4" s="655"/>
      <c r="N4" s="654"/>
      <c r="O4" s="655"/>
      <c r="P4" s="654"/>
      <c r="Q4" s="655"/>
      <c r="R4" s="654"/>
      <c r="S4" s="655"/>
      <c r="T4" s="654"/>
      <c r="U4" s="655"/>
      <c r="V4" s="654"/>
      <c r="W4" s="655"/>
      <c r="X4" s="654"/>
      <c r="Y4" s="655"/>
      <c r="Z4" s="654"/>
      <c r="AA4" s="655"/>
      <c r="AB4" s="654"/>
      <c r="AC4" s="655"/>
      <c r="AD4" s="654"/>
      <c r="AE4" s="655"/>
      <c r="AF4" s="650"/>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1"/>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12.5" x14ac:dyDescent="0.25">
      <c r="A7" s="49" t="s">
        <v>75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49</v>
      </c>
      <c r="B9" s="30">
        <f>B10</f>
        <v>760.6</v>
      </c>
      <c r="C9" s="30">
        <f t="shared" ref="C9:E9" si="0">C10</f>
        <v>0</v>
      </c>
      <c r="D9" s="30">
        <f t="shared" si="0"/>
        <v>0</v>
      </c>
      <c r="E9" s="30">
        <f t="shared" si="0"/>
        <v>0</v>
      </c>
      <c r="F9" s="30"/>
      <c r="G9" s="30"/>
      <c r="H9" s="30">
        <f t="shared" ref="H9" si="1">H10</f>
        <v>0</v>
      </c>
      <c r="I9" s="30">
        <f t="shared" ref="I9:I10" si="2">I10</f>
        <v>0</v>
      </c>
      <c r="J9" s="30">
        <f t="shared" ref="J9:J10" si="3">J10</f>
        <v>0</v>
      </c>
      <c r="K9" s="30">
        <f t="shared" ref="K9:K10" si="4">K10</f>
        <v>0</v>
      </c>
      <c r="L9" s="30">
        <f t="shared" ref="L9:L10" si="5">L10</f>
        <v>0</v>
      </c>
      <c r="M9" s="30">
        <f t="shared" ref="M9:M10" si="6">M10</f>
        <v>0</v>
      </c>
      <c r="N9" s="30">
        <f t="shared" ref="N9:N10" si="7">N10</f>
        <v>2.7</v>
      </c>
      <c r="O9" s="30">
        <f t="shared" ref="O9:O10" si="8">O10</f>
        <v>0</v>
      </c>
      <c r="P9" s="30">
        <f t="shared" ref="P9:P10" si="9">P10</f>
        <v>4.4000000000000004</v>
      </c>
      <c r="Q9" s="30">
        <f t="shared" ref="Q9:Q10" si="10">Q10</f>
        <v>0</v>
      </c>
      <c r="R9" s="30">
        <f t="shared" ref="R9:R10" si="11">R10</f>
        <v>68.3</v>
      </c>
      <c r="S9" s="30">
        <f t="shared" ref="S9:S10" si="12">S10</f>
        <v>0</v>
      </c>
      <c r="T9" s="30">
        <f t="shared" ref="T9:T10" si="13">T10</f>
        <v>242.3</v>
      </c>
      <c r="U9" s="30">
        <f t="shared" ref="U9:U10" si="14">U10</f>
        <v>0</v>
      </c>
      <c r="V9" s="30">
        <f t="shared" ref="V9:V10" si="15">V10</f>
        <v>248.9</v>
      </c>
      <c r="W9" s="30">
        <f t="shared" ref="W9:W10" si="16">W10</f>
        <v>0</v>
      </c>
      <c r="X9" s="30">
        <f t="shared" ref="X9:X10" si="17">X10</f>
        <v>189.6</v>
      </c>
      <c r="Y9" s="30">
        <f t="shared" ref="Y9:Y10" si="18">Y10</f>
        <v>0</v>
      </c>
      <c r="Z9" s="30">
        <f t="shared" ref="Z9:Z10" si="19">Z10</f>
        <v>4.4000000000000004</v>
      </c>
      <c r="AA9" s="30">
        <f t="shared" ref="AA9:AA10" si="20">AA10</f>
        <v>0</v>
      </c>
      <c r="AB9" s="30">
        <f t="shared" ref="AB9" si="21">AB10</f>
        <v>0</v>
      </c>
      <c r="AC9" s="30">
        <f t="shared" ref="AC9:AC10" si="22">AC10</f>
        <v>0</v>
      </c>
      <c r="AD9" s="30">
        <f t="shared" ref="AD9:AD10" si="23">AD10</f>
        <v>0</v>
      </c>
      <c r="AE9" s="30">
        <f t="shared" ref="AE9:AE10" si="24">AE10</f>
        <v>0</v>
      </c>
      <c r="AF9" s="21"/>
    </row>
    <row r="10" spans="1:32" ht="18.75" x14ac:dyDescent="0.3">
      <c r="A10" s="13" t="s">
        <v>31</v>
      </c>
      <c r="B10" s="47">
        <f>B11</f>
        <v>760.6</v>
      </c>
      <c r="C10" s="47">
        <f t="shared" ref="C10:E10" si="25">C11</f>
        <v>0</v>
      </c>
      <c r="D10" s="47">
        <f>D11</f>
        <v>0</v>
      </c>
      <c r="E10" s="35">
        <f t="shared" si="25"/>
        <v>0</v>
      </c>
      <c r="F10" s="32">
        <f>E10/B10*100</f>
        <v>0</v>
      </c>
      <c r="G10" s="32" t="e">
        <f>E10/C10*100</f>
        <v>#DIV/0!</v>
      </c>
      <c r="H10" s="47">
        <f>H11</f>
        <v>0</v>
      </c>
      <c r="I10" s="47">
        <f t="shared" si="2"/>
        <v>0</v>
      </c>
      <c r="J10" s="47">
        <f t="shared" si="3"/>
        <v>0</v>
      </c>
      <c r="K10" s="47">
        <f t="shared" si="4"/>
        <v>0</v>
      </c>
      <c r="L10" s="47">
        <f t="shared" si="5"/>
        <v>0</v>
      </c>
      <c r="M10" s="47">
        <f t="shared" si="6"/>
        <v>0</v>
      </c>
      <c r="N10" s="47">
        <f t="shared" si="7"/>
        <v>2.7</v>
      </c>
      <c r="O10" s="47">
        <f t="shared" si="8"/>
        <v>0</v>
      </c>
      <c r="P10" s="47">
        <f t="shared" si="9"/>
        <v>4.4000000000000004</v>
      </c>
      <c r="Q10" s="47">
        <f t="shared" si="10"/>
        <v>0</v>
      </c>
      <c r="R10" s="47">
        <f t="shared" si="11"/>
        <v>68.3</v>
      </c>
      <c r="S10" s="47">
        <f t="shared" si="12"/>
        <v>0</v>
      </c>
      <c r="T10" s="47">
        <f t="shared" si="13"/>
        <v>242.3</v>
      </c>
      <c r="U10" s="47">
        <f t="shared" si="14"/>
        <v>0</v>
      </c>
      <c r="V10" s="47">
        <f t="shared" si="15"/>
        <v>248.9</v>
      </c>
      <c r="W10" s="47">
        <f t="shared" si="16"/>
        <v>0</v>
      </c>
      <c r="X10" s="47">
        <f t="shared" si="17"/>
        <v>189.6</v>
      </c>
      <c r="Y10" s="47">
        <f t="shared" si="18"/>
        <v>0</v>
      </c>
      <c r="Z10" s="47">
        <f t="shared" si="19"/>
        <v>4.4000000000000004</v>
      </c>
      <c r="AA10" s="47">
        <f t="shared" si="20"/>
        <v>0</v>
      </c>
      <c r="AB10" s="47">
        <f>AB11</f>
        <v>0</v>
      </c>
      <c r="AC10" s="47">
        <f t="shared" si="22"/>
        <v>0</v>
      </c>
      <c r="AD10" s="47">
        <f t="shared" si="23"/>
        <v>0</v>
      </c>
      <c r="AE10" s="47">
        <f t="shared" si="24"/>
        <v>0</v>
      </c>
      <c r="AF10" s="29"/>
    </row>
    <row r="11" spans="1:32" ht="18.75" x14ac:dyDescent="0.3">
      <c r="A11" s="17" t="s">
        <v>33</v>
      </c>
      <c r="B11" s="47">
        <f>H11+J11+L11+N11+P11+R11+T11+V11+X11+Z11+AB11+AD11</f>
        <v>760.6</v>
      </c>
      <c r="C11" s="47">
        <f t="shared" ref="C11" si="26">I11+K11+M11+O11+Q11+S11+U11+W11+Y11+AA11+AC11+AE11</f>
        <v>0</v>
      </c>
      <c r="D11" s="47">
        <f>I11</f>
        <v>0</v>
      </c>
      <c r="E11" s="32">
        <f>I11</f>
        <v>0</v>
      </c>
      <c r="F11" s="32">
        <f t="shared" ref="F11:F17" si="27">E11/B11*100</f>
        <v>0</v>
      </c>
      <c r="G11" s="32" t="e">
        <f t="shared" ref="G11:G17" si="28">E11/C11*100</f>
        <v>#DIV/0!</v>
      </c>
      <c r="H11" s="32">
        <v>0</v>
      </c>
      <c r="I11" s="32"/>
      <c r="J11" s="32">
        <v>0</v>
      </c>
      <c r="K11" s="32"/>
      <c r="L11" s="32">
        <v>0</v>
      </c>
      <c r="M11" s="32"/>
      <c r="N11" s="32">
        <v>2.7</v>
      </c>
      <c r="O11" s="32"/>
      <c r="P11" s="32">
        <v>4.4000000000000004</v>
      </c>
      <c r="Q11" s="32"/>
      <c r="R11" s="32">
        <v>68.3</v>
      </c>
      <c r="S11" s="32"/>
      <c r="T11" s="32">
        <v>242.3</v>
      </c>
      <c r="U11" s="32"/>
      <c r="V11" s="32">
        <v>248.9</v>
      </c>
      <c r="W11" s="32"/>
      <c r="X11" s="32">
        <v>189.6</v>
      </c>
      <c r="Y11" s="32"/>
      <c r="Z11" s="32">
        <v>4.4000000000000004</v>
      </c>
      <c r="AA11" s="32"/>
      <c r="AB11" s="32">
        <v>0</v>
      </c>
      <c r="AC11" s="32"/>
      <c r="AD11" s="32">
        <v>0</v>
      </c>
      <c r="AE11" s="32"/>
      <c r="AF11" s="29"/>
    </row>
    <row r="12" spans="1:32" ht="112.5" x14ac:dyDescent="0.3">
      <c r="A12" s="51" t="s">
        <v>50</v>
      </c>
      <c r="B12" s="47">
        <f>B13</f>
        <v>5317.1</v>
      </c>
      <c r="C12" s="47">
        <f t="shared" ref="C12:E12" si="29">C13</f>
        <v>441.3</v>
      </c>
      <c r="D12" s="47">
        <f t="shared" si="29"/>
        <v>441.3</v>
      </c>
      <c r="E12" s="47">
        <f t="shared" si="29"/>
        <v>441.3</v>
      </c>
      <c r="F12" s="32">
        <f t="shared" si="27"/>
        <v>8.2996370201801728</v>
      </c>
      <c r="G12" s="32">
        <f t="shared" si="28"/>
        <v>100</v>
      </c>
      <c r="H12" s="47">
        <f>H13</f>
        <v>441.3</v>
      </c>
      <c r="I12" s="47">
        <f t="shared" ref="I12:AE13" si="30">I13</f>
        <v>441.3</v>
      </c>
      <c r="J12" s="47">
        <f t="shared" si="30"/>
        <v>232.47</v>
      </c>
      <c r="K12" s="47">
        <f t="shared" si="30"/>
        <v>0</v>
      </c>
      <c r="L12" s="47">
        <f t="shared" si="30"/>
        <v>232.48</v>
      </c>
      <c r="M12" s="47">
        <f t="shared" si="30"/>
        <v>0</v>
      </c>
      <c r="N12" s="47">
        <f t="shared" si="30"/>
        <v>232.48</v>
      </c>
      <c r="O12" s="47">
        <f t="shared" si="30"/>
        <v>0</v>
      </c>
      <c r="P12" s="47">
        <f t="shared" si="30"/>
        <v>232.47</v>
      </c>
      <c r="Q12" s="47">
        <f t="shared" si="30"/>
        <v>0</v>
      </c>
      <c r="R12" s="47">
        <f t="shared" si="30"/>
        <v>232.48</v>
      </c>
      <c r="S12" s="47">
        <f t="shared" si="30"/>
        <v>0</v>
      </c>
      <c r="T12" s="47">
        <f t="shared" si="30"/>
        <v>232.48</v>
      </c>
      <c r="U12" s="47">
        <f t="shared" si="30"/>
        <v>0</v>
      </c>
      <c r="V12" s="47">
        <f t="shared" si="30"/>
        <v>232.48</v>
      </c>
      <c r="W12" s="47">
        <f t="shared" si="30"/>
        <v>0</v>
      </c>
      <c r="X12" s="47">
        <f t="shared" si="30"/>
        <v>232.48</v>
      </c>
      <c r="Y12" s="47">
        <f t="shared" si="30"/>
        <v>0</v>
      </c>
      <c r="Z12" s="47">
        <f t="shared" si="30"/>
        <v>232.48</v>
      </c>
      <c r="AA12" s="47">
        <f t="shared" si="30"/>
        <v>0</v>
      </c>
      <c r="AB12" s="47">
        <f t="shared" si="30"/>
        <v>232.47</v>
      </c>
      <c r="AC12" s="47">
        <f t="shared" si="30"/>
        <v>0</v>
      </c>
      <c r="AD12" s="47">
        <f t="shared" si="30"/>
        <v>2551.0300000000002</v>
      </c>
      <c r="AE12" s="47">
        <f t="shared" si="30"/>
        <v>0</v>
      </c>
      <c r="AF12" s="29"/>
    </row>
    <row r="13" spans="1:32" ht="18.75" x14ac:dyDescent="0.3">
      <c r="A13" s="13" t="s">
        <v>31</v>
      </c>
      <c r="B13" s="47">
        <f>B14</f>
        <v>5317.1</v>
      </c>
      <c r="C13" s="47">
        <f t="shared" ref="C13" si="31">C14</f>
        <v>441.3</v>
      </c>
      <c r="D13" s="47">
        <f>D14</f>
        <v>441.3</v>
      </c>
      <c r="E13" s="47">
        <f t="shared" ref="E13" si="32">E14</f>
        <v>441.3</v>
      </c>
      <c r="F13" s="32">
        <f>E13/B13*100</f>
        <v>8.2996370201801728</v>
      </c>
      <c r="G13" s="32">
        <f t="shared" si="28"/>
        <v>100</v>
      </c>
      <c r="H13" s="32">
        <f>H14</f>
        <v>441.3</v>
      </c>
      <c r="I13" s="32">
        <f t="shared" si="30"/>
        <v>441.3</v>
      </c>
      <c r="J13" s="32">
        <f t="shared" si="30"/>
        <v>232.47</v>
      </c>
      <c r="K13" s="32">
        <f t="shared" si="30"/>
        <v>0</v>
      </c>
      <c r="L13" s="32">
        <f t="shared" si="30"/>
        <v>232.48</v>
      </c>
      <c r="M13" s="32">
        <f t="shared" si="30"/>
        <v>0</v>
      </c>
      <c r="N13" s="32">
        <f t="shared" si="30"/>
        <v>232.48</v>
      </c>
      <c r="O13" s="32">
        <f t="shared" si="30"/>
        <v>0</v>
      </c>
      <c r="P13" s="32">
        <f t="shared" si="30"/>
        <v>232.47</v>
      </c>
      <c r="Q13" s="32">
        <f t="shared" si="30"/>
        <v>0</v>
      </c>
      <c r="R13" s="32">
        <f t="shared" si="30"/>
        <v>232.48</v>
      </c>
      <c r="S13" s="32">
        <f t="shared" si="30"/>
        <v>0</v>
      </c>
      <c r="T13" s="32">
        <f t="shared" si="30"/>
        <v>232.48</v>
      </c>
      <c r="U13" s="32">
        <f t="shared" si="30"/>
        <v>0</v>
      </c>
      <c r="V13" s="32">
        <f t="shared" si="30"/>
        <v>232.48</v>
      </c>
      <c r="W13" s="32">
        <f t="shared" si="30"/>
        <v>0</v>
      </c>
      <c r="X13" s="32">
        <f t="shared" si="30"/>
        <v>232.48</v>
      </c>
      <c r="Y13" s="32">
        <f t="shared" si="30"/>
        <v>0</v>
      </c>
      <c r="Z13" s="32">
        <f t="shared" si="30"/>
        <v>232.48</v>
      </c>
      <c r="AA13" s="32">
        <f t="shared" si="30"/>
        <v>0</v>
      </c>
      <c r="AB13" s="32">
        <f t="shared" si="30"/>
        <v>232.47</v>
      </c>
      <c r="AC13" s="32">
        <f t="shared" si="30"/>
        <v>0</v>
      </c>
      <c r="AD13" s="32">
        <f t="shared" si="30"/>
        <v>2551.0300000000002</v>
      </c>
      <c r="AE13" s="32">
        <f t="shared" si="30"/>
        <v>0</v>
      </c>
      <c r="AF13" s="29"/>
    </row>
    <row r="14" spans="1:32" ht="18.75" x14ac:dyDescent="0.3">
      <c r="A14" s="13" t="s">
        <v>33</v>
      </c>
      <c r="B14" s="47">
        <f>H14+J14+L14+N14+P14+R14+T14+V14+X14+Z14+AB14+AD14</f>
        <v>5317.1</v>
      </c>
      <c r="C14" s="47">
        <f t="shared" ref="C14" si="33">I14+K14+M14+O14+Q14+S14+U14+W14+Y14+AA14+AC14+AE14</f>
        <v>441.3</v>
      </c>
      <c r="D14" s="47">
        <f>I14</f>
        <v>441.3</v>
      </c>
      <c r="E14" s="32">
        <f>I14</f>
        <v>441.3</v>
      </c>
      <c r="F14" s="32">
        <f t="shared" ref="F14" si="34">E14/B14*100</f>
        <v>8.2996370201801728</v>
      </c>
      <c r="G14" s="32">
        <f t="shared" si="28"/>
        <v>100</v>
      </c>
      <c r="H14" s="32">
        <v>441.3</v>
      </c>
      <c r="I14" s="32">
        <v>441.3</v>
      </c>
      <c r="J14" s="32">
        <v>232.47</v>
      </c>
      <c r="K14" s="32"/>
      <c r="L14" s="32">
        <v>232.48</v>
      </c>
      <c r="M14" s="32"/>
      <c r="N14" s="32">
        <v>232.48</v>
      </c>
      <c r="O14" s="32"/>
      <c r="P14" s="32">
        <v>232.47</v>
      </c>
      <c r="Q14" s="32"/>
      <c r="R14" s="32">
        <v>232.48</v>
      </c>
      <c r="S14" s="32"/>
      <c r="T14" s="32">
        <v>232.48</v>
      </c>
      <c r="U14" s="32"/>
      <c r="V14" s="32">
        <v>232.48</v>
      </c>
      <c r="W14" s="32"/>
      <c r="X14" s="32">
        <v>232.48</v>
      </c>
      <c r="Y14" s="32"/>
      <c r="Z14" s="32">
        <v>232.48</v>
      </c>
      <c r="AA14" s="32"/>
      <c r="AB14" s="32">
        <v>232.47</v>
      </c>
      <c r="AC14" s="32"/>
      <c r="AD14" s="32">
        <v>2551.0300000000002</v>
      </c>
      <c r="AE14" s="32"/>
      <c r="AF14" s="29"/>
    </row>
    <row r="15" spans="1:32" ht="75" x14ac:dyDescent="0.3">
      <c r="A15" s="50" t="s">
        <v>51</v>
      </c>
      <c r="B15" s="47">
        <f>B16</f>
        <v>10.15</v>
      </c>
      <c r="C15" s="47">
        <f t="shared" ref="C15:E15" si="35">C16</f>
        <v>0</v>
      </c>
      <c r="D15" s="47">
        <f t="shared" si="35"/>
        <v>0</v>
      </c>
      <c r="E15" s="47">
        <f t="shared" si="35"/>
        <v>0</v>
      </c>
      <c r="F15" s="32">
        <f t="shared" si="27"/>
        <v>0</v>
      </c>
      <c r="G15" s="32" t="e">
        <f t="shared" si="28"/>
        <v>#DIV/0!</v>
      </c>
      <c r="H15" s="47">
        <f>H16</f>
        <v>0</v>
      </c>
      <c r="I15" s="47">
        <f t="shared" ref="I15:AE16" si="36">I16</f>
        <v>0</v>
      </c>
      <c r="J15" s="47">
        <f t="shared" si="36"/>
        <v>0</v>
      </c>
      <c r="K15" s="47">
        <f t="shared" si="36"/>
        <v>0</v>
      </c>
      <c r="L15" s="47">
        <f t="shared" si="36"/>
        <v>0</v>
      </c>
      <c r="M15" s="47">
        <f t="shared" si="36"/>
        <v>0</v>
      </c>
      <c r="N15" s="47">
        <f t="shared" si="36"/>
        <v>0</v>
      </c>
      <c r="O15" s="47">
        <f t="shared" si="36"/>
        <v>0</v>
      </c>
      <c r="P15" s="47">
        <f t="shared" si="36"/>
        <v>0</v>
      </c>
      <c r="Q15" s="47">
        <f t="shared" si="36"/>
        <v>0</v>
      </c>
      <c r="R15" s="47">
        <f t="shared" si="36"/>
        <v>0</v>
      </c>
      <c r="S15" s="47">
        <f t="shared" si="36"/>
        <v>0</v>
      </c>
      <c r="T15" s="47">
        <f t="shared" si="36"/>
        <v>0</v>
      </c>
      <c r="U15" s="47">
        <f t="shared" si="36"/>
        <v>0</v>
      </c>
      <c r="V15" s="47">
        <f t="shared" si="36"/>
        <v>0</v>
      </c>
      <c r="W15" s="47">
        <f t="shared" si="36"/>
        <v>0</v>
      </c>
      <c r="X15" s="47">
        <f t="shared" si="36"/>
        <v>0</v>
      </c>
      <c r="Y15" s="47">
        <f t="shared" si="36"/>
        <v>0</v>
      </c>
      <c r="Z15" s="47">
        <f t="shared" si="36"/>
        <v>0</v>
      </c>
      <c r="AA15" s="47">
        <f t="shared" si="36"/>
        <v>0</v>
      </c>
      <c r="AB15" s="47">
        <f t="shared" si="36"/>
        <v>0</v>
      </c>
      <c r="AC15" s="47">
        <f t="shared" si="36"/>
        <v>0</v>
      </c>
      <c r="AD15" s="47">
        <f t="shared" si="36"/>
        <v>10.15</v>
      </c>
      <c r="AE15" s="47">
        <f t="shared" si="36"/>
        <v>0</v>
      </c>
      <c r="AF15" s="29"/>
    </row>
    <row r="16" spans="1:32" ht="18.75" x14ac:dyDescent="0.3">
      <c r="A16" s="12" t="s">
        <v>31</v>
      </c>
      <c r="B16" s="47">
        <f>B17</f>
        <v>10.15</v>
      </c>
      <c r="C16" s="35">
        <f t="shared" ref="C16" si="37">C17</f>
        <v>0</v>
      </c>
      <c r="D16" s="35">
        <f>D17</f>
        <v>0</v>
      </c>
      <c r="E16" s="35">
        <f t="shared" ref="E16" si="38">E17</f>
        <v>0</v>
      </c>
      <c r="F16" s="32">
        <f t="shared" si="27"/>
        <v>0</v>
      </c>
      <c r="G16" s="32" t="e">
        <f t="shared" si="28"/>
        <v>#DIV/0!</v>
      </c>
      <c r="H16" s="32">
        <f>H17</f>
        <v>0</v>
      </c>
      <c r="I16" s="32">
        <f t="shared" si="36"/>
        <v>0</v>
      </c>
      <c r="J16" s="32">
        <f t="shared" si="36"/>
        <v>0</v>
      </c>
      <c r="K16" s="32">
        <f t="shared" si="36"/>
        <v>0</v>
      </c>
      <c r="L16" s="32">
        <f t="shared" si="36"/>
        <v>0</v>
      </c>
      <c r="M16" s="32">
        <f t="shared" si="36"/>
        <v>0</v>
      </c>
      <c r="N16" s="32">
        <f t="shared" si="36"/>
        <v>0</v>
      </c>
      <c r="O16" s="32">
        <f t="shared" si="36"/>
        <v>0</v>
      </c>
      <c r="P16" s="32">
        <f t="shared" si="36"/>
        <v>0</v>
      </c>
      <c r="Q16" s="32">
        <f t="shared" si="36"/>
        <v>0</v>
      </c>
      <c r="R16" s="32">
        <f t="shared" si="36"/>
        <v>0</v>
      </c>
      <c r="S16" s="32">
        <f t="shared" si="36"/>
        <v>0</v>
      </c>
      <c r="T16" s="32">
        <f t="shared" si="36"/>
        <v>0</v>
      </c>
      <c r="U16" s="32">
        <f t="shared" si="36"/>
        <v>0</v>
      </c>
      <c r="V16" s="32">
        <f t="shared" si="36"/>
        <v>0</v>
      </c>
      <c r="W16" s="32">
        <f t="shared" si="36"/>
        <v>0</v>
      </c>
      <c r="X16" s="32">
        <f t="shared" si="36"/>
        <v>0</v>
      </c>
      <c r="Y16" s="32">
        <f t="shared" si="36"/>
        <v>0</v>
      </c>
      <c r="Z16" s="32">
        <f t="shared" si="36"/>
        <v>0</v>
      </c>
      <c r="AA16" s="32">
        <f t="shared" si="36"/>
        <v>0</v>
      </c>
      <c r="AB16" s="32">
        <f t="shared" si="36"/>
        <v>0</v>
      </c>
      <c r="AC16" s="32">
        <f t="shared" si="36"/>
        <v>0</v>
      </c>
      <c r="AD16" s="32">
        <f t="shared" si="36"/>
        <v>10.15</v>
      </c>
      <c r="AE16" s="32">
        <f t="shared" si="36"/>
        <v>0</v>
      </c>
      <c r="AF16" s="29"/>
    </row>
    <row r="17" spans="1:32" ht="18.75" x14ac:dyDescent="0.3">
      <c r="A17" s="13" t="s">
        <v>33</v>
      </c>
      <c r="B17" s="47">
        <f>H17+J17+L17+N17+P17+R17+T17+V17+X17+Z17+AB17+AD17</f>
        <v>10.15</v>
      </c>
      <c r="C17" s="32">
        <f t="shared" ref="C17" si="39">I17+K17+M17+O17+Q17+S17+U17+W17+Y17+AA17+AC17+AE17</f>
        <v>0</v>
      </c>
      <c r="D17" s="32">
        <f>I17</f>
        <v>0</v>
      </c>
      <c r="E17" s="32">
        <f>I17</f>
        <v>0</v>
      </c>
      <c r="F17" s="32">
        <f t="shared" si="27"/>
        <v>0</v>
      </c>
      <c r="G17" s="32" t="e">
        <f t="shared" si="28"/>
        <v>#DIV/0!</v>
      </c>
      <c r="H17" s="32"/>
      <c r="I17" s="32"/>
      <c r="J17" s="32"/>
      <c r="K17" s="32"/>
      <c r="L17" s="32"/>
      <c r="M17" s="32"/>
      <c r="N17" s="32"/>
      <c r="O17" s="32"/>
      <c r="P17" s="32"/>
      <c r="Q17" s="32"/>
      <c r="R17" s="32"/>
      <c r="S17" s="32"/>
      <c r="T17" s="32"/>
      <c r="U17" s="32"/>
      <c r="V17" s="32"/>
      <c r="W17" s="32"/>
      <c r="X17" s="32"/>
      <c r="Y17" s="32"/>
      <c r="Z17" s="32"/>
      <c r="AA17" s="32"/>
      <c r="AB17" s="32"/>
      <c r="AC17" s="32"/>
      <c r="AD17" s="32">
        <v>10.15</v>
      </c>
      <c r="AE17" s="32"/>
      <c r="AF17" s="29"/>
    </row>
    <row r="18" spans="1:32" ht="75" x14ac:dyDescent="0.3">
      <c r="A18" s="48" t="s">
        <v>52</v>
      </c>
      <c r="B18" s="58">
        <f>B19</f>
        <v>100</v>
      </c>
      <c r="C18" s="58">
        <f t="shared" ref="C18:E18" si="40">C19</f>
        <v>0</v>
      </c>
      <c r="D18" s="58">
        <f t="shared" si="40"/>
        <v>0</v>
      </c>
      <c r="E18" s="58">
        <f t="shared" si="40"/>
        <v>0</v>
      </c>
      <c r="F18" s="29"/>
      <c r="G18" s="29"/>
      <c r="H18" s="58">
        <f>H19</f>
        <v>0</v>
      </c>
      <c r="I18" s="58">
        <f t="shared" ref="I18:AE19" si="41">I19</f>
        <v>0</v>
      </c>
      <c r="J18" s="58">
        <f t="shared" si="41"/>
        <v>0</v>
      </c>
      <c r="K18" s="58">
        <f t="shared" si="41"/>
        <v>0</v>
      </c>
      <c r="L18" s="58">
        <f t="shared" si="41"/>
        <v>0</v>
      </c>
      <c r="M18" s="58">
        <f t="shared" si="41"/>
        <v>0</v>
      </c>
      <c r="N18" s="58">
        <f t="shared" si="41"/>
        <v>0</v>
      </c>
      <c r="O18" s="58">
        <f t="shared" si="41"/>
        <v>0</v>
      </c>
      <c r="P18" s="58">
        <f t="shared" si="41"/>
        <v>0</v>
      </c>
      <c r="Q18" s="58">
        <f t="shared" si="41"/>
        <v>0</v>
      </c>
      <c r="R18" s="58">
        <f t="shared" si="41"/>
        <v>0</v>
      </c>
      <c r="S18" s="58">
        <f t="shared" si="41"/>
        <v>0</v>
      </c>
      <c r="T18" s="58">
        <f t="shared" si="41"/>
        <v>0</v>
      </c>
      <c r="U18" s="58">
        <f t="shared" si="41"/>
        <v>0</v>
      </c>
      <c r="V18" s="58">
        <f t="shared" si="41"/>
        <v>0</v>
      </c>
      <c r="W18" s="58">
        <f t="shared" si="41"/>
        <v>0</v>
      </c>
      <c r="X18" s="58">
        <f t="shared" si="41"/>
        <v>0</v>
      </c>
      <c r="Y18" s="58">
        <f t="shared" si="41"/>
        <v>0</v>
      </c>
      <c r="Z18" s="58">
        <f t="shared" si="41"/>
        <v>0</v>
      </c>
      <c r="AA18" s="58">
        <f t="shared" si="41"/>
        <v>0</v>
      </c>
      <c r="AB18" s="58">
        <f t="shared" si="41"/>
        <v>0</v>
      </c>
      <c r="AC18" s="58">
        <f t="shared" si="41"/>
        <v>0</v>
      </c>
      <c r="AD18" s="58">
        <f t="shared" si="41"/>
        <v>100</v>
      </c>
      <c r="AE18" s="58">
        <f t="shared" si="41"/>
        <v>0</v>
      </c>
      <c r="AF18" s="29"/>
    </row>
    <row r="19" spans="1:32" ht="18.75" x14ac:dyDescent="0.3">
      <c r="A19" s="13" t="s">
        <v>31</v>
      </c>
      <c r="B19" s="47">
        <f>B20</f>
        <v>100</v>
      </c>
      <c r="C19" s="35">
        <f t="shared" ref="C19" si="42">C20</f>
        <v>0</v>
      </c>
      <c r="D19" s="35">
        <f>D20</f>
        <v>0</v>
      </c>
      <c r="E19" s="35">
        <f t="shared" ref="E19" si="43">E20</f>
        <v>0</v>
      </c>
      <c r="F19" s="32">
        <f t="shared" ref="F19:F20" si="44">E19/B19*100</f>
        <v>0</v>
      </c>
      <c r="G19" s="32" t="e">
        <f t="shared" ref="G19" si="45">E19/C19*100</f>
        <v>#DIV/0!</v>
      </c>
      <c r="H19" s="47">
        <f>H20</f>
        <v>0</v>
      </c>
      <c r="I19" s="47">
        <f t="shared" si="41"/>
        <v>0</v>
      </c>
      <c r="J19" s="47">
        <f t="shared" si="41"/>
        <v>0</v>
      </c>
      <c r="K19" s="47">
        <f t="shared" si="41"/>
        <v>0</v>
      </c>
      <c r="L19" s="47">
        <f t="shared" si="41"/>
        <v>0</v>
      </c>
      <c r="M19" s="47">
        <f t="shared" si="41"/>
        <v>0</v>
      </c>
      <c r="N19" s="47">
        <f t="shared" si="41"/>
        <v>0</v>
      </c>
      <c r="O19" s="47">
        <f t="shared" si="41"/>
        <v>0</v>
      </c>
      <c r="P19" s="47">
        <f t="shared" si="41"/>
        <v>0</v>
      </c>
      <c r="Q19" s="47">
        <f t="shared" si="41"/>
        <v>0</v>
      </c>
      <c r="R19" s="47">
        <f t="shared" si="41"/>
        <v>0</v>
      </c>
      <c r="S19" s="47">
        <f t="shared" si="41"/>
        <v>0</v>
      </c>
      <c r="T19" s="47">
        <f t="shared" si="41"/>
        <v>0</v>
      </c>
      <c r="U19" s="47">
        <f t="shared" si="41"/>
        <v>0</v>
      </c>
      <c r="V19" s="47">
        <f t="shared" si="41"/>
        <v>0</v>
      </c>
      <c r="W19" s="47">
        <f t="shared" si="41"/>
        <v>0</v>
      </c>
      <c r="X19" s="47">
        <f t="shared" si="41"/>
        <v>0</v>
      </c>
      <c r="Y19" s="47">
        <f t="shared" si="41"/>
        <v>0</v>
      </c>
      <c r="Z19" s="47">
        <f t="shared" si="41"/>
        <v>0</v>
      </c>
      <c r="AA19" s="47">
        <f t="shared" si="41"/>
        <v>0</v>
      </c>
      <c r="AB19" s="47">
        <f t="shared" si="41"/>
        <v>0</v>
      </c>
      <c r="AC19" s="47">
        <f t="shared" si="41"/>
        <v>0</v>
      </c>
      <c r="AD19" s="47">
        <f t="shared" si="41"/>
        <v>100</v>
      </c>
      <c r="AE19" s="47">
        <f t="shared" si="41"/>
        <v>0</v>
      </c>
      <c r="AF19" s="29"/>
    </row>
    <row r="20" spans="1:32" ht="18.75" x14ac:dyDescent="0.3">
      <c r="A20" s="13" t="s">
        <v>33</v>
      </c>
      <c r="B20" s="47">
        <f>H20+J20+L20+N20+P20+R20+T20+V20+X20+Z20+AB20+AD20</f>
        <v>100</v>
      </c>
      <c r="C20" s="32">
        <f t="shared" ref="C20" si="46">I20+K20+M20+O20+Q20+S20+U20+W20+Y20+AA20+AC20+AE20</f>
        <v>0</v>
      </c>
      <c r="D20" s="32">
        <f>I20</f>
        <v>0</v>
      </c>
      <c r="E20" s="32">
        <f>I20</f>
        <v>0</v>
      </c>
      <c r="F20" s="32">
        <f t="shared" si="44"/>
        <v>0</v>
      </c>
      <c r="G20" s="32" t="e">
        <f>E20/C20*100</f>
        <v>#DIV/0!</v>
      </c>
      <c r="H20" s="29"/>
      <c r="I20" s="29"/>
      <c r="J20" s="29"/>
      <c r="K20" s="29"/>
      <c r="L20" s="29"/>
      <c r="M20" s="29"/>
      <c r="N20" s="29"/>
      <c r="O20" s="29"/>
      <c r="P20" s="29"/>
      <c r="Q20" s="29"/>
      <c r="R20" s="29"/>
      <c r="S20" s="29"/>
      <c r="T20" s="29"/>
      <c r="U20" s="29"/>
      <c r="V20" s="29"/>
      <c r="W20" s="29"/>
      <c r="X20" s="29"/>
      <c r="Y20" s="29"/>
      <c r="Z20" s="29"/>
      <c r="AA20" s="29"/>
      <c r="AB20" s="29"/>
      <c r="AC20" s="29"/>
      <c r="AD20" s="47">
        <v>100</v>
      </c>
      <c r="AE20" s="29"/>
      <c r="AF20" s="29"/>
    </row>
    <row r="21" spans="1:32" ht="18.75" x14ac:dyDescent="0.3">
      <c r="A21" s="54" t="s">
        <v>53</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ht="18.75" x14ac:dyDescent="0.3">
      <c r="A22" s="13" t="s">
        <v>31</v>
      </c>
      <c r="B22" s="41">
        <f>B23</f>
        <v>6187.85</v>
      </c>
      <c r="C22" s="41">
        <f>C23</f>
        <v>441.3</v>
      </c>
      <c r="D22" s="41">
        <f t="shared" ref="D22:E22" si="47">D23</f>
        <v>441.3</v>
      </c>
      <c r="E22" s="41">
        <f t="shared" si="47"/>
        <v>441.3</v>
      </c>
      <c r="F22" s="32">
        <f t="shared" ref="F22" si="48">E22/B22*100</f>
        <v>7.1317178018213108</v>
      </c>
      <c r="G22" s="32">
        <f>E22/C22*100</f>
        <v>100</v>
      </c>
      <c r="H22" s="41">
        <f>H23</f>
        <v>441.3</v>
      </c>
      <c r="I22" s="41">
        <f t="shared" ref="I22:AE22" si="49">I23</f>
        <v>441.3</v>
      </c>
      <c r="J22" s="41">
        <f t="shared" si="49"/>
        <v>232.47</v>
      </c>
      <c r="K22" s="41">
        <f t="shared" si="49"/>
        <v>0</v>
      </c>
      <c r="L22" s="41">
        <f t="shared" si="49"/>
        <v>232.48</v>
      </c>
      <c r="M22" s="41">
        <f t="shared" si="49"/>
        <v>0</v>
      </c>
      <c r="N22" s="41">
        <f t="shared" si="49"/>
        <v>235.17999999999998</v>
      </c>
      <c r="O22" s="41">
        <f t="shared" si="49"/>
        <v>0</v>
      </c>
      <c r="P22" s="41">
        <f t="shared" si="49"/>
        <v>236.87</v>
      </c>
      <c r="Q22" s="41">
        <f t="shared" si="49"/>
        <v>0</v>
      </c>
      <c r="R22" s="41">
        <f t="shared" si="49"/>
        <v>300.77999999999997</v>
      </c>
      <c r="S22" s="41">
        <f t="shared" si="49"/>
        <v>0</v>
      </c>
      <c r="T22" s="41">
        <f t="shared" si="49"/>
        <v>474.78</v>
      </c>
      <c r="U22" s="41">
        <f t="shared" si="49"/>
        <v>0</v>
      </c>
      <c r="V22" s="41">
        <f t="shared" si="49"/>
        <v>481.38</v>
      </c>
      <c r="W22" s="41">
        <f t="shared" si="49"/>
        <v>0</v>
      </c>
      <c r="X22" s="41">
        <f t="shared" si="49"/>
        <v>422.08</v>
      </c>
      <c r="Y22" s="41">
        <f t="shared" si="49"/>
        <v>0</v>
      </c>
      <c r="Z22" s="41">
        <f t="shared" si="49"/>
        <v>236.88</v>
      </c>
      <c r="AA22" s="41">
        <f t="shared" si="49"/>
        <v>0</v>
      </c>
      <c r="AB22" s="41">
        <f t="shared" si="49"/>
        <v>232.47</v>
      </c>
      <c r="AC22" s="41">
        <f t="shared" si="49"/>
        <v>0</v>
      </c>
      <c r="AD22" s="41">
        <f t="shared" si="49"/>
        <v>2661.1800000000003</v>
      </c>
      <c r="AE22" s="41">
        <f t="shared" si="49"/>
        <v>0</v>
      </c>
      <c r="AF22" s="29"/>
    </row>
    <row r="23" spans="1:32" ht="18.75" x14ac:dyDescent="0.3">
      <c r="A23" s="13" t="s">
        <v>33</v>
      </c>
      <c r="B23" s="41">
        <f>B11+B14+B17+B20</f>
        <v>6187.85</v>
      </c>
      <c r="C23" s="41">
        <f>C11+C14+C17+C20</f>
        <v>441.3</v>
      </c>
      <c r="D23" s="41">
        <f t="shared" ref="D23:E23" si="50">D11+D14+D17+D20</f>
        <v>441.3</v>
      </c>
      <c r="E23" s="41">
        <f t="shared" si="50"/>
        <v>441.3</v>
      </c>
      <c r="F23" s="32">
        <f t="shared" ref="F23" si="51">E23/B23*100</f>
        <v>7.1317178018213108</v>
      </c>
      <c r="G23" s="32">
        <f>E23/C23*100</f>
        <v>100</v>
      </c>
      <c r="H23" s="41">
        <f>H11+H14+H17+H20</f>
        <v>441.3</v>
      </c>
      <c r="I23" s="41">
        <f t="shared" ref="I23:AE23" si="52">I11+I14+I17+I20</f>
        <v>441.3</v>
      </c>
      <c r="J23" s="41">
        <f t="shared" si="52"/>
        <v>232.47</v>
      </c>
      <c r="K23" s="41">
        <f t="shared" si="52"/>
        <v>0</v>
      </c>
      <c r="L23" s="41">
        <f t="shared" si="52"/>
        <v>232.48</v>
      </c>
      <c r="M23" s="41">
        <f t="shared" si="52"/>
        <v>0</v>
      </c>
      <c r="N23" s="41">
        <f t="shared" si="52"/>
        <v>235.17999999999998</v>
      </c>
      <c r="O23" s="41">
        <f t="shared" si="52"/>
        <v>0</v>
      </c>
      <c r="P23" s="41">
        <f t="shared" si="52"/>
        <v>236.87</v>
      </c>
      <c r="Q23" s="41">
        <f t="shared" si="52"/>
        <v>0</v>
      </c>
      <c r="R23" s="41">
        <f t="shared" si="52"/>
        <v>300.77999999999997</v>
      </c>
      <c r="S23" s="41">
        <f t="shared" si="52"/>
        <v>0</v>
      </c>
      <c r="T23" s="41">
        <f t="shared" si="52"/>
        <v>474.78</v>
      </c>
      <c r="U23" s="41">
        <f t="shared" si="52"/>
        <v>0</v>
      </c>
      <c r="V23" s="41">
        <f t="shared" si="52"/>
        <v>481.38</v>
      </c>
      <c r="W23" s="41">
        <f t="shared" si="52"/>
        <v>0</v>
      </c>
      <c r="X23" s="41">
        <f t="shared" si="52"/>
        <v>422.08</v>
      </c>
      <c r="Y23" s="41">
        <f t="shared" si="52"/>
        <v>0</v>
      </c>
      <c r="Z23" s="41">
        <f t="shared" si="52"/>
        <v>236.88</v>
      </c>
      <c r="AA23" s="41">
        <f t="shared" si="52"/>
        <v>0</v>
      </c>
      <c r="AB23" s="41">
        <f t="shared" si="52"/>
        <v>232.47</v>
      </c>
      <c r="AC23" s="41">
        <f t="shared" si="52"/>
        <v>0</v>
      </c>
      <c r="AD23" s="41">
        <f t="shared" si="52"/>
        <v>2661.1800000000003</v>
      </c>
      <c r="AE23" s="41">
        <f t="shared" si="52"/>
        <v>0</v>
      </c>
      <c r="AF23" s="29"/>
    </row>
    <row r="24" spans="1:32" ht="37.5" x14ac:dyDescent="0.3">
      <c r="A24" s="28" t="s">
        <v>72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8" t="s">
        <v>31</v>
      </c>
      <c r="B25" s="41">
        <f>B26</f>
        <v>6187.85</v>
      </c>
      <c r="C25" s="41">
        <f>C26</f>
        <v>441.3</v>
      </c>
      <c r="D25" s="41">
        <f t="shared" ref="D25:E25" si="53">D26</f>
        <v>441.3</v>
      </c>
      <c r="E25" s="41">
        <f t="shared" si="53"/>
        <v>441.3</v>
      </c>
      <c r="F25" s="32">
        <f t="shared" ref="F25" si="54">E25/B25*100</f>
        <v>7.1317178018213108</v>
      </c>
      <c r="G25" s="32">
        <f>E25/C25*100</f>
        <v>100</v>
      </c>
      <c r="H25" s="41">
        <f>H26</f>
        <v>441.3</v>
      </c>
      <c r="I25" s="41">
        <f t="shared" ref="I25:AE25" si="55">I26</f>
        <v>441.3</v>
      </c>
      <c r="J25" s="41">
        <f t="shared" si="55"/>
        <v>232.47</v>
      </c>
      <c r="K25" s="41">
        <f t="shared" si="55"/>
        <v>0</v>
      </c>
      <c r="L25" s="41">
        <f t="shared" si="55"/>
        <v>232.48</v>
      </c>
      <c r="M25" s="41">
        <f t="shared" si="55"/>
        <v>0</v>
      </c>
      <c r="N25" s="41">
        <f t="shared" si="55"/>
        <v>235.17999999999998</v>
      </c>
      <c r="O25" s="41">
        <f t="shared" si="55"/>
        <v>0</v>
      </c>
      <c r="P25" s="41">
        <f t="shared" si="55"/>
        <v>236.87</v>
      </c>
      <c r="Q25" s="41">
        <f t="shared" si="55"/>
        <v>0</v>
      </c>
      <c r="R25" s="41">
        <f t="shared" si="55"/>
        <v>300.77999999999997</v>
      </c>
      <c r="S25" s="41">
        <f t="shared" si="55"/>
        <v>0</v>
      </c>
      <c r="T25" s="41">
        <f t="shared" si="55"/>
        <v>474.78</v>
      </c>
      <c r="U25" s="41">
        <f t="shared" si="55"/>
        <v>0</v>
      </c>
      <c r="V25" s="41">
        <f t="shared" si="55"/>
        <v>481.38</v>
      </c>
      <c r="W25" s="41">
        <f t="shared" si="55"/>
        <v>0</v>
      </c>
      <c r="X25" s="41">
        <f t="shared" si="55"/>
        <v>422.08</v>
      </c>
      <c r="Y25" s="41">
        <f t="shared" si="55"/>
        <v>0</v>
      </c>
      <c r="Z25" s="41">
        <f t="shared" si="55"/>
        <v>236.88</v>
      </c>
      <c r="AA25" s="41">
        <f t="shared" si="55"/>
        <v>0</v>
      </c>
      <c r="AB25" s="41">
        <f t="shared" si="55"/>
        <v>232.47</v>
      </c>
      <c r="AC25" s="41">
        <f t="shared" si="55"/>
        <v>0</v>
      </c>
      <c r="AD25" s="41">
        <f t="shared" si="55"/>
        <v>2661.1800000000003</v>
      </c>
      <c r="AE25" s="41">
        <f t="shared" si="55"/>
        <v>0</v>
      </c>
      <c r="AF25" s="29"/>
    </row>
    <row r="26" spans="1:32" ht="18.75" x14ac:dyDescent="0.3">
      <c r="A26" s="13" t="s">
        <v>33</v>
      </c>
      <c r="B26" s="41">
        <f>B23</f>
        <v>6187.85</v>
      </c>
      <c r="C26" s="41">
        <f t="shared" ref="C26:E26" si="56">C23</f>
        <v>441.3</v>
      </c>
      <c r="D26" s="41">
        <f t="shared" si="56"/>
        <v>441.3</v>
      </c>
      <c r="E26" s="41">
        <f t="shared" si="56"/>
        <v>441.3</v>
      </c>
      <c r="F26" s="32">
        <f t="shared" ref="F26" si="57">E26/B26*100</f>
        <v>7.1317178018213108</v>
      </c>
      <c r="G26" s="32">
        <f>E26/C26*100</f>
        <v>100</v>
      </c>
      <c r="H26" s="41">
        <f>H23</f>
        <v>441.3</v>
      </c>
      <c r="I26" s="41">
        <f t="shared" ref="I26:AE26" si="58">I23</f>
        <v>441.3</v>
      </c>
      <c r="J26" s="41">
        <f t="shared" si="58"/>
        <v>232.47</v>
      </c>
      <c r="K26" s="41">
        <f t="shared" si="58"/>
        <v>0</v>
      </c>
      <c r="L26" s="41">
        <f t="shared" si="58"/>
        <v>232.48</v>
      </c>
      <c r="M26" s="41">
        <f t="shared" si="58"/>
        <v>0</v>
      </c>
      <c r="N26" s="41">
        <f t="shared" si="58"/>
        <v>235.17999999999998</v>
      </c>
      <c r="O26" s="41">
        <f t="shared" si="58"/>
        <v>0</v>
      </c>
      <c r="P26" s="41">
        <f t="shared" si="58"/>
        <v>236.87</v>
      </c>
      <c r="Q26" s="41">
        <f t="shared" si="58"/>
        <v>0</v>
      </c>
      <c r="R26" s="41">
        <f t="shared" si="58"/>
        <v>300.77999999999997</v>
      </c>
      <c r="S26" s="41">
        <f t="shared" si="58"/>
        <v>0</v>
      </c>
      <c r="T26" s="41">
        <f t="shared" si="58"/>
        <v>474.78</v>
      </c>
      <c r="U26" s="41">
        <f t="shared" si="58"/>
        <v>0</v>
      </c>
      <c r="V26" s="41">
        <f t="shared" si="58"/>
        <v>481.38</v>
      </c>
      <c r="W26" s="41">
        <f t="shared" si="58"/>
        <v>0</v>
      </c>
      <c r="X26" s="41">
        <f t="shared" si="58"/>
        <v>422.08</v>
      </c>
      <c r="Y26" s="41">
        <f t="shared" si="58"/>
        <v>0</v>
      </c>
      <c r="Z26" s="41">
        <f t="shared" si="58"/>
        <v>236.88</v>
      </c>
      <c r="AA26" s="41">
        <f t="shared" si="58"/>
        <v>0</v>
      </c>
      <c r="AB26" s="41">
        <f t="shared" si="58"/>
        <v>232.47</v>
      </c>
      <c r="AC26" s="41">
        <f t="shared" si="58"/>
        <v>0</v>
      </c>
      <c r="AD26" s="41">
        <f t="shared" si="58"/>
        <v>2661.1800000000003</v>
      </c>
      <c r="AE26" s="41">
        <f t="shared" si="58"/>
        <v>0</v>
      </c>
      <c r="AF26" s="29"/>
    </row>
    <row r="27" spans="1:32" ht="56.25" x14ac:dyDescent="0.3">
      <c r="A27" s="55" t="s">
        <v>55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ht="18.75" x14ac:dyDescent="0.3">
      <c r="A28" s="52" t="s">
        <v>54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ht="75" x14ac:dyDescent="0.3">
      <c r="A29" s="51" t="s">
        <v>56</v>
      </c>
      <c r="B29" s="41"/>
      <c r="C29" s="41"/>
      <c r="D29" s="41"/>
      <c r="E29" s="41"/>
      <c r="F29" s="41"/>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32" ht="18.75" x14ac:dyDescent="0.3">
      <c r="A30" s="13" t="s">
        <v>31</v>
      </c>
      <c r="B30" s="47">
        <f>B31</f>
        <v>299</v>
      </c>
      <c r="C30" s="35">
        <f t="shared" ref="C30" si="59">C31</f>
        <v>0</v>
      </c>
      <c r="D30" s="35">
        <f>D31</f>
        <v>0</v>
      </c>
      <c r="E30" s="35">
        <f t="shared" ref="E30" si="60">E31</f>
        <v>0</v>
      </c>
      <c r="F30" s="32">
        <f t="shared" ref="F30:F31" si="61">E30/B30*100</f>
        <v>0</v>
      </c>
      <c r="G30" s="32" t="e">
        <f t="shared" ref="G30:G31" si="62">E30/C30*100</f>
        <v>#DIV/0!</v>
      </c>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ht="18.75" x14ac:dyDescent="0.3">
      <c r="A31" s="13" t="s">
        <v>33</v>
      </c>
      <c r="B31" s="47">
        <f>H31+J31+L31+N31+P31+R31+T31+V31+X31+Z31+AB31+AD31</f>
        <v>299</v>
      </c>
      <c r="C31" s="32">
        <f t="shared" ref="C31" si="63">I31+K31+M31+O31+Q31+S31+U31+W31+Y31+AA31+AC31+AE31</f>
        <v>0</v>
      </c>
      <c r="D31" s="32">
        <f>I31</f>
        <v>0</v>
      </c>
      <c r="E31" s="32">
        <f>I31</f>
        <v>0</v>
      </c>
      <c r="F31" s="32">
        <f t="shared" si="61"/>
        <v>0</v>
      </c>
      <c r="G31" s="32" t="e">
        <f t="shared" si="62"/>
        <v>#DIV/0!</v>
      </c>
      <c r="H31" s="29"/>
      <c r="I31" s="29"/>
      <c r="J31" s="29"/>
      <c r="K31" s="29"/>
      <c r="L31" s="29"/>
      <c r="M31" s="29"/>
      <c r="N31" s="29"/>
      <c r="O31" s="29"/>
      <c r="P31" s="29"/>
      <c r="Q31" s="29"/>
      <c r="R31" s="29"/>
      <c r="S31" s="29"/>
      <c r="T31" s="29">
        <v>100</v>
      </c>
      <c r="U31" s="29"/>
      <c r="V31" s="29">
        <v>36.700000000000003</v>
      </c>
      <c r="W31" s="29"/>
      <c r="X31" s="29">
        <v>36.700000000000003</v>
      </c>
      <c r="Y31" s="29"/>
      <c r="Z31" s="29">
        <v>36.700000000000003</v>
      </c>
      <c r="AA31" s="29"/>
      <c r="AB31" s="29">
        <v>19.3</v>
      </c>
      <c r="AC31" s="29"/>
      <c r="AD31" s="29">
        <v>69.599999999999994</v>
      </c>
      <c r="AE31" s="29"/>
      <c r="AF31" s="29"/>
    </row>
    <row r="32" spans="1:32" ht="56.25" x14ac:dyDescent="0.3">
      <c r="A32" s="51" t="s">
        <v>57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row>
    <row r="33" spans="1:32" ht="18.75" x14ac:dyDescent="0.3">
      <c r="A33" s="13" t="s">
        <v>31</v>
      </c>
      <c r="B33" s="47">
        <f>B34</f>
        <v>102.9</v>
      </c>
      <c r="C33" s="35">
        <f t="shared" ref="C33" si="64">C34</f>
        <v>0</v>
      </c>
      <c r="D33" s="35">
        <f>D34</f>
        <v>0</v>
      </c>
      <c r="E33" s="35">
        <f t="shared" ref="E33" si="65">E34</f>
        <v>0</v>
      </c>
      <c r="F33" s="32">
        <f t="shared" ref="F33:F34" si="66">E33/B33*100</f>
        <v>0</v>
      </c>
      <c r="G33" s="32" t="e">
        <f t="shared" ref="G33:G34" si="67">E33/C33*100</f>
        <v>#DIV/0!</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row>
    <row r="34" spans="1:32" ht="18.75" x14ac:dyDescent="0.3">
      <c r="A34" s="13" t="s">
        <v>33</v>
      </c>
      <c r="B34" s="47">
        <f>H34+J34+L34+N34+P34+R34+T34+V34+X34+Z34+AB34+AD34</f>
        <v>102.9</v>
      </c>
      <c r="C34" s="32">
        <f t="shared" ref="C34" si="68">I34+K34+M34+O34+Q34+S34+U34+W34+Y34+AA34+AC34+AE34</f>
        <v>0</v>
      </c>
      <c r="D34" s="32">
        <f>I34</f>
        <v>0</v>
      </c>
      <c r="E34" s="32">
        <f>I34</f>
        <v>0</v>
      </c>
      <c r="F34" s="32">
        <f t="shared" si="66"/>
        <v>0</v>
      </c>
      <c r="G34" s="32" t="e">
        <f t="shared" si="67"/>
        <v>#DIV/0!</v>
      </c>
      <c r="H34" s="29"/>
      <c r="I34" s="29"/>
      <c r="J34" s="29"/>
      <c r="K34" s="29"/>
      <c r="L34" s="29"/>
      <c r="M34" s="29"/>
      <c r="N34" s="29"/>
      <c r="O34" s="29"/>
      <c r="P34" s="29"/>
      <c r="Q34" s="29"/>
      <c r="R34" s="29"/>
      <c r="S34" s="29"/>
      <c r="T34" s="29"/>
      <c r="U34" s="29"/>
      <c r="V34" s="29">
        <v>102.9</v>
      </c>
      <c r="W34" s="29"/>
      <c r="X34" s="29"/>
      <c r="Y34" s="29"/>
      <c r="Z34" s="29"/>
      <c r="AA34" s="29"/>
      <c r="AB34" s="29"/>
      <c r="AC34" s="29"/>
      <c r="AD34" s="29"/>
      <c r="AE34" s="29"/>
      <c r="AF34" s="29"/>
    </row>
    <row r="35" spans="1:32" ht="56.25" x14ac:dyDescent="0.3">
      <c r="A35" s="48" t="s">
        <v>58</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32" ht="18.75" x14ac:dyDescent="0.3">
      <c r="A36" s="13" t="s">
        <v>31</v>
      </c>
      <c r="B36" s="41">
        <f>B37</f>
        <v>54957</v>
      </c>
      <c r="C36" s="41">
        <f t="shared" ref="C36:E36" si="69">C37</f>
        <v>0</v>
      </c>
      <c r="D36" s="41">
        <f t="shared" si="69"/>
        <v>0</v>
      </c>
      <c r="E36" s="41">
        <f t="shared" si="69"/>
        <v>0</v>
      </c>
      <c r="F36" s="32">
        <f>E36/B36*100</f>
        <v>0</v>
      </c>
      <c r="G36" s="47" t="e">
        <f t="shared" ref="G36" si="70">E36/C36*100</f>
        <v>#DIV/0!</v>
      </c>
      <c r="H36" s="41">
        <f>H37</f>
        <v>0</v>
      </c>
      <c r="I36" s="41">
        <f t="shared" ref="I36:AE36" si="71">I37</f>
        <v>0</v>
      </c>
      <c r="J36" s="41">
        <f t="shared" si="71"/>
        <v>1357</v>
      </c>
      <c r="K36" s="41">
        <f t="shared" si="71"/>
        <v>0</v>
      </c>
      <c r="L36" s="41">
        <f t="shared" si="71"/>
        <v>0</v>
      </c>
      <c r="M36" s="41">
        <f t="shared" si="71"/>
        <v>0</v>
      </c>
      <c r="N36" s="41">
        <f t="shared" si="71"/>
        <v>0</v>
      </c>
      <c r="O36" s="41">
        <f t="shared" si="71"/>
        <v>0</v>
      </c>
      <c r="P36" s="41">
        <f t="shared" si="71"/>
        <v>0</v>
      </c>
      <c r="Q36" s="41">
        <f t="shared" si="71"/>
        <v>0</v>
      </c>
      <c r="R36" s="41">
        <f t="shared" si="71"/>
        <v>0</v>
      </c>
      <c r="S36" s="41">
        <f t="shared" si="71"/>
        <v>0</v>
      </c>
      <c r="T36" s="41">
        <f t="shared" si="71"/>
        <v>0</v>
      </c>
      <c r="U36" s="41">
        <f t="shared" si="71"/>
        <v>0</v>
      </c>
      <c r="V36" s="41">
        <f t="shared" si="71"/>
        <v>0</v>
      </c>
      <c r="W36" s="41">
        <f t="shared" si="71"/>
        <v>0</v>
      </c>
      <c r="X36" s="41">
        <f t="shared" si="71"/>
        <v>0</v>
      </c>
      <c r="Y36" s="41">
        <f t="shared" si="71"/>
        <v>0</v>
      </c>
      <c r="Z36" s="41">
        <f t="shared" si="71"/>
        <v>0</v>
      </c>
      <c r="AA36" s="41">
        <f t="shared" si="71"/>
        <v>0</v>
      </c>
      <c r="AB36" s="41">
        <f t="shared" si="71"/>
        <v>0</v>
      </c>
      <c r="AC36" s="41">
        <f t="shared" si="71"/>
        <v>0</v>
      </c>
      <c r="AD36" s="41">
        <f t="shared" si="71"/>
        <v>53600</v>
      </c>
      <c r="AE36" s="41">
        <f t="shared" si="71"/>
        <v>0</v>
      </c>
      <c r="AF36" s="29"/>
    </row>
    <row r="37" spans="1:32" ht="18.75" x14ac:dyDescent="0.3">
      <c r="A37" s="14" t="s">
        <v>74</v>
      </c>
      <c r="B37" s="47">
        <f>H37+J37+L37+N37+P37+R37+T37+V37+X37+Z37+AB37+AD37</f>
        <v>54957</v>
      </c>
      <c r="C37" s="32">
        <f>H37</f>
        <v>0</v>
      </c>
      <c r="D37" s="32">
        <f>D35</f>
        <v>0</v>
      </c>
      <c r="E37" s="32">
        <f>I37</f>
        <v>0</v>
      </c>
      <c r="F37" s="32">
        <f>E37/B37*100</f>
        <v>0</v>
      </c>
      <c r="G37" s="47" t="e">
        <f t="shared" ref="G37" si="72">E37/C37*100</f>
        <v>#DIV/0!</v>
      </c>
      <c r="H37" s="47"/>
      <c r="I37" s="47"/>
      <c r="J37" s="47">
        <v>1357</v>
      </c>
      <c r="K37" s="47"/>
      <c r="L37" s="47"/>
      <c r="M37" s="47"/>
      <c r="N37" s="47"/>
      <c r="O37" s="47"/>
      <c r="P37" s="47"/>
      <c r="Q37" s="47"/>
      <c r="R37" s="47"/>
      <c r="S37" s="47"/>
      <c r="T37" s="47"/>
      <c r="U37" s="47"/>
      <c r="V37" s="47"/>
      <c r="W37" s="47"/>
      <c r="X37" s="47"/>
      <c r="Y37" s="47"/>
      <c r="Z37" s="47"/>
      <c r="AA37" s="47"/>
      <c r="AB37" s="47"/>
      <c r="AC37" s="47"/>
      <c r="AD37" s="47">
        <v>53600</v>
      </c>
      <c r="AE37" s="47"/>
      <c r="AF37" s="47"/>
    </row>
    <row r="38" spans="1:32" ht="18.75" x14ac:dyDescent="0.3">
      <c r="A38" s="56" t="s">
        <v>35</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1:32" ht="18.75" x14ac:dyDescent="0.3">
      <c r="A39" s="13" t="s">
        <v>31</v>
      </c>
      <c r="B39" s="41">
        <f>B40+B41</f>
        <v>55358.9</v>
      </c>
      <c r="C39" s="41">
        <f t="shared" ref="C39:E39" si="73">C40+C41</f>
        <v>0</v>
      </c>
      <c r="D39" s="41">
        <f t="shared" si="73"/>
        <v>0</v>
      </c>
      <c r="E39" s="41">
        <f t="shared" si="73"/>
        <v>0</v>
      </c>
      <c r="F39" s="32">
        <f>E39/B39*100</f>
        <v>0</v>
      </c>
      <c r="G39" s="47" t="e">
        <f t="shared" ref="G39" si="74">E39/C39*100</f>
        <v>#DIV/0!</v>
      </c>
      <c r="H39" s="41">
        <f>H40+H41</f>
        <v>0</v>
      </c>
      <c r="I39" s="41">
        <f t="shared" ref="I39:K39" si="75">I40+I41</f>
        <v>0</v>
      </c>
      <c r="J39" s="41">
        <f t="shared" si="75"/>
        <v>1357</v>
      </c>
      <c r="K39" s="41">
        <f t="shared" si="75"/>
        <v>0</v>
      </c>
      <c r="L39" s="41">
        <f t="shared" ref="L39" si="76">L40+L41</f>
        <v>0</v>
      </c>
      <c r="M39" s="41">
        <f t="shared" ref="M39:N39" si="77">M40+M41</f>
        <v>0</v>
      </c>
      <c r="N39" s="41">
        <f t="shared" si="77"/>
        <v>0</v>
      </c>
      <c r="O39" s="41">
        <f t="shared" ref="O39" si="78">O40+O41</f>
        <v>0</v>
      </c>
      <c r="P39" s="41">
        <f t="shared" ref="P39:Q39" si="79">P40+P41</f>
        <v>0</v>
      </c>
      <c r="Q39" s="41">
        <f t="shared" si="79"/>
        <v>0</v>
      </c>
      <c r="R39" s="41">
        <f t="shared" ref="R39" si="80">R40+R41</f>
        <v>0</v>
      </c>
      <c r="S39" s="41">
        <f t="shared" ref="S39:T39" si="81">S40+S41</f>
        <v>0</v>
      </c>
      <c r="T39" s="41">
        <f t="shared" si="81"/>
        <v>100</v>
      </c>
      <c r="U39" s="41">
        <f t="shared" ref="U39" si="82">U40+U41</f>
        <v>0</v>
      </c>
      <c r="V39" s="41">
        <f t="shared" ref="V39:W39" si="83">V40+V41</f>
        <v>139.60000000000002</v>
      </c>
      <c r="W39" s="41">
        <f t="shared" si="83"/>
        <v>0</v>
      </c>
      <c r="X39" s="41">
        <f t="shared" ref="X39" si="84">X40+X41</f>
        <v>36.700000000000003</v>
      </c>
      <c r="Y39" s="41">
        <f t="shared" ref="Y39:Z39" si="85">Y40+Y41</f>
        <v>0</v>
      </c>
      <c r="Z39" s="41">
        <f t="shared" si="85"/>
        <v>36.700000000000003</v>
      </c>
      <c r="AA39" s="41">
        <f t="shared" ref="AA39" si="86">AA40+AA41</f>
        <v>0</v>
      </c>
      <c r="AB39" s="41">
        <f t="shared" ref="AB39:AC39" si="87">AB40+AB41</f>
        <v>19.3</v>
      </c>
      <c r="AC39" s="41">
        <f t="shared" si="87"/>
        <v>0</v>
      </c>
      <c r="AD39" s="41">
        <f t="shared" ref="AD39" si="88">AD40+AD41</f>
        <v>53669.599999999999</v>
      </c>
      <c r="AE39" s="41">
        <f t="shared" ref="AE39" si="89">AE40+AE41</f>
        <v>0</v>
      </c>
      <c r="AF39" s="29"/>
    </row>
    <row r="40" spans="1:32" ht="18.75" x14ac:dyDescent="0.3">
      <c r="A40" s="13" t="s">
        <v>33</v>
      </c>
      <c r="B40" s="41">
        <f>B31+B34</f>
        <v>401.9</v>
      </c>
      <c r="C40" s="41">
        <f t="shared" ref="C40:E40" si="90">C31+C34</f>
        <v>0</v>
      </c>
      <c r="D40" s="41">
        <f t="shared" si="90"/>
        <v>0</v>
      </c>
      <c r="E40" s="41">
        <f t="shared" si="90"/>
        <v>0</v>
      </c>
      <c r="F40" s="32">
        <f t="shared" ref="F40:F41" si="91">E40/B40*100</f>
        <v>0</v>
      </c>
      <c r="G40" s="47" t="e">
        <f t="shared" ref="G40:G41" si="92">E40/C40*100</f>
        <v>#DIV/0!</v>
      </c>
      <c r="H40" s="41">
        <f>H31+H34</f>
        <v>0</v>
      </c>
      <c r="I40" s="41">
        <f t="shared" ref="I40:K40" si="93">I31+I34</f>
        <v>0</v>
      </c>
      <c r="J40" s="41">
        <f t="shared" si="93"/>
        <v>0</v>
      </c>
      <c r="K40" s="41">
        <f t="shared" si="93"/>
        <v>0</v>
      </c>
      <c r="L40" s="41">
        <f t="shared" ref="L40:AE40" si="94">L31+L34</f>
        <v>0</v>
      </c>
      <c r="M40" s="41">
        <f t="shared" si="94"/>
        <v>0</v>
      </c>
      <c r="N40" s="41">
        <f t="shared" si="94"/>
        <v>0</v>
      </c>
      <c r="O40" s="41">
        <f t="shared" si="94"/>
        <v>0</v>
      </c>
      <c r="P40" s="41">
        <f t="shared" si="94"/>
        <v>0</v>
      </c>
      <c r="Q40" s="41">
        <f t="shared" si="94"/>
        <v>0</v>
      </c>
      <c r="R40" s="41">
        <f t="shared" si="94"/>
        <v>0</v>
      </c>
      <c r="S40" s="41">
        <f t="shared" si="94"/>
        <v>0</v>
      </c>
      <c r="T40" s="41">
        <f t="shared" si="94"/>
        <v>100</v>
      </c>
      <c r="U40" s="41">
        <f t="shared" si="94"/>
        <v>0</v>
      </c>
      <c r="V40" s="41">
        <f t="shared" si="94"/>
        <v>139.60000000000002</v>
      </c>
      <c r="W40" s="41">
        <f t="shared" si="94"/>
        <v>0</v>
      </c>
      <c r="X40" s="41">
        <f t="shared" si="94"/>
        <v>36.700000000000003</v>
      </c>
      <c r="Y40" s="41">
        <f t="shared" si="94"/>
        <v>0</v>
      </c>
      <c r="Z40" s="41">
        <f t="shared" si="94"/>
        <v>36.700000000000003</v>
      </c>
      <c r="AA40" s="41">
        <f t="shared" si="94"/>
        <v>0</v>
      </c>
      <c r="AB40" s="41">
        <f t="shared" si="94"/>
        <v>19.3</v>
      </c>
      <c r="AC40" s="41">
        <f t="shared" si="94"/>
        <v>0</v>
      </c>
      <c r="AD40" s="41">
        <f t="shared" si="94"/>
        <v>69.599999999999994</v>
      </c>
      <c r="AE40" s="41">
        <f t="shared" si="94"/>
        <v>0</v>
      </c>
      <c r="AF40" s="29"/>
    </row>
    <row r="41" spans="1:32" ht="18.75" x14ac:dyDescent="0.3">
      <c r="A41" s="14" t="s">
        <v>74</v>
      </c>
      <c r="B41" s="41">
        <f>B37</f>
        <v>54957</v>
      </c>
      <c r="C41" s="41">
        <f t="shared" ref="C41:E41" si="95">C37</f>
        <v>0</v>
      </c>
      <c r="D41" s="41">
        <f t="shared" si="95"/>
        <v>0</v>
      </c>
      <c r="E41" s="41">
        <f t="shared" si="95"/>
        <v>0</v>
      </c>
      <c r="F41" s="32">
        <f t="shared" si="91"/>
        <v>0</v>
      </c>
      <c r="G41" s="47" t="e">
        <f t="shared" si="92"/>
        <v>#DIV/0!</v>
      </c>
      <c r="H41" s="41">
        <f>H37</f>
        <v>0</v>
      </c>
      <c r="I41" s="41">
        <f t="shared" ref="I41:K41" si="96">I37</f>
        <v>0</v>
      </c>
      <c r="J41" s="41">
        <f t="shared" si="96"/>
        <v>1357</v>
      </c>
      <c r="K41" s="41">
        <f t="shared" si="96"/>
        <v>0</v>
      </c>
      <c r="L41" s="41">
        <f t="shared" ref="L41:AE41" si="97">L37</f>
        <v>0</v>
      </c>
      <c r="M41" s="41">
        <f t="shared" si="97"/>
        <v>0</v>
      </c>
      <c r="N41" s="41">
        <f t="shared" si="97"/>
        <v>0</v>
      </c>
      <c r="O41" s="41">
        <f t="shared" si="97"/>
        <v>0</v>
      </c>
      <c r="P41" s="41">
        <f t="shared" si="97"/>
        <v>0</v>
      </c>
      <c r="Q41" s="41">
        <f t="shared" si="97"/>
        <v>0</v>
      </c>
      <c r="R41" s="41">
        <f t="shared" si="97"/>
        <v>0</v>
      </c>
      <c r="S41" s="41">
        <f t="shared" si="97"/>
        <v>0</v>
      </c>
      <c r="T41" s="41">
        <f t="shared" si="97"/>
        <v>0</v>
      </c>
      <c r="U41" s="41">
        <f t="shared" si="97"/>
        <v>0</v>
      </c>
      <c r="V41" s="41">
        <f t="shared" si="97"/>
        <v>0</v>
      </c>
      <c r="W41" s="41">
        <f t="shared" si="97"/>
        <v>0</v>
      </c>
      <c r="X41" s="41">
        <f t="shared" si="97"/>
        <v>0</v>
      </c>
      <c r="Y41" s="41">
        <f t="shared" si="97"/>
        <v>0</v>
      </c>
      <c r="Z41" s="41">
        <f t="shared" si="97"/>
        <v>0</v>
      </c>
      <c r="AA41" s="41">
        <f t="shared" si="97"/>
        <v>0</v>
      </c>
      <c r="AB41" s="41">
        <f t="shared" si="97"/>
        <v>0</v>
      </c>
      <c r="AC41" s="41">
        <f t="shared" si="97"/>
        <v>0</v>
      </c>
      <c r="AD41" s="41">
        <f t="shared" si="97"/>
        <v>53600</v>
      </c>
      <c r="AE41" s="41">
        <f t="shared" si="97"/>
        <v>0</v>
      </c>
      <c r="AF41" s="29"/>
    </row>
    <row r="42" spans="1:32" ht="37.5" x14ac:dyDescent="0.3">
      <c r="A42" s="28" t="s">
        <v>73</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18.75" x14ac:dyDescent="0.3">
      <c r="A43" s="8" t="s">
        <v>31</v>
      </c>
      <c r="B43" s="41">
        <f>B44+B45</f>
        <v>55358.9</v>
      </c>
      <c r="C43" s="41">
        <f t="shared" ref="C43:E43" si="98">C44+C45</f>
        <v>0</v>
      </c>
      <c r="D43" s="41">
        <f t="shared" si="98"/>
        <v>0</v>
      </c>
      <c r="E43" s="41">
        <f t="shared" si="98"/>
        <v>0</v>
      </c>
      <c r="F43" s="32">
        <f t="shared" ref="F43" si="99">E43/B43*100</f>
        <v>0</v>
      </c>
      <c r="G43" s="47" t="e">
        <f t="shared" ref="G43" si="100">E43/C43*100</f>
        <v>#DIV/0!</v>
      </c>
      <c r="H43" s="41">
        <f>H44+H45</f>
        <v>0</v>
      </c>
      <c r="I43" s="41">
        <f t="shared" ref="I43:AE43" si="101">I44+I45</f>
        <v>0</v>
      </c>
      <c r="J43" s="41">
        <f t="shared" si="101"/>
        <v>1357</v>
      </c>
      <c r="K43" s="41">
        <f t="shared" si="101"/>
        <v>0</v>
      </c>
      <c r="L43" s="41">
        <f t="shared" si="101"/>
        <v>0</v>
      </c>
      <c r="M43" s="41">
        <f t="shared" si="101"/>
        <v>0</v>
      </c>
      <c r="N43" s="41">
        <f t="shared" si="101"/>
        <v>0</v>
      </c>
      <c r="O43" s="41">
        <f t="shared" si="101"/>
        <v>0</v>
      </c>
      <c r="P43" s="41">
        <f t="shared" si="101"/>
        <v>0</v>
      </c>
      <c r="Q43" s="41">
        <f t="shared" si="101"/>
        <v>0</v>
      </c>
      <c r="R43" s="41">
        <f t="shared" si="101"/>
        <v>0</v>
      </c>
      <c r="S43" s="41">
        <f t="shared" si="101"/>
        <v>0</v>
      </c>
      <c r="T43" s="41">
        <f t="shared" si="101"/>
        <v>100</v>
      </c>
      <c r="U43" s="41">
        <f t="shared" si="101"/>
        <v>0</v>
      </c>
      <c r="V43" s="41">
        <f t="shared" si="101"/>
        <v>139.60000000000002</v>
      </c>
      <c r="W43" s="41">
        <f t="shared" si="101"/>
        <v>0</v>
      </c>
      <c r="X43" s="41">
        <f t="shared" si="101"/>
        <v>36.700000000000003</v>
      </c>
      <c r="Y43" s="41">
        <f t="shared" si="101"/>
        <v>0</v>
      </c>
      <c r="Z43" s="41">
        <f t="shared" si="101"/>
        <v>36.700000000000003</v>
      </c>
      <c r="AA43" s="41">
        <f t="shared" si="101"/>
        <v>0</v>
      </c>
      <c r="AB43" s="41">
        <f t="shared" si="101"/>
        <v>19.3</v>
      </c>
      <c r="AC43" s="41">
        <f t="shared" si="101"/>
        <v>0</v>
      </c>
      <c r="AD43" s="41">
        <f t="shared" si="101"/>
        <v>53669.599999999999</v>
      </c>
      <c r="AE43" s="41">
        <f t="shared" si="101"/>
        <v>0</v>
      </c>
      <c r="AF43" s="29"/>
    </row>
    <row r="44" spans="1:32" ht="18.75" x14ac:dyDescent="0.3">
      <c r="A44" s="13" t="s">
        <v>33</v>
      </c>
      <c r="B44" s="41">
        <f>B40</f>
        <v>401.9</v>
      </c>
      <c r="C44" s="41">
        <f t="shared" ref="C44:E44" si="102">C40</f>
        <v>0</v>
      </c>
      <c r="D44" s="41">
        <f t="shared" si="102"/>
        <v>0</v>
      </c>
      <c r="E44" s="41">
        <f t="shared" si="102"/>
        <v>0</v>
      </c>
      <c r="F44" s="32">
        <f t="shared" ref="F44:F45" si="103">E44/B44*100</f>
        <v>0</v>
      </c>
      <c r="G44" s="47" t="e">
        <f t="shared" ref="G44:G45" si="104">E44/C44*100</f>
        <v>#DIV/0!</v>
      </c>
      <c r="H44" s="41">
        <f>H40</f>
        <v>0</v>
      </c>
      <c r="I44" s="41">
        <f t="shared" ref="I44:AE44" si="105">I40</f>
        <v>0</v>
      </c>
      <c r="J44" s="41">
        <f t="shared" si="105"/>
        <v>0</v>
      </c>
      <c r="K44" s="41">
        <f t="shared" si="105"/>
        <v>0</v>
      </c>
      <c r="L44" s="41">
        <f t="shared" si="105"/>
        <v>0</v>
      </c>
      <c r="M44" s="41">
        <f t="shared" si="105"/>
        <v>0</v>
      </c>
      <c r="N44" s="41">
        <f t="shared" si="105"/>
        <v>0</v>
      </c>
      <c r="O44" s="41">
        <f t="shared" si="105"/>
        <v>0</v>
      </c>
      <c r="P44" s="41">
        <f t="shared" si="105"/>
        <v>0</v>
      </c>
      <c r="Q44" s="41">
        <f t="shared" si="105"/>
        <v>0</v>
      </c>
      <c r="R44" s="41">
        <f t="shared" si="105"/>
        <v>0</v>
      </c>
      <c r="S44" s="41">
        <f t="shared" si="105"/>
        <v>0</v>
      </c>
      <c r="T44" s="41">
        <f t="shared" si="105"/>
        <v>100</v>
      </c>
      <c r="U44" s="41">
        <f t="shared" si="105"/>
        <v>0</v>
      </c>
      <c r="V44" s="41">
        <f t="shared" si="105"/>
        <v>139.60000000000002</v>
      </c>
      <c r="W44" s="41">
        <f t="shared" si="105"/>
        <v>0</v>
      </c>
      <c r="X44" s="41">
        <f t="shared" si="105"/>
        <v>36.700000000000003</v>
      </c>
      <c r="Y44" s="41">
        <f t="shared" si="105"/>
        <v>0</v>
      </c>
      <c r="Z44" s="41">
        <f t="shared" si="105"/>
        <v>36.700000000000003</v>
      </c>
      <c r="AA44" s="41">
        <f t="shared" si="105"/>
        <v>0</v>
      </c>
      <c r="AB44" s="41">
        <f t="shared" si="105"/>
        <v>19.3</v>
      </c>
      <c r="AC44" s="41">
        <f t="shared" si="105"/>
        <v>0</v>
      </c>
      <c r="AD44" s="41">
        <f t="shared" si="105"/>
        <v>69.599999999999994</v>
      </c>
      <c r="AE44" s="41">
        <f t="shared" si="105"/>
        <v>0</v>
      </c>
      <c r="AF44" s="29"/>
    </row>
    <row r="45" spans="1:32" ht="18.75" x14ac:dyDescent="0.3">
      <c r="A45" s="14" t="s">
        <v>74</v>
      </c>
      <c r="B45" s="41">
        <f>B41</f>
        <v>54957</v>
      </c>
      <c r="C45" s="41">
        <f t="shared" ref="C45:E45" si="106">C41</f>
        <v>0</v>
      </c>
      <c r="D45" s="41">
        <f t="shared" si="106"/>
        <v>0</v>
      </c>
      <c r="E45" s="41">
        <f t="shared" si="106"/>
        <v>0</v>
      </c>
      <c r="F45" s="32">
        <f t="shared" si="103"/>
        <v>0</v>
      </c>
      <c r="G45" s="47" t="e">
        <f t="shared" si="104"/>
        <v>#DIV/0!</v>
      </c>
      <c r="H45" s="41">
        <f>H41</f>
        <v>0</v>
      </c>
      <c r="I45" s="41">
        <f t="shared" ref="I45:AE45" si="107">I41</f>
        <v>0</v>
      </c>
      <c r="J45" s="41">
        <f t="shared" si="107"/>
        <v>1357</v>
      </c>
      <c r="K45" s="41">
        <f t="shared" si="107"/>
        <v>0</v>
      </c>
      <c r="L45" s="41">
        <f t="shared" si="107"/>
        <v>0</v>
      </c>
      <c r="M45" s="41">
        <f t="shared" si="107"/>
        <v>0</v>
      </c>
      <c r="N45" s="41">
        <f t="shared" si="107"/>
        <v>0</v>
      </c>
      <c r="O45" s="41">
        <f t="shared" si="107"/>
        <v>0</v>
      </c>
      <c r="P45" s="41">
        <f t="shared" si="107"/>
        <v>0</v>
      </c>
      <c r="Q45" s="41">
        <f t="shared" si="107"/>
        <v>0</v>
      </c>
      <c r="R45" s="41">
        <f t="shared" si="107"/>
        <v>0</v>
      </c>
      <c r="S45" s="41">
        <f t="shared" si="107"/>
        <v>0</v>
      </c>
      <c r="T45" s="41">
        <f t="shared" si="107"/>
        <v>0</v>
      </c>
      <c r="U45" s="41">
        <f t="shared" si="107"/>
        <v>0</v>
      </c>
      <c r="V45" s="41">
        <f t="shared" si="107"/>
        <v>0</v>
      </c>
      <c r="W45" s="41">
        <f t="shared" si="107"/>
        <v>0</v>
      </c>
      <c r="X45" s="41">
        <f t="shared" si="107"/>
        <v>0</v>
      </c>
      <c r="Y45" s="41">
        <f t="shared" si="107"/>
        <v>0</v>
      </c>
      <c r="Z45" s="41">
        <f t="shared" si="107"/>
        <v>0</v>
      </c>
      <c r="AA45" s="41">
        <f t="shared" si="107"/>
        <v>0</v>
      </c>
      <c r="AB45" s="41">
        <f t="shared" si="107"/>
        <v>0</v>
      </c>
      <c r="AC45" s="41">
        <f t="shared" si="107"/>
        <v>0</v>
      </c>
      <c r="AD45" s="41">
        <f t="shared" si="107"/>
        <v>53600</v>
      </c>
      <c r="AE45" s="41">
        <f t="shared" si="107"/>
        <v>0</v>
      </c>
      <c r="AF45" s="29"/>
    </row>
    <row r="46" spans="1:32" ht="131.25" x14ac:dyDescent="0.3">
      <c r="A46" s="55" t="s">
        <v>59</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18.75" x14ac:dyDescent="0.3">
      <c r="A47" s="52" t="s">
        <v>54</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50" x14ac:dyDescent="0.3">
      <c r="A48" s="50" t="s">
        <v>60</v>
      </c>
      <c r="B48" s="53"/>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18.75" x14ac:dyDescent="0.3">
      <c r="A49" s="18" t="s">
        <v>31</v>
      </c>
      <c r="B49" s="41">
        <f>B50</f>
        <v>8770.880000000001</v>
      </c>
      <c r="C49" s="41">
        <f t="shared" ref="C49:E49" si="108">C50</f>
        <v>1146.1199999999999</v>
      </c>
      <c r="D49" s="41">
        <f t="shared" si="108"/>
        <v>0</v>
      </c>
      <c r="E49" s="41">
        <f t="shared" si="108"/>
        <v>760.22</v>
      </c>
      <c r="F49" s="32">
        <f t="shared" ref="F49" si="109">E49/B49*100</f>
        <v>8.6675453318253126</v>
      </c>
      <c r="G49" s="47">
        <f t="shared" ref="G49" si="110">E49/C49*100</f>
        <v>66.329878197745444</v>
      </c>
      <c r="H49" s="41">
        <f>H50</f>
        <v>1146.1199999999999</v>
      </c>
      <c r="I49" s="41">
        <f t="shared" ref="I49:AE49" si="111">I50</f>
        <v>760.22</v>
      </c>
      <c r="J49" s="41">
        <f t="shared" si="111"/>
        <v>746.3</v>
      </c>
      <c r="K49" s="41">
        <f t="shared" si="111"/>
        <v>0</v>
      </c>
      <c r="L49" s="41">
        <f t="shared" si="111"/>
        <v>603.29999999999995</v>
      </c>
      <c r="M49" s="41">
        <f t="shared" si="111"/>
        <v>0</v>
      </c>
      <c r="N49" s="41">
        <f t="shared" si="111"/>
        <v>845.1</v>
      </c>
      <c r="O49" s="41">
        <f t="shared" si="111"/>
        <v>0</v>
      </c>
      <c r="P49" s="41">
        <f t="shared" si="111"/>
        <v>676.33</v>
      </c>
      <c r="Q49" s="41">
        <f t="shared" si="111"/>
        <v>0</v>
      </c>
      <c r="R49" s="41">
        <f t="shared" si="111"/>
        <v>603.29999999999995</v>
      </c>
      <c r="S49" s="41">
        <f t="shared" si="111"/>
        <v>0</v>
      </c>
      <c r="T49" s="41">
        <f t="shared" si="111"/>
        <v>845.1</v>
      </c>
      <c r="U49" s="41">
        <f t="shared" si="111"/>
        <v>0</v>
      </c>
      <c r="V49" s="41">
        <f t="shared" si="111"/>
        <v>676.33</v>
      </c>
      <c r="W49" s="41">
        <f t="shared" si="111"/>
        <v>0</v>
      </c>
      <c r="X49" s="41">
        <f t="shared" si="111"/>
        <v>603.29999999999995</v>
      </c>
      <c r="Y49" s="41">
        <f t="shared" si="111"/>
        <v>0</v>
      </c>
      <c r="Z49" s="41">
        <f t="shared" si="111"/>
        <v>845.1</v>
      </c>
      <c r="AA49" s="41">
        <f t="shared" si="111"/>
        <v>0</v>
      </c>
      <c r="AB49" s="41">
        <f t="shared" si="111"/>
        <v>676.33</v>
      </c>
      <c r="AC49" s="41">
        <f t="shared" si="111"/>
        <v>0</v>
      </c>
      <c r="AD49" s="41">
        <f t="shared" si="111"/>
        <v>504.27</v>
      </c>
      <c r="AE49" s="41">
        <f t="shared" si="111"/>
        <v>0</v>
      </c>
      <c r="AF49" s="29"/>
    </row>
    <row r="50" spans="1:32" s="46" customFormat="1" ht="18.75" x14ac:dyDescent="0.3">
      <c r="A50" s="15" t="s">
        <v>33</v>
      </c>
      <c r="B50" s="47">
        <f>H50+J50+L50+N50+P50+R50+T50+V50+X50+Z50+AB50+AD50</f>
        <v>8770.880000000001</v>
      </c>
      <c r="C50" s="32">
        <f>H50</f>
        <v>1146.1199999999999</v>
      </c>
      <c r="D50" s="32">
        <f>D48</f>
        <v>0</v>
      </c>
      <c r="E50" s="32">
        <f>I50</f>
        <v>760.22</v>
      </c>
      <c r="F50" s="32">
        <f t="shared" ref="F50" si="112">E50/B50*100</f>
        <v>8.6675453318253126</v>
      </c>
      <c r="G50" s="47">
        <f t="shared" ref="G50" si="113">E50/C50*100</f>
        <v>66.329878197745444</v>
      </c>
      <c r="H50" s="47">
        <v>1146.1199999999999</v>
      </c>
      <c r="I50" s="29">
        <v>760.22</v>
      </c>
      <c r="J50" s="29">
        <v>746.3</v>
      </c>
      <c r="K50" s="29"/>
      <c r="L50" s="29">
        <v>603.29999999999995</v>
      </c>
      <c r="M50" s="29"/>
      <c r="N50" s="29">
        <v>845.1</v>
      </c>
      <c r="O50" s="29"/>
      <c r="P50" s="29">
        <v>676.33</v>
      </c>
      <c r="Q50" s="29"/>
      <c r="R50" s="29">
        <v>603.29999999999995</v>
      </c>
      <c r="S50" s="29"/>
      <c r="T50" s="29">
        <v>845.1</v>
      </c>
      <c r="U50" s="29"/>
      <c r="V50" s="29">
        <v>676.33</v>
      </c>
      <c r="W50" s="29"/>
      <c r="X50" s="29">
        <v>603.29999999999995</v>
      </c>
      <c r="Y50" s="29"/>
      <c r="Z50" s="29">
        <v>845.1</v>
      </c>
      <c r="AA50" s="29"/>
      <c r="AB50" s="29">
        <v>676.33</v>
      </c>
      <c r="AC50" s="29"/>
      <c r="AD50" s="29">
        <v>504.27</v>
      </c>
      <c r="AE50" s="29"/>
      <c r="AF50" s="29"/>
    </row>
    <row r="51" spans="1:32" ht="112.5" x14ac:dyDescent="0.3">
      <c r="A51" s="51" t="s">
        <v>61</v>
      </c>
      <c r="B51" s="5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row>
    <row r="52" spans="1:32" ht="18.75" x14ac:dyDescent="0.3">
      <c r="A52" s="19" t="s">
        <v>31</v>
      </c>
      <c r="B52" s="41">
        <f>B53</f>
        <v>35219.199999999997</v>
      </c>
      <c r="C52" s="41">
        <f t="shared" ref="C52:E52" si="114">C53</f>
        <v>2514.42</v>
      </c>
      <c r="D52" s="41">
        <f t="shared" si="114"/>
        <v>0</v>
      </c>
      <c r="E52" s="41">
        <f t="shared" si="114"/>
        <v>1209.1099999999999</v>
      </c>
      <c r="F52" s="32">
        <f t="shared" ref="F52" si="115">E52/B52*100</f>
        <v>3.4330989914592038</v>
      </c>
      <c r="G52" s="47">
        <f t="shared" ref="G52" si="116">E52/C52*100</f>
        <v>48.087033987957454</v>
      </c>
      <c r="H52" s="41">
        <f>H53</f>
        <v>2514.42</v>
      </c>
      <c r="I52" s="41">
        <f t="shared" ref="I52:AE52" si="117">I53</f>
        <v>1209.1099999999999</v>
      </c>
      <c r="J52" s="41">
        <f t="shared" si="117"/>
        <v>2858.69</v>
      </c>
      <c r="K52" s="41">
        <f t="shared" si="117"/>
        <v>0</v>
      </c>
      <c r="L52" s="41">
        <f t="shared" si="117"/>
        <v>2990.47</v>
      </c>
      <c r="M52" s="41">
        <f t="shared" si="117"/>
        <v>0</v>
      </c>
      <c r="N52" s="41">
        <f t="shared" si="117"/>
        <v>3181.58</v>
      </c>
      <c r="O52" s="41">
        <f t="shared" si="117"/>
        <v>0</v>
      </c>
      <c r="P52" s="41">
        <f t="shared" si="117"/>
        <v>3131.47</v>
      </c>
      <c r="Q52" s="41">
        <f t="shared" si="117"/>
        <v>0</v>
      </c>
      <c r="R52" s="41">
        <f t="shared" si="117"/>
        <v>2835.11</v>
      </c>
      <c r="S52" s="41">
        <f t="shared" si="117"/>
        <v>0</v>
      </c>
      <c r="T52" s="41">
        <f t="shared" si="117"/>
        <v>3439.4</v>
      </c>
      <c r="U52" s="41">
        <f t="shared" si="117"/>
        <v>0</v>
      </c>
      <c r="V52" s="41">
        <f t="shared" si="117"/>
        <v>2837.1</v>
      </c>
      <c r="W52" s="41">
        <f t="shared" si="117"/>
        <v>0</v>
      </c>
      <c r="X52" s="41">
        <f t="shared" si="117"/>
        <v>2887.37</v>
      </c>
      <c r="Y52" s="41">
        <f t="shared" si="117"/>
        <v>0</v>
      </c>
      <c r="Z52" s="41">
        <f t="shared" si="117"/>
        <v>3215.67</v>
      </c>
      <c r="AA52" s="41">
        <f t="shared" si="117"/>
        <v>0</v>
      </c>
      <c r="AB52" s="41">
        <f t="shared" si="117"/>
        <v>2887.27</v>
      </c>
      <c r="AC52" s="41">
        <f t="shared" si="117"/>
        <v>0</v>
      </c>
      <c r="AD52" s="41">
        <f t="shared" si="117"/>
        <v>2440.65</v>
      </c>
      <c r="AE52" s="41">
        <f t="shared" si="117"/>
        <v>0</v>
      </c>
      <c r="AF52" s="29"/>
    </row>
    <row r="53" spans="1:32" s="46" customFormat="1" ht="18.75" x14ac:dyDescent="0.3">
      <c r="A53" s="15" t="s">
        <v>33</v>
      </c>
      <c r="B53" s="47">
        <f>H53+J53+L53+N53+P53+R53+T53+V53+X53+Z53+AB53+AD53</f>
        <v>35219.199999999997</v>
      </c>
      <c r="C53" s="32">
        <f>H53</f>
        <v>2514.42</v>
      </c>
      <c r="D53" s="32">
        <f>D51</f>
        <v>0</v>
      </c>
      <c r="E53" s="32">
        <f>I53</f>
        <v>1209.1099999999999</v>
      </c>
      <c r="F53" s="32">
        <f t="shared" ref="F53" si="118">E53/B53*100</f>
        <v>3.4330989914592038</v>
      </c>
      <c r="G53" s="47">
        <f t="shared" ref="G53" si="119">E53/C53*100</f>
        <v>48.087033987957454</v>
      </c>
      <c r="H53" s="47">
        <v>2514.42</v>
      </c>
      <c r="I53" s="47">
        <v>1209.1099999999999</v>
      </c>
      <c r="J53" s="47">
        <v>2858.69</v>
      </c>
      <c r="K53" s="47"/>
      <c r="L53" s="47">
        <v>2990.47</v>
      </c>
      <c r="M53" s="47"/>
      <c r="N53" s="47">
        <v>3181.58</v>
      </c>
      <c r="O53" s="47"/>
      <c r="P53" s="47">
        <v>3131.47</v>
      </c>
      <c r="Q53" s="47"/>
      <c r="R53" s="47">
        <v>2835.11</v>
      </c>
      <c r="S53" s="47"/>
      <c r="T53" s="47">
        <v>3439.4</v>
      </c>
      <c r="U53" s="47"/>
      <c r="V53" s="47">
        <v>2837.1</v>
      </c>
      <c r="W53" s="47"/>
      <c r="X53" s="47">
        <v>2887.37</v>
      </c>
      <c r="Y53" s="47"/>
      <c r="Z53" s="47">
        <v>3215.67</v>
      </c>
      <c r="AA53" s="47"/>
      <c r="AB53" s="47">
        <v>2887.27</v>
      </c>
      <c r="AC53" s="47"/>
      <c r="AD53" s="47">
        <v>2440.65</v>
      </c>
      <c r="AE53" s="47"/>
      <c r="AF53" s="47"/>
    </row>
    <row r="54" spans="1:32" ht="18.75" x14ac:dyDescent="0.3">
      <c r="A54" s="56" t="s">
        <v>62</v>
      </c>
      <c r="B54" s="29"/>
      <c r="C54" s="29"/>
      <c r="D54" s="29"/>
      <c r="E54" s="29"/>
      <c r="F54" s="29"/>
      <c r="G54" s="29"/>
      <c r="H54" s="29"/>
      <c r="I54" s="47"/>
      <c r="J54" s="47"/>
      <c r="K54" s="47"/>
      <c r="L54" s="47"/>
      <c r="M54" s="47"/>
      <c r="N54" s="47"/>
      <c r="O54" s="29"/>
      <c r="P54" s="29"/>
      <c r="Q54" s="29"/>
      <c r="R54" s="29"/>
      <c r="S54" s="29"/>
      <c r="T54" s="29"/>
      <c r="U54" s="29"/>
      <c r="V54" s="29"/>
      <c r="W54" s="29"/>
      <c r="X54" s="29"/>
      <c r="Y54" s="29"/>
      <c r="Z54" s="29"/>
      <c r="AA54" s="29"/>
      <c r="AB54" s="29"/>
      <c r="AC54" s="29"/>
      <c r="AD54" s="29"/>
      <c r="AE54" s="29"/>
      <c r="AF54" s="29"/>
    </row>
    <row r="55" spans="1:32" ht="18.75" x14ac:dyDescent="0.3">
      <c r="A55" s="19" t="s">
        <v>31</v>
      </c>
      <c r="B55" s="41">
        <f>B56</f>
        <v>43990.080000000002</v>
      </c>
      <c r="C55" s="41">
        <f t="shared" ref="C55:E55" si="120">C56</f>
        <v>3660.54</v>
      </c>
      <c r="D55" s="41">
        <f t="shared" si="120"/>
        <v>0</v>
      </c>
      <c r="E55" s="41">
        <f t="shared" si="120"/>
        <v>1969.33</v>
      </c>
      <c r="F55" s="32">
        <f t="shared" ref="F55" si="121">E55/B55*100</f>
        <v>4.4767593057343831</v>
      </c>
      <c r="G55" s="47">
        <f t="shared" ref="G55" si="122">E55/C55*100</f>
        <v>53.798893059493956</v>
      </c>
      <c r="H55" s="41">
        <f t="shared" ref="H55" si="123">H56</f>
        <v>3660.54</v>
      </c>
      <c r="I55" s="41">
        <f t="shared" ref="I55" si="124">I56</f>
        <v>1969.33</v>
      </c>
      <c r="J55" s="41">
        <f t="shared" ref="J55" si="125">J56</f>
        <v>3604.99</v>
      </c>
      <c r="K55" s="41">
        <f t="shared" ref="K55" si="126">K56</f>
        <v>0</v>
      </c>
      <c r="L55" s="41">
        <f t="shared" ref="L55" si="127">L56</f>
        <v>3593.7699999999995</v>
      </c>
      <c r="M55" s="41">
        <f t="shared" ref="M55" si="128">M56</f>
        <v>0</v>
      </c>
      <c r="N55" s="41">
        <f t="shared" ref="N55" si="129">N56</f>
        <v>4026.68</v>
      </c>
      <c r="O55" s="41">
        <f t="shared" ref="O55" si="130">O56</f>
        <v>0</v>
      </c>
      <c r="P55" s="41">
        <f t="shared" ref="P55" si="131">P56</f>
        <v>3807.7999999999997</v>
      </c>
      <c r="Q55" s="41">
        <f t="shared" ref="Q55" si="132">Q56</f>
        <v>0</v>
      </c>
      <c r="R55" s="41">
        <f t="shared" ref="R55" si="133">R56</f>
        <v>3438.41</v>
      </c>
      <c r="S55" s="41">
        <f t="shared" ref="S55" si="134">S56</f>
        <v>0</v>
      </c>
      <c r="T55" s="41">
        <f t="shared" ref="T55" si="135">T56</f>
        <v>4284.5</v>
      </c>
      <c r="U55" s="41">
        <f t="shared" ref="U55" si="136">U56</f>
        <v>0</v>
      </c>
      <c r="V55" s="41">
        <f t="shared" ref="V55" si="137">V56</f>
        <v>3513.43</v>
      </c>
      <c r="W55" s="41">
        <f t="shared" ref="W55" si="138">W56</f>
        <v>0</v>
      </c>
      <c r="X55" s="41">
        <f t="shared" ref="X55" si="139">X56</f>
        <v>3490.67</v>
      </c>
      <c r="Y55" s="41">
        <f t="shared" ref="Y55" si="140">Y56</f>
        <v>0</v>
      </c>
      <c r="Z55" s="41">
        <f t="shared" ref="Z55" si="141">Z56</f>
        <v>4060.77</v>
      </c>
      <c r="AA55" s="41">
        <f t="shared" ref="AA55" si="142">AA56</f>
        <v>0</v>
      </c>
      <c r="AB55" s="41">
        <f t="shared" ref="AB55" si="143">AB56</f>
        <v>3563.6</v>
      </c>
      <c r="AC55" s="41">
        <f t="shared" ref="AC55" si="144">AC56</f>
        <v>0</v>
      </c>
      <c r="AD55" s="41">
        <f t="shared" ref="AD55" si="145">AD56</f>
        <v>2944.92</v>
      </c>
      <c r="AE55" s="41">
        <f t="shared" ref="AE55" si="146">AE56</f>
        <v>0</v>
      </c>
      <c r="AF55" s="29"/>
    </row>
    <row r="56" spans="1:32" ht="18.75" x14ac:dyDescent="0.3">
      <c r="A56" s="15" t="s">
        <v>33</v>
      </c>
      <c r="B56" s="41">
        <f>B50+B53</f>
        <v>43990.080000000002</v>
      </c>
      <c r="C56" s="41">
        <f t="shared" ref="C56:E56" si="147">C50+C53</f>
        <v>3660.54</v>
      </c>
      <c r="D56" s="41">
        <f t="shared" si="147"/>
        <v>0</v>
      </c>
      <c r="E56" s="41">
        <f t="shared" si="147"/>
        <v>1969.33</v>
      </c>
      <c r="F56" s="32">
        <f t="shared" ref="F56" si="148">E56/B56*100</f>
        <v>4.4767593057343831</v>
      </c>
      <c r="G56" s="47">
        <f t="shared" ref="G56" si="149">E56/C56*100</f>
        <v>53.798893059493956</v>
      </c>
      <c r="H56" s="41">
        <f t="shared" ref="H56:AE56" si="150">H50+H53</f>
        <v>3660.54</v>
      </c>
      <c r="I56" s="41">
        <f t="shared" si="150"/>
        <v>1969.33</v>
      </c>
      <c r="J56" s="41">
        <f t="shared" si="150"/>
        <v>3604.99</v>
      </c>
      <c r="K56" s="41">
        <f t="shared" si="150"/>
        <v>0</v>
      </c>
      <c r="L56" s="41">
        <f t="shared" si="150"/>
        <v>3593.7699999999995</v>
      </c>
      <c r="M56" s="41">
        <f t="shared" si="150"/>
        <v>0</v>
      </c>
      <c r="N56" s="41">
        <f t="shared" si="150"/>
        <v>4026.68</v>
      </c>
      <c r="O56" s="41">
        <f t="shared" si="150"/>
        <v>0</v>
      </c>
      <c r="P56" s="41">
        <f t="shared" si="150"/>
        <v>3807.7999999999997</v>
      </c>
      <c r="Q56" s="41">
        <f t="shared" si="150"/>
        <v>0</v>
      </c>
      <c r="R56" s="41">
        <f t="shared" si="150"/>
        <v>3438.41</v>
      </c>
      <c r="S56" s="41">
        <f t="shared" si="150"/>
        <v>0</v>
      </c>
      <c r="T56" s="41">
        <f t="shared" si="150"/>
        <v>4284.5</v>
      </c>
      <c r="U56" s="41">
        <f t="shared" si="150"/>
        <v>0</v>
      </c>
      <c r="V56" s="41">
        <f t="shared" si="150"/>
        <v>3513.43</v>
      </c>
      <c r="W56" s="41">
        <f t="shared" si="150"/>
        <v>0</v>
      </c>
      <c r="X56" s="41">
        <f t="shared" si="150"/>
        <v>3490.67</v>
      </c>
      <c r="Y56" s="41">
        <f t="shared" si="150"/>
        <v>0</v>
      </c>
      <c r="Z56" s="41">
        <f t="shared" si="150"/>
        <v>4060.77</v>
      </c>
      <c r="AA56" s="41">
        <f t="shared" si="150"/>
        <v>0</v>
      </c>
      <c r="AB56" s="41">
        <f t="shared" si="150"/>
        <v>3563.6</v>
      </c>
      <c r="AC56" s="41">
        <f t="shared" si="150"/>
        <v>0</v>
      </c>
      <c r="AD56" s="41">
        <f t="shared" si="150"/>
        <v>2944.92</v>
      </c>
      <c r="AE56" s="41">
        <f t="shared" si="150"/>
        <v>0</v>
      </c>
      <c r="AF56" s="29"/>
    </row>
    <row r="57" spans="1:32" ht="37.5" x14ac:dyDescent="0.3">
      <c r="A57" s="28" t="s">
        <v>76</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B59</f>
        <v>43990.080000000002</v>
      </c>
      <c r="C58" s="41">
        <f t="shared" ref="C58:E58" si="151">C59</f>
        <v>3660.54</v>
      </c>
      <c r="D58" s="41">
        <f t="shared" si="151"/>
        <v>0</v>
      </c>
      <c r="E58" s="41">
        <f t="shared" si="151"/>
        <v>1969.33</v>
      </c>
      <c r="F58" s="32">
        <f t="shared" ref="F58:F59" si="152">E58/B58*100</f>
        <v>4.4767593057343831</v>
      </c>
      <c r="G58" s="47">
        <f t="shared" ref="G58:G59" si="153">E58/C58*100</f>
        <v>53.798893059493956</v>
      </c>
      <c r="H58" s="41">
        <f t="shared" ref="H58" si="154">H59</f>
        <v>3660.54</v>
      </c>
      <c r="I58" s="41">
        <f t="shared" ref="I58" si="155">I59</f>
        <v>1969.33</v>
      </c>
      <c r="J58" s="41">
        <f t="shared" ref="J58" si="156">J59</f>
        <v>3604.99</v>
      </c>
      <c r="K58" s="41">
        <f t="shared" ref="K58" si="157">K59</f>
        <v>0</v>
      </c>
      <c r="L58" s="41">
        <f t="shared" ref="L58" si="158">L59</f>
        <v>3593.7699999999995</v>
      </c>
      <c r="M58" s="41">
        <f t="shared" ref="M58" si="159">M59</f>
        <v>0</v>
      </c>
      <c r="N58" s="41">
        <f t="shared" ref="N58" si="160">N59</f>
        <v>4026.68</v>
      </c>
      <c r="O58" s="41">
        <f t="shared" ref="O58" si="161">O59</f>
        <v>0</v>
      </c>
      <c r="P58" s="41">
        <f t="shared" ref="P58" si="162">P59</f>
        <v>3807.7999999999997</v>
      </c>
      <c r="Q58" s="41">
        <f t="shared" ref="Q58" si="163">Q59</f>
        <v>0</v>
      </c>
      <c r="R58" s="41">
        <f t="shared" ref="R58" si="164">R59</f>
        <v>3438.41</v>
      </c>
      <c r="S58" s="41">
        <f t="shared" ref="S58" si="165">S59</f>
        <v>0</v>
      </c>
      <c r="T58" s="41">
        <f t="shared" ref="T58" si="166">T59</f>
        <v>4284.5</v>
      </c>
      <c r="U58" s="41">
        <f t="shared" ref="U58" si="167">U59</f>
        <v>0</v>
      </c>
      <c r="V58" s="41">
        <f t="shared" ref="V58" si="168">V59</f>
        <v>3513.43</v>
      </c>
      <c r="W58" s="41">
        <f t="shared" ref="W58" si="169">W59</f>
        <v>0</v>
      </c>
      <c r="X58" s="41">
        <f t="shared" ref="X58" si="170">X59</f>
        <v>3490.67</v>
      </c>
      <c r="Y58" s="41">
        <f t="shared" ref="Y58" si="171">Y59</f>
        <v>0</v>
      </c>
      <c r="Z58" s="41">
        <f t="shared" ref="Z58" si="172">Z59</f>
        <v>4060.77</v>
      </c>
      <c r="AA58" s="41">
        <f t="shared" ref="AA58" si="173">AA59</f>
        <v>0</v>
      </c>
      <c r="AB58" s="41">
        <f t="shared" ref="AB58" si="174">AB59</f>
        <v>3563.6</v>
      </c>
      <c r="AC58" s="41">
        <f t="shared" ref="AC58" si="175">AC59</f>
        <v>0</v>
      </c>
      <c r="AD58" s="41">
        <f t="shared" ref="AD58" si="176">AD59</f>
        <v>2944.92</v>
      </c>
      <c r="AE58" s="41">
        <f t="shared" ref="AE58" si="177">AE59</f>
        <v>0</v>
      </c>
      <c r="AF58" s="29"/>
    </row>
    <row r="59" spans="1:32" ht="18.75" x14ac:dyDescent="0.3">
      <c r="A59" s="13" t="s">
        <v>33</v>
      </c>
      <c r="B59" s="41">
        <f>B56</f>
        <v>43990.080000000002</v>
      </c>
      <c r="C59" s="41">
        <f t="shared" ref="C59:E59" si="178">C56</f>
        <v>3660.54</v>
      </c>
      <c r="D59" s="41">
        <f t="shared" si="178"/>
        <v>0</v>
      </c>
      <c r="E59" s="41">
        <f t="shared" si="178"/>
        <v>1969.33</v>
      </c>
      <c r="F59" s="32">
        <f t="shared" si="152"/>
        <v>4.4767593057343831</v>
      </c>
      <c r="G59" s="47">
        <f t="shared" si="153"/>
        <v>53.798893059493956</v>
      </c>
      <c r="H59" s="41">
        <f t="shared" ref="H59:AE59" si="179">H56</f>
        <v>3660.54</v>
      </c>
      <c r="I59" s="41">
        <f t="shared" si="179"/>
        <v>1969.33</v>
      </c>
      <c r="J59" s="41">
        <f t="shared" si="179"/>
        <v>3604.99</v>
      </c>
      <c r="K59" s="41">
        <f t="shared" si="179"/>
        <v>0</v>
      </c>
      <c r="L59" s="41">
        <f t="shared" si="179"/>
        <v>3593.7699999999995</v>
      </c>
      <c r="M59" s="41">
        <f t="shared" si="179"/>
        <v>0</v>
      </c>
      <c r="N59" s="41">
        <f t="shared" si="179"/>
        <v>4026.68</v>
      </c>
      <c r="O59" s="41">
        <f t="shared" si="179"/>
        <v>0</v>
      </c>
      <c r="P59" s="41">
        <f t="shared" si="179"/>
        <v>3807.7999999999997</v>
      </c>
      <c r="Q59" s="41">
        <f t="shared" si="179"/>
        <v>0</v>
      </c>
      <c r="R59" s="41">
        <f t="shared" si="179"/>
        <v>3438.41</v>
      </c>
      <c r="S59" s="41">
        <f t="shared" si="179"/>
        <v>0</v>
      </c>
      <c r="T59" s="41">
        <f t="shared" si="179"/>
        <v>4284.5</v>
      </c>
      <c r="U59" s="41">
        <f t="shared" si="179"/>
        <v>0</v>
      </c>
      <c r="V59" s="41">
        <f t="shared" si="179"/>
        <v>3513.43</v>
      </c>
      <c r="W59" s="41">
        <f t="shared" si="179"/>
        <v>0</v>
      </c>
      <c r="X59" s="41">
        <f t="shared" si="179"/>
        <v>3490.67</v>
      </c>
      <c r="Y59" s="41">
        <f t="shared" si="179"/>
        <v>0</v>
      </c>
      <c r="Z59" s="41">
        <f t="shared" si="179"/>
        <v>4060.77</v>
      </c>
      <c r="AA59" s="41">
        <f t="shared" si="179"/>
        <v>0</v>
      </c>
      <c r="AB59" s="41">
        <f t="shared" si="179"/>
        <v>3563.6</v>
      </c>
      <c r="AC59" s="41">
        <f t="shared" si="179"/>
        <v>0</v>
      </c>
      <c r="AD59" s="41">
        <f t="shared" si="179"/>
        <v>2944.92</v>
      </c>
      <c r="AE59" s="41">
        <f t="shared" si="179"/>
        <v>0</v>
      </c>
      <c r="AF59" s="29"/>
    </row>
    <row r="60" spans="1:32" ht="37.5" x14ac:dyDescent="0.3">
      <c r="A60" s="56" t="s">
        <v>63</v>
      </c>
      <c r="B60" s="41">
        <f>B61+B62</f>
        <v>105536.83</v>
      </c>
      <c r="C60" s="41">
        <f t="shared" ref="C60:E60" si="180">C61+C62</f>
        <v>4101.84</v>
      </c>
      <c r="D60" s="41">
        <f t="shared" si="180"/>
        <v>441.3</v>
      </c>
      <c r="E60" s="41">
        <f t="shared" si="180"/>
        <v>2410.63</v>
      </c>
      <c r="F60" s="32">
        <f t="shared" ref="F60:F61" si="181">E60/B60*100</f>
        <v>2.2841599468166707</v>
      </c>
      <c r="G60" s="47">
        <f t="shared" ref="G60:G61" si="182">E60/C60*100</f>
        <v>58.769479063054632</v>
      </c>
      <c r="H60" s="41">
        <f>H61+H62</f>
        <v>4101.84</v>
      </c>
      <c r="I60" s="41">
        <f t="shared" ref="I60:AE60" si="183">I61+I62</f>
        <v>2410.63</v>
      </c>
      <c r="J60" s="41">
        <f t="shared" si="183"/>
        <v>5194.4599999999991</v>
      </c>
      <c r="K60" s="41">
        <f t="shared" si="183"/>
        <v>0</v>
      </c>
      <c r="L60" s="41">
        <f t="shared" si="183"/>
        <v>3826.2499999999995</v>
      </c>
      <c r="M60" s="41">
        <f t="shared" si="183"/>
        <v>0</v>
      </c>
      <c r="N60" s="41">
        <f t="shared" si="183"/>
        <v>4261.8599999999997</v>
      </c>
      <c r="O60" s="41">
        <f t="shared" si="183"/>
        <v>0</v>
      </c>
      <c r="P60" s="41">
        <f t="shared" si="183"/>
        <v>4044.6699999999996</v>
      </c>
      <c r="Q60" s="41">
        <f t="shared" si="183"/>
        <v>0</v>
      </c>
      <c r="R60" s="41">
        <f t="shared" si="183"/>
        <v>3739.1899999999996</v>
      </c>
      <c r="S60" s="41">
        <f t="shared" si="183"/>
        <v>0</v>
      </c>
      <c r="T60" s="41">
        <f t="shared" si="183"/>
        <v>4859.28</v>
      </c>
      <c r="U60" s="41">
        <f t="shared" si="183"/>
        <v>0</v>
      </c>
      <c r="V60" s="41">
        <f t="shared" si="183"/>
        <v>4134.41</v>
      </c>
      <c r="W60" s="41">
        <f t="shared" si="183"/>
        <v>0</v>
      </c>
      <c r="X60" s="41">
        <f t="shared" si="183"/>
        <v>3949.45</v>
      </c>
      <c r="Y60" s="41">
        <f t="shared" si="183"/>
        <v>0</v>
      </c>
      <c r="Z60" s="41">
        <f t="shared" si="183"/>
        <v>4334.3500000000004</v>
      </c>
      <c r="AA60" s="41">
        <f t="shared" si="183"/>
        <v>0</v>
      </c>
      <c r="AB60" s="41">
        <f t="shared" si="183"/>
        <v>3815.37</v>
      </c>
      <c r="AC60" s="41">
        <f t="shared" si="183"/>
        <v>0</v>
      </c>
      <c r="AD60" s="41">
        <f t="shared" si="183"/>
        <v>59275.7</v>
      </c>
      <c r="AE60" s="41">
        <f t="shared" si="183"/>
        <v>0</v>
      </c>
      <c r="AF60" s="29"/>
    </row>
    <row r="61" spans="1:32" ht="18.75" x14ac:dyDescent="0.3">
      <c r="A61" s="15" t="s">
        <v>33</v>
      </c>
      <c r="B61" s="41">
        <f>B23+B40+B56</f>
        <v>50579.83</v>
      </c>
      <c r="C61" s="41">
        <f t="shared" ref="C61:E61" si="184">C23+C40+C56</f>
        <v>4101.84</v>
      </c>
      <c r="D61" s="41">
        <f t="shared" si="184"/>
        <v>441.3</v>
      </c>
      <c r="E61" s="41">
        <f t="shared" si="184"/>
        <v>2410.63</v>
      </c>
      <c r="F61" s="32">
        <f t="shared" si="181"/>
        <v>4.7659907121079685</v>
      </c>
      <c r="G61" s="47">
        <f t="shared" si="182"/>
        <v>58.769479063054632</v>
      </c>
      <c r="H61" s="41">
        <f>H23+H40+H56</f>
        <v>4101.84</v>
      </c>
      <c r="I61" s="41">
        <f t="shared" ref="I61:AE61" si="185">I23+I40+I56</f>
        <v>2410.63</v>
      </c>
      <c r="J61" s="41">
        <f t="shared" si="185"/>
        <v>3837.4599999999996</v>
      </c>
      <c r="K61" s="41">
        <f t="shared" si="185"/>
        <v>0</v>
      </c>
      <c r="L61" s="41">
        <f t="shared" si="185"/>
        <v>3826.2499999999995</v>
      </c>
      <c r="M61" s="41">
        <f t="shared" si="185"/>
        <v>0</v>
      </c>
      <c r="N61" s="41">
        <f t="shared" si="185"/>
        <v>4261.8599999999997</v>
      </c>
      <c r="O61" s="41">
        <f t="shared" si="185"/>
        <v>0</v>
      </c>
      <c r="P61" s="41">
        <f t="shared" si="185"/>
        <v>4044.6699999999996</v>
      </c>
      <c r="Q61" s="41">
        <f t="shared" si="185"/>
        <v>0</v>
      </c>
      <c r="R61" s="41">
        <f t="shared" si="185"/>
        <v>3739.1899999999996</v>
      </c>
      <c r="S61" s="41">
        <f t="shared" si="185"/>
        <v>0</v>
      </c>
      <c r="T61" s="41">
        <f t="shared" si="185"/>
        <v>4859.28</v>
      </c>
      <c r="U61" s="41">
        <f t="shared" si="185"/>
        <v>0</v>
      </c>
      <c r="V61" s="41">
        <f t="shared" si="185"/>
        <v>4134.41</v>
      </c>
      <c r="W61" s="41">
        <f t="shared" si="185"/>
        <v>0</v>
      </c>
      <c r="X61" s="41">
        <f t="shared" si="185"/>
        <v>3949.45</v>
      </c>
      <c r="Y61" s="41">
        <f t="shared" si="185"/>
        <v>0</v>
      </c>
      <c r="Z61" s="41">
        <f t="shared" si="185"/>
        <v>4334.3500000000004</v>
      </c>
      <c r="AA61" s="41">
        <f t="shared" si="185"/>
        <v>0</v>
      </c>
      <c r="AB61" s="41">
        <f t="shared" si="185"/>
        <v>3815.37</v>
      </c>
      <c r="AC61" s="41">
        <f t="shared" si="185"/>
        <v>0</v>
      </c>
      <c r="AD61" s="41">
        <f t="shared" si="185"/>
        <v>5675.7000000000007</v>
      </c>
      <c r="AE61" s="41">
        <f t="shared" si="185"/>
        <v>0</v>
      </c>
      <c r="AF61" s="29"/>
    </row>
    <row r="62" spans="1:32" ht="18.75" x14ac:dyDescent="0.3">
      <c r="A62" s="14" t="s">
        <v>74</v>
      </c>
      <c r="B62" s="41">
        <f>B41</f>
        <v>54957</v>
      </c>
      <c r="C62" s="41">
        <f>C41</f>
        <v>0</v>
      </c>
      <c r="D62" s="41">
        <f t="shared" ref="D62:E62" si="186">D41</f>
        <v>0</v>
      </c>
      <c r="E62" s="41">
        <f t="shared" si="186"/>
        <v>0</v>
      </c>
      <c r="F62" s="32">
        <f t="shared" ref="F62" si="187">E62/B62*100</f>
        <v>0</v>
      </c>
      <c r="G62" s="47" t="e">
        <f>E62/C62*100</f>
        <v>#DIV/0!</v>
      </c>
      <c r="H62" s="41">
        <f>H41</f>
        <v>0</v>
      </c>
      <c r="I62" s="41">
        <f t="shared" ref="I62:AE62" si="188">I41</f>
        <v>0</v>
      </c>
      <c r="J62" s="41">
        <f t="shared" si="188"/>
        <v>1357</v>
      </c>
      <c r="K62" s="41">
        <f t="shared" si="188"/>
        <v>0</v>
      </c>
      <c r="L62" s="41">
        <f t="shared" si="188"/>
        <v>0</v>
      </c>
      <c r="M62" s="41">
        <f t="shared" si="188"/>
        <v>0</v>
      </c>
      <c r="N62" s="41">
        <f t="shared" si="188"/>
        <v>0</v>
      </c>
      <c r="O62" s="41">
        <f t="shared" si="188"/>
        <v>0</v>
      </c>
      <c r="P62" s="41">
        <f t="shared" si="188"/>
        <v>0</v>
      </c>
      <c r="Q62" s="41">
        <f t="shared" si="188"/>
        <v>0</v>
      </c>
      <c r="R62" s="41">
        <f t="shared" si="188"/>
        <v>0</v>
      </c>
      <c r="S62" s="41">
        <f t="shared" si="188"/>
        <v>0</v>
      </c>
      <c r="T62" s="41">
        <f t="shared" si="188"/>
        <v>0</v>
      </c>
      <c r="U62" s="41">
        <f t="shared" si="188"/>
        <v>0</v>
      </c>
      <c r="V62" s="41">
        <f t="shared" si="188"/>
        <v>0</v>
      </c>
      <c r="W62" s="41">
        <f t="shared" si="188"/>
        <v>0</v>
      </c>
      <c r="X62" s="41">
        <f t="shared" si="188"/>
        <v>0</v>
      </c>
      <c r="Y62" s="41">
        <f t="shared" si="188"/>
        <v>0</v>
      </c>
      <c r="Z62" s="41">
        <f t="shared" si="188"/>
        <v>0</v>
      </c>
      <c r="AA62" s="41">
        <f t="shared" si="188"/>
        <v>0</v>
      </c>
      <c r="AB62" s="41">
        <f t="shared" si="188"/>
        <v>0</v>
      </c>
      <c r="AC62" s="41">
        <f t="shared" si="188"/>
        <v>0</v>
      </c>
      <c r="AD62" s="41">
        <f t="shared" si="188"/>
        <v>53600</v>
      </c>
      <c r="AE62" s="41">
        <f t="shared" si="188"/>
        <v>0</v>
      </c>
      <c r="AF62" s="29"/>
    </row>
    <row r="63" spans="1:32" ht="37.5" x14ac:dyDescent="0.3">
      <c r="A63" s="57" t="s">
        <v>100</v>
      </c>
      <c r="B63" s="41">
        <f>B64+B65</f>
        <v>105536.83</v>
      </c>
      <c r="C63" s="41">
        <f t="shared" ref="C63:E63" si="189">C64+C65</f>
        <v>4101.84</v>
      </c>
      <c r="D63" s="41">
        <f t="shared" si="189"/>
        <v>441.3</v>
      </c>
      <c r="E63" s="41">
        <f t="shared" si="189"/>
        <v>2410.63</v>
      </c>
      <c r="F63" s="32">
        <f t="shared" ref="F63:F65" si="190">E63/B63*100</f>
        <v>2.2841599468166707</v>
      </c>
      <c r="G63" s="47">
        <f t="shared" ref="G63:G65" si="191">E63/C63*100</f>
        <v>58.769479063054632</v>
      </c>
      <c r="H63" s="41">
        <f t="shared" ref="H63" si="192">H64+H65</f>
        <v>4101.84</v>
      </c>
      <c r="I63" s="41">
        <f t="shared" ref="I63" si="193">I64+I65</f>
        <v>2410.63</v>
      </c>
      <c r="J63" s="41">
        <f t="shared" ref="J63" si="194">J64+J65</f>
        <v>5194.4599999999991</v>
      </c>
      <c r="K63" s="41">
        <f t="shared" ref="K63" si="195">K64+K65</f>
        <v>0</v>
      </c>
      <c r="L63" s="41">
        <f t="shared" ref="L63" si="196">L64+L65</f>
        <v>3826.2499999999995</v>
      </c>
      <c r="M63" s="41">
        <f t="shared" ref="M63" si="197">M64+M65</f>
        <v>0</v>
      </c>
      <c r="N63" s="41">
        <f t="shared" ref="N63" si="198">N64+N65</f>
        <v>4261.8599999999997</v>
      </c>
      <c r="O63" s="41">
        <f t="shared" ref="O63" si="199">O64+O65</f>
        <v>0</v>
      </c>
      <c r="P63" s="41">
        <f t="shared" ref="P63" si="200">P64+P65</f>
        <v>4044.6699999999996</v>
      </c>
      <c r="Q63" s="41">
        <f t="shared" ref="Q63" si="201">Q64+Q65</f>
        <v>0</v>
      </c>
      <c r="R63" s="41">
        <f t="shared" ref="R63" si="202">R64+R65</f>
        <v>3739.1899999999996</v>
      </c>
      <c r="S63" s="41">
        <f t="shared" ref="S63" si="203">S64+S65</f>
        <v>0</v>
      </c>
      <c r="T63" s="41">
        <f t="shared" ref="T63" si="204">T64+T65</f>
        <v>4859.28</v>
      </c>
      <c r="U63" s="41">
        <f t="shared" ref="U63" si="205">U64+U65</f>
        <v>0</v>
      </c>
      <c r="V63" s="41">
        <f t="shared" ref="V63" si="206">V64+V65</f>
        <v>4134.41</v>
      </c>
      <c r="W63" s="41">
        <f t="shared" ref="W63" si="207">W64+W65</f>
        <v>0</v>
      </c>
      <c r="X63" s="41">
        <f t="shared" ref="X63" si="208">X64+X65</f>
        <v>3949.45</v>
      </c>
      <c r="Y63" s="41">
        <f t="shared" ref="Y63" si="209">Y64+Y65</f>
        <v>0</v>
      </c>
      <c r="Z63" s="41">
        <f t="shared" ref="Z63" si="210">Z64+Z65</f>
        <v>4334.3500000000004</v>
      </c>
      <c r="AA63" s="41">
        <f t="shared" ref="AA63" si="211">AA64+AA65</f>
        <v>0</v>
      </c>
      <c r="AB63" s="41">
        <f t="shared" ref="AB63" si="212">AB64+AB65</f>
        <v>3815.37</v>
      </c>
      <c r="AC63" s="41">
        <f t="shared" ref="AC63" si="213">AC64+AC65</f>
        <v>0</v>
      </c>
      <c r="AD63" s="41">
        <f t="shared" ref="AD63" si="214">AD64+AD65</f>
        <v>59275.7</v>
      </c>
      <c r="AE63" s="41">
        <f t="shared" ref="AE63" si="215">AE64+AE65</f>
        <v>0</v>
      </c>
      <c r="AF63" s="29"/>
    </row>
    <row r="64" spans="1:32" ht="18.75" x14ac:dyDescent="0.3">
      <c r="A64" s="15" t="s">
        <v>33</v>
      </c>
      <c r="B64" s="41">
        <f>B61</f>
        <v>50579.83</v>
      </c>
      <c r="C64" s="41">
        <f t="shared" ref="C64:E64" si="216">C61</f>
        <v>4101.84</v>
      </c>
      <c r="D64" s="41">
        <f t="shared" si="216"/>
        <v>441.3</v>
      </c>
      <c r="E64" s="41">
        <f t="shared" si="216"/>
        <v>2410.63</v>
      </c>
      <c r="F64" s="32">
        <f t="shared" si="190"/>
        <v>4.7659907121079685</v>
      </c>
      <c r="G64" s="47">
        <f t="shared" si="191"/>
        <v>58.769479063054632</v>
      </c>
      <c r="H64" s="41">
        <f t="shared" ref="H64:AE64" si="217">H61</f>
        <v>4101.84</v>
      </c>
      <c r="I64" s="41">
        <f t="shared" si="217"/>
        <v>2410.63</v>
      </c>
      <c r="J64" s="41">
        <f t="shared" si="217"/>
        <v>3837.4599999999996</v>
      </c>
      <c r="K64" s="41">
        <f t="shared" si="217"/>
        <v>0</v>
      </c>
      <c r="L64" s="41">
        <f t="shared" si="217"/>
        <v>3826.2499999999995</v>
      </c>
      <c r="M64" s="41">
        <f t="shared" si="217"/>
        <v>0</v>
      </c>
      <c r="N64" s="41">
        <f t="shared" si="217"/>
        <v>4261.8599999999997</v>
      </c>
      <c r="O64" s="41">
        <f t="shared" si="217"/>
        <v>0</v>
      </c>
      <c r="P64" s="41">
        <f t="shared" si="217"/>
        <v>4044.6699999999996</v>
      </c>
      <c r="Q64" s="41">
        <f t="shared" si="217"/>
        <v>0</v>
      </c>
      <c r="R64" s="41">
        <f t="shared" si="217"/>
        <v>3739.1899999999996</v>
      </c>
      <c r="S64" s="41">
        <f t="shared" si="217"/>
        <v>0</v>
      </c>
      <c r="T64" s="41">
        <f t="shared" si="217"/>
        <v>4859.28</v>
      </c>
      <c r="U64" s="41">
        <f t="shared" si="217"/>
        <v>0</v>
      </c>
      <c r="V64" s="41">
        <f t="shared" si="217"/>
        <v>4134.41</v>
      </c>
      <c r="W64" s="41">
        <f t="shared" si="217"/>
        <v>0</v>
      </c>
      <c r="X64" s="41">
        <f t="shared" si="217"/>
        <v>3949.45</v>
      </c>
      <c r="Y64" s="41">
        <f t="shared" si="217"/>
        <v>0</v>
      </c>
      <c r="Z64" s="41">
        <f t="shared" si="217"/>
        <v>4334.3500000000004</v>
      </c>
      <c r="AA64" s="41">
        <f t="shared" si="217"/>
        <v>0</v>
      </c>
      <c r="AB64" s="41">
        <f t="shared" si="217"/>
        <v>3815.37</v>
      </c>
      <c r="AC64" s="41">
        <f t="shared" si="217"/>
        <v>0</v>
      </c>
      <c r="AD64" s="41">
        <f t="shared" si="217"/>
        <v>5675.7000000000007</v>
      </c>
      <c r="AE64" s="41">
        <f t="shared" si="217"/>
        <v>0</v>
      </c>
      <c r="AF64" s="29"/>
    </row>
    <row r="65" spans="1:32" ht="18.75" x14ac:dyDescent="0.3">
      <c r="A65" s="14" t="s">
        <v>74</v>
      </c>
      <c r="B65" s="41">
        <f>B62</f>
        <v>54957</v>
      </c>
      <c r="C65" s="41">
        <f t="shared" ref="C65:E65" si="218">C62</f>
        <v>0</v>
      </c>
      <c r="D65" s="41">
        <f t="shared" si="218"/>
        <v>0</v>
      </c>
      <c r="E65" s="41">
        <f t="shared" si="218"/>
        <v>0</v>
      </c>
      <c r="F65" s="32">
        <f t="shared" si="190"/>
        <v>0</v>
      </c>
      <c r="G65" s="47" t="e">
        <f t="shared" si="191"/>
        <v>#DIV/0!</v>
      </c>
      <c r="H65" s="41">
        <f t="shared" ref="H65:AE65" si="219">H62</f>
        <v>0</v>
      </c>
      <c r="I65" s="41">
        <f t="shared" si="219"/>
        <v>0</v>
      </c>
      <c r="J65" s="41">
        <f t="shared" si="219"/>
        <v>1357</v>
      </c>
      <c r="K65" s="41">
        <f t="shared" si="219"/>
        <v>0</v>
      </c>
      <c r="L65" s="41">
        <f t="shared" si="219"/>
        <v>0</v>
      </c>
      <c r="M65" s="41">
        <f t="shared" si="219"/>
        <v>0</v>
      </c>
      <c r="N65" s="41">
        <f t="shared" si="219"/>
        <v>0</v>
      </c>
      <c r="O65" s="41">
        <f t="shared" si="219"/>
        <v>0</v>
      </c>
      <c r="P65" s="41">
        <f t="shared" si="219"/>
        <v>0</v>
      </c>
      <c r="Q65" s="41">
        <f t="shared" si="219"/>
        <v>0</v>
      </c>
      <c r="R65" s="41">
        <f t="shared" si="219"/>
        <v>0</v>
      </c>
      <c r="S65" s="41">
        <f t="shared" si="219"/>
        <v>0</v>
      </c>
      <c r="T65" s="41">
        <f t="shared" si="219"/>
        <v>0</v>
      </c>
      <c r="U65" s="41">
        <f t="shared" si="219"/>
        <v>0</v>
      </c>
      <c r="V65" s="41">
        <f t="shared" si="219"/>
        <v>0</v>
      </c>
      <c r="W65" s="41">
        <f t="shared" si="219"/>
        <v>0</v>
      </c>
      <c r="X65" s="41">
        <f t="shared" si="219"/>
        <v>0</v>
      </c>
      <c r="Y65" s="41">
        <f t="shared" si="219"/>
        <v>0</v>
      </c>
      <c r="Z65" s="41">
        <f t="shared" si="219"/>
        <v>0</v>
      </c>
      <c r="AA65" s="41">
        <f t="shared" si="219"/>
        <v>0</v>
      </c>
      <c r="AB65" s="41">
        <f t="shared" si="219"/>
        <v>0</v>
      </c>
      <c r="AC65" s="41">
        <f t="shared" si="219"/>
        <v>0</v>
      </c>
      <c r="AD65" s="41">
        <f t="shared" si="219"/>
        <v>53600</v>
      </c>
      <c r="AE65" s="41">
        <f t="shared" si="219"/>
        <v>0</v>
      </c>
      <c r="AF65" s="29"/>
    </row>
    <row r="66" spans="1:32" ht="18.75"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8" spans="1:32" ht="37.5" x14ac:dyDescent="0.3">
      <c r="A68" s="9" t="s">
        <v>71</v>
      </c>
      <c r="B68" s="26"/>
      <c r="C68" s="26"/>
      <c r="D68" s="23" t="s">
        <v>70</v>
      </c>
    </row>
    <row r="69" spans="1:32" ht="18.75" x14ac:dyDescent="0.3">
      <c r="A69" s="9"/>
      <c r="B69" s="20" t="s">
        <v>68</v>
      </c>
      <c r="C69" s="20"/>
      <c r="D69" s="22"/>
    </row>
    <row r="70" spans="1:32" ht="37.5" x14ac:dyDescent="0.3">
      <c r="A70" s="25" t="s">
        <v>69</v>
      </c>
      <c r="B70" s="25"/>
      <c r="C70" s="25"/>
      <c r="D70" s="9"/>
    </row>
  </sheetData>
  <customSheetViews>
    <customSheetView guid="{87218168-6C8E-4D5B-A5E5-DCCC26803AA3}" scale="60" state="hidden">
      <pane xSplit="1" ySplit="6" topLeftCell="G16" activePane="bottomRight" state="frozen"/>
      <selection pane="bottomRight" activeCell="G10" sqref="G10"/>
      <pageMargins left="0.7" right="0.7" top="0.75" bottom="0.75" header="0.3" footer="0.3"/>
      <pageSetup paperSize="9" orientation="portrait" r:id="rId1"/>
    </customSheetView>
    <customSheetView guid="{74870EE6-26B9-40F7-9DC9-260EF16D8959}" scale="60">
      <pane xSplit="1" ySplit="6" topLeftCell="G16" activePane="bottomRight" state="frozen"/>
      <selection pane="bottomRight" activeCell="W12" sqref="W12"/>
      <pageMargins left="0.7" right="0.7" top="0.75" bottom="0.75" header="0.3" footer="0.3"/>
      <pageSetup paperSize="9" orientation="portrait" r:id="rId2"/>
    </customSheetView>
    <customSheetView guid="{B1BF08D1-D416-4B47-ADD0-4F59132DC9E8}" scale="60">
      <pane xSplit="1" ySplit="6" topLeftCell="G16" activePane="bottomRight" state="frozen"/>
      <selection pane="bottomRight" activeCell="W12" sqref="W12"/>
      <pageMargins left="0.7" right="0.7" top="0.75" bottom="0.75" header="0.3" footer="0.3"/>
      <pageSetup paperSize="9" orientation="portrait" r:id="rId3"/>
    </customSheetView>
    <customSheetView guid="{7C130984-112A-4861-AA43-E2940708E3DC}" scale="60">
      <pane xSplit="1" ySplit="6" topLeftCell="B7" activePane="bottomRight" state="frozen"/>
      <selection pane="bottomRight" activeCell="A2" sqref="A2:AE2"/>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B7" activePane="bottomRight" state="frozen"/>
      <selection pane="bottomRight" activeCell="A2" sqref="A2:AE2"/>
      <pageMargins left="0.7" right="0.7" top="0.75" bottom="0.75" header="0.3" footer="0.3"/>
      <pageSetup paperSize="9" orientation="portrait" r:id="rId9"/>
    </customSheetView>
    <customSheetView guid="{0C2B9C2A-7B94-41EF-A2E6-F8AC9A67DE25}" scale="60">
      <pane xSplit="1" ySplit="6" topLeftCell="B7" activePane="bottomRight" state="frozen"/>
      <selection pane="bottomRight" activeCell="A2" sqref="A2:AE2"/>
      <pageMargins left="0.7" right="0.7" top="0.75" bottom="0.75" header="0.3" footer="0.3"/>
      <pageSetup paperSize="9" orientation="portrait" r:id="rId10"/>
    </customSheetView>
    <customSheetView guid="{B82BA08A-1A30-4F4D-A478-74A6BD09EA97}" scale="60">
      <pane xSplit="1" ySplit="6" topLeftCell="G16" activePane="bottomRight" state="frozen"/>
      <selection pane="bottomRight" activeCell="W12" sqref="W12"/>
      <pageMargins left="0.7" right="0.7" top="0.75" bottom="0.75" header="0.3" footer="0.3"/>
      <pageSetup paperSize="9" orientation="portrait" r:id="rId11"/>
    </customSheetView>
    <customSheetView guid="{84867370-1F3E-4368-AF79-FBCE46FFFE92}" scale="60">
      <pane xSplit="1" ySplit="6" topLeftCell="G16" activePane="bottomRight" state="frozen"/>
      <selection pane="bottomRight" activeCell="W12" sqref="W12"/>
      <pageMargins left="0.7" right="0.7" top="0.75" bottom="0.75" header="0.3" footer="0.3"/>
      <pageSetup paperSize="9" orientation="portrait" r:id="rId12"/>
    </customSheetView>
    <customSheetView guid="{C236B307-BD63-48C4-A75F-B3F3717BF55C}" scale="60">
      <pane xSplit="1" ySplit="6" topLeftCell="G16" activePane="bottomRight" state="frozen"/>
      <selection pane="bottomRight" activeCell="W12" sqref="W12"/>
      <pageMargins left="0.7" right="0.7" top="0.75" bottom="0.75" header="0.3" footer="0.3"/>
      <pageSetup paperSize="9" orientation="portrait" r:id="rId13"/>
    </customSheetView>
    <customSheetView guid="{09C3E205-981E-4A4E-BE89-8B7044192060}" scale="60">
      <pane xSplit="1" ySplit="6" topLeftCell="G16" activePane="bottomRight" state="frozen"/>
      <selection pane="bottomRight" activeCell="W12" sqref="W12"/>
      <pageMargins left="0.7" right="0.7" top="0.75" bottom="0.75" header="0.3" footer="0.3"/>
      <pageSetup paperSize="9" orientation="portrait" r:id="rId14"/>
    </customSheetView>
    <customSheetView guid="{D01FA037-9AEC-4167-ADB8-2F327C01ECE6}" scale="60">
      <pane xSplit="1" ySplit="6" topLeftCell="B43" activePane="bottomRight" state="frozen"/>
      <selection pane="bottomRight" activeCell="I51" sqref="I51"/>
      <pageMargins left="0.7" right="0.7" top="0.75" bottom="0.75" header="0.3" footer="0.3"/>
      <pageSetup paperSize="9" orientation="portrait" r:id="rId15"/>
    </customSheetView>
    <customSheetView guid="{69DABE6F-6182-4403-A4A2-969F10F1C13A}" scale="60">
      <pane xSplit="1" ySplit="6" topLeftCell="B28" activePane="bottomRight" state="frozen"/>
      <selection pane="bottomRight" activeCell="I51" sqref="I51"/>
      <pageMargins left="0.7" right="0.7" top="0.75" bottom="0.75" header="0.3" footer="0.3"/>
      <pageSetup paperSize="9" orientation="portrait" r:id="rId16"/>
    </customSheetView>
    <customSheetView guid="{874882D1-E741-4CCA-BF0D-E72FA60B771D}" scale="60">
      <pane xSplit="1" ySplit="6" topLeftCell="G16" activePane="bottomRight" state="frozen"/>
      <selection pane="bottomRight" activeCell="W12" sqref="W12"/>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 &quot;Безопасность жизнедеятельности населения города Когалыма&quot;"/>
  </hyperlinks>
  <pageMargins left="0.7" right="0.7" top="0.75" bottom="0.75" header="0.3" footer="0.3"/>
  <pageSetup paperSize="9" orientation="portrait"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zoomScale="60" zoomScaleNormal="60" workbookViewId="0">
      <pane xSplit="1" ySplit="6" topLeftCell="I64"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style="63" customWidth="1"/>
    <col min="2" max="2" width="18.7109375" bestFit="1" customWidth="1"/>
    <col min="3" max="3" width="17.28515625" bestFit="1" customWidth="1"/>
    <col min="4" max="4" width="21" customWidth="1"/>
    <col min="5" max="5" width="15.42578125" bestFit="1" customWidth="1"/>
    <col min="6" max="6" width="16.5703125" bestFit="1" customWidth="1"/>
    <col min="7" max="8" width="17.28515625" bestFit="1" customWidth="1"/>
    <col min="9" max="9" width="13.5703125" bestFit="1" customWidth="1"/>
    <col min="10" max="10" width="17.28515625" bestFit="1" customWidth="1"/>
    <col min="11" max="11" width="13.5703125" bestFit="1" customWidth="1"/>
    <col min="12" max="12" width="17.285156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7.28515625" bestFit="1" customWidth="1"/>
    <col min="25" max="25" width="13.5703125" bestFit="1" customWidth="1"/>
    <col min="26" max="26" width="17.28515625" bestFit="1" customWidth="1"/>
    <col min="27" max="27" width="13.5703125" bestFit="1" customWidth="1"/>
    <col min="28" max="28" width="17.28515625" bestFit="1" customWidth="1"/>
    <col min="29" max="29" width="13.5703125" bestFit="1" customWidth="1"/>
    <col min="30" max="30" width="17" bestFit="1" customWidth="1"/>
    <col min="31" max="31" width="15.42578125" bestFit="1" customWidth="1"/>
    <col min="32" max="32" width="32.140625" customWidth="1"/>
  </cols>
  <sheetData>
    <row r="1" spans="1:32" ht="18.75" x14ac:dyDescent="0.25">
      <c r="A1" s="656" t="s">
        <v>0</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row>
    <row r="2" spans="1:32" ht="18.75" x14ac:dyDescent="0.25">
      <c r="A2" s="657" t="s">
        <v>77</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1" t="s">
        <v>1</v>
      </c>
    </row>
    <row r="3" spans="1:32" x14ac:dyDescent="0.25">
      <c r="A3" s="649" t="s">
        <v>2</v>
      </c>
      <c r="B3" s="658" t="s">
        <v>3</v>
      </c>
      <c r="C3" s="658" t="s">
        <v>3</v>
      </c>
      <c r="D3" s="658" t="s">
        <v>4</v>
      </c>
      <c r="E3" s="660" t="s">
        <v>5</v>
      </c>
      <c r="F3" s="652" t="s">
        <v>6</v>
      </c>
      <c r="G3" s="653"/>
      <c r="H3" s="652" t="s">
        <v>7</v>
      </c>
      <c r="I3" s="653"/>
      <c r="J3" s="652" t="s">
        <v>8</v>
      </c>
      <c r="K3" s="653"/>
      <c r="L3" s="652" t="s">
        <v>9</v>
      </c>
      <c r="M3" s="653"/>
      <c r="N3" s="652" t="s">
        <v>10</v>
      </c>
      <c r="O3" s="653"/>
      <c r="P3" s="652" t="s">
        <v>11</v>
      </c>
      <c r="Q3" s="653"/>
      <c r="R3" s="652" t="s">
        <v>12</v>
      </c>
      <c r="S3" s="653"/>
      <c r="T3" s="652" t="s">
        <v>13</v>
      </c>
      <c r="U3" s="653"/>
      <c r="V3" s="652" t="s">
        <v>14</v>
      </c>
      <c r="W3" s="653"/>
      <c r="X3" s="652" t="s">
        <v>15</v>
      </c>
      <c r="Y3" s="653"/>
      <c r="Z3" s="652" t="s">
        <v>16</v>
      </c>
      <c r="AA3" s="653"/>
      <c r="AB3" s="652" t="s">
        <v>17</v>
      </c>
      <c r="AC3" s="653"/>
      <c r="AD3" s="652" t="s">
        <v>18</v>
      </c>
      <c r="AE3" s="653"/>
      <c r="AF3" s="649" t="s">
        <v>19</v>
      </c>
    </row>
    <row r="4" spans="1:32" ht="42.75" customHeight="1" x14ac:dyDescent="0.25">
      <c r="A4" s="650"/>
      <c r="B4" s="659"/>
      <c r="C4" s="659"/>
      <c r="D4" s="659"/>
      <c r="E4" s="661"/>
      <c r="F4" s="654"/>
      <c r="G4" s="655"/>
      <c r="H4" s="654"/>
      <c r="I4" s="655"/>
      <c r="J4" s="654"/>
      <c r="K4" s="655"/>
      <c r="L4" s="654"/>
      <c r="M4" s="655"/>
      <c r="N4" s="654"/>
      <c r="O4" s="655"/>
      <c r="P4" s="654"/>
      <c r="Q4" s="655"/>
      <c r="R4" s="654"/>
      <c r="S4" s="655"/>
      <c r="T4" s="654"/>
      <c r="U4" s="655"/>
      <c r="V4" s="654"/>
      <c r="W4" s="655"/>
      <c r="X4" s="654"/>
      <c r="Y4" s="655"/>
      <c r="Z4" s="654"/>
      <c r="AA4" s="655"/>
      <c r="AB4" s="654"/>
      <c r="AC4" s="655"/>
      <c r="AD4" s="654"/>
      <c r="AE4" s="655"/>
      <c r="AF4" s="650"/>
    </row>
    <row r="5" spans="1:32" ht="37.5" x14ac:dyDescent="0.25">
      <c r="A5" s="59"/>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1"/>
    </row>
    <row r="6" spans="1:32" ht="18.75" x14ac:dyDescent="0.25">
      <c r="A6" s="60">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18.75" x14ac:dyDescent="0.25">
      <c r="A7" s="64" t="s">
        <v>78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69" t="s">
        <v>79</v>
      </c>
      <c r="B9" s="30">
        <f>B10</f>
        <v>52809.413999999997</v>
      </c>
      <c r="C9" s="30">
        <f t="shared" ref="C9:E10" si="0">C10</f>
        <v>4317.3140000000003</v>
      </c>
      <c r="D9" s="30">
        <f t="shared" si="0"/>
        <v>4317.3140000000003</v>
      </c>
      <c r="E9" s="30">
        <f t="shared" si="0"/>
        <v>4317.3140000000003</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B11</f>
        <v>52809.413999999997</v>
      </c>
      <c r="C10" s="47">
        <f t="shared" si="0"/>
        <v>4317.3140000000003</v>
      </c>
      <c r="D10" s="47">
        <f>D11</f>
        <v>4317.3140000000003</v>
      </c>
      <c r="E10" s="35">
        <f t="shared" si="0"/>
        <v>4317.3140000000003</v>
      </c>
      <c r="F10" s="32">
        <f>E10/B10*100</f>
        <v>8.1752734465108823</v>
      </c>
      <c r="G10" s="32">
        <f>E10/C10*100</f>
        <v>100</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29"/>
    </row>
    <row r="11" spans="1:32" ht="18.75" x14ac:dyDescent="0.3">
      <c r="A11" s="17" t="s">
        <v>33</v>
      </c>
      <c r="B11" s="47">
        <f>H11+J11+L11+N11+P11+R11+T11+V11+X11+Z11+AB11+AD11</f>
        <v>52809.413999999997</v>
      </c>
      <c r="C11" s="47">
        <f>I11+K11+M11+O11+Q11+S11+U11+W11+Y11+AA11+AC11+AE11</f>
        <v>4317.3140000000003</v>
      </c>
      <c r="D11" s="47">
        <f>I11</f>
        <v>4317.3140000000003</v>
      </c>
      <c r="E11" s="32">
        <f>I11</f>
        <v>4317.3140000000003</v>
      </c>
      <c r="F11" s="32">
        <f t="shared" ref="F11" si="1">E11/B11*100</f>
        <v>8.1752734465108823</v>
      </c>
      <c r="G11" s="32">
        <f t="shared" ref="G11" si="2">E11/C11*100</f>
        <v>100</v>
      </c>
      <c r="H11" s="623">
        <v>7121.37</v>
      </c>
      <c r="I11" s="624">
        <v>4317.3140000000003</v>
      </c>
      <c r="J11" s="624">
        <v>4815.8670000000002</v>
      </c>
      <c r="K11" s="624">
        <v>0</v>
      </c>
      <c r="L11" s="623">
        <v>3665.09</v>
      </c>
      <c r="M11" s="624">
        <v>0</v>
      </c>
      <c r="N11" s="624">
        <v>12720.589</v>
      </c>
      <c r="O11" s="624">
        <v>0</v>
      </c>
      <c r="P11" s="624">
        <v>2794.7139999999999</v>
      </c>
      <c r="Q11" s="624">
        <v>0</v>
      </c>
      <c r="R11" s="623">
        <v>2478.98</v>
      </c>
      <c r="S11" s="624">
        <v>0</v>
      </c>
      <c r="T11" s="624">
        <v>3656.7550000000001</v>
      </c>
      <c r="U11" s="624">
        <v>0</v>
      </c>
      <c r="V11" s="623">
        <v>2478.98</v>
      </c>
      <c r="W11" s="624">
        <v>0</v>
      </c>
      <c r="X11" s="624">
        <v>2478.9</v>
      </c>
      <c r="Y11" s="624">
        <v>0</v>
      </c>
      <c r="Z11" s="624">
        <v>4047.489</v>
      </c>
      <c r="AA11" s="624">
        <v>0</v>
      </c>
      <c r="AB11" s="623">
        <v>2791.66</v>
      </c>
      <c r="AC11" s="624">
        <v>0</v>
      </c>
      <c r="AD11" s="623">
        <v>3759.02</v>
      </c>
      <c r="AE11" s="624">
        <v>0</v>
      </c>
      <c r="AF11" s="29"/>
    </row>
    <row r="12" spans="1:32" ht="18.75" x14ac:dyDescent="0.3">
      <c r="A12" s="54" t="s">
        <v>53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row>
    <row r="13" spans="1:32" ht="18.75" x14ac:dyDescent="0.3">
      <c r="A13" s="13" t="s">
        <v>31</v>
      </c>
      <c r="B13" s="41">
        <f>B14</f>
        <v>52809.413999999997</v>
      </c>
      <c r="C13" s="41">
        <f t="shared" ref="C13:E13" si="3">C14</f>
        <v>4317.3140000000003</v>
      </c>
      <c r="D13" s="41">
        <f t="shared" si="3"/>
        <v>4317.3140000000003</v>
      </c>
      <c r="E13" s="41">
        <f t="shared" si="3"/>
        <v>4317.3140000000003</v>
      </c>
      <c r="F13" s="32">
        <f t="shared" ref="F13:F14" si="4">E13/B13*100</f>
        <v>8.1752734465108823</v>
      </c>
      <c r="G13" s="32">
        <f>E13/C13*100</f>
        <v>100</v>
      </c>
      <c r="H13" s="41">
        <f>H14</f>
        <v>7121.37</v>
      </c>
      <c r="I13" s="41">
        <f t="shared" ref="I13:AE13" si="5">I14</f>
        <v>4317.3140000000003</v>
      </c>
      <c r="J13" s="41">
        <f t="shared" si="5"/>
        <v>4815.8670000000002</v>
      </c>
      <c r="K13" s="41">
        <f t="shared" si="5"/>
        <v>0</v>
      </c>
      <c r="L13" s="41">
        <f t="shared" si="5"/>
        <v>3665.09</v>
      </c>
      <c r="M13" s="41">
        <f t="shared" si="5"/>
        <v>0</v>
      </c>
      <c r="N13" s="41">
        <f t="shared" si="5"/>
        <v>12720.589</v>
      </c>
      <c r="O13" s="41">
        <f t="shared" si="5"/>
        <v>0</v>
      </c>
      <c r="P13" s="41">
        <f t="shared" si="5"/>
        <v>2794.7139999999999</v>
      </c>
      <c r="Q13" s="41">
        <f t="shared" si="5"/>
        <v>0</v>
      </c>
      <c r="R13" s="41">
        <f t="shared" si="5"/>
        <v>2478.98</v>
      </c>
      <c r="S13" s="41">
        <f t="shared" si="5"/>
        <v>0</v>
      </c>
      <c r="T13" s="41">
        <f t="shared" si="5"/>
        <v>3656.7550000000001</v>
      </c>
      <c r="U13" s="41">
        <f t="shared" si="5"/>
        <v>0</v>
      </c>
      <c r="V13" s="41">
        <f t="shared" si="5"/>
        <v>2478.98</v>
      </c>
      <c r="W13" s="41">
        <f t="shared" si="5"/>
        <v>0</v>
      </c>
      <c r="X13" s="41">
        <f t="shared" si="5"/>
        <v>2478.9</v>
      </c>
      <c r="Y13" s="41">
        <f t="shared" si="5"/>
        <v>0</v>
      </c>
      <c r="Z13" s="41">
        <f t="shared" si="5"/>
        <v>4047.489</v>
      </c>
      <c r="AA13" s="41">
        <f t="shared" si="5"/>
        <v>0</v>
      </c>
      <c r="AB13" s="41">
        <f t="shared" si="5"/>
        <v>2791.66</v>
      </c>
      <c r="AC13" s="41">
        <f t="shared" si="5"/>
        <v>0</v>
      </c>
      <c r="AD13" s="41">
        <f t="shared" si="5"/>
        <v>3759.02</v>
      </c>
      <c r="AE13" s="41">
        <f t="shared" si="5"/>
        <v>0</v>
      </c>
      <c r="AF13" s="29"/>
    </row>
    <row r="14" spans="1:32" ht="18.75" x14ac:dyDescent="0.3">
      <c r="A14" s="13" t="s">
        <v>33</v>
      </c>
      <c r="B14" s="41">
        <f>B11</f>
        <v>52809.413999999997</v>
      </c>
      <c r="C14" s="41">
        <f t="shared" ref="C14:E14" si="6">C11</f>
        <v>4317.3140000000003</v>
      </c>
      <c r="D14" s="41">
        <f t="shared" si="6"/>
        <v>4317.3140000000003</v>
      </c>
      <c r="E14" s="41">
        <f t="shared" si="6"/>
        <v>4317.3140000000003</v>
      </c>
      <c r="F14" s="32">
        <f t="shared" si="4"/>
        <v>8.1752734465108823</v>
      </c>
      <c r="G14" s="32">
        <f>E14/C14*100</f>
        <v>100</v>
      </c>
      <c r="H14" s="41">
        <f>H11</f>
        <v>7121.37</v>
      </c>
      <c r="I14" s="41">
        <f t="shared" ref="I14:AE14" si="7">I11</f>
        <v>4317.3140000000003</v>
      </c>
      <c r="J14" s="41">
        <f t="shared" si="7"/>
        <v>4815.8670000000002</v>
      </c>
      <c r="K14" s="41">
        <f t="shared" si="7"/>
        <v>0</v>
      </c>
      <c r="L14" s="41">
        <f t="shared" si="7"/>
        <v>3665.09</v>
      </c>
      <c r="M14" s="41">
        <f t="shared" si="7"/>
        <v>0</v>
      </c>
      <c r="N14" s="41">
        <f t="shared" si="7"/>
        <v>12720.589</v>
      </c>
      <c r="O14" s="41">
        <f t="shared" si="7"/>
        <v>0</v>
      </c>
      <c r="P14" s="41">
        <f t="shared" si="7"/>
        <v>2794.7139999999999</v>
      </c>
      <c r="Q14" s="41">
        <f t="shared" si="7"/>
        <v>0</v>
      </c>
      <c r="R14" s="41">
        <f t="shared" si="7"/>
        <v>2478.98</v>
      </c>
      <c r="S14" s="41">
        <f t="shared" si="7"/>
        <v>0</v>
      </c>
      <c r="T14" s="41">
        <f t="shared" si="7"/>
        <v>3656.7550000000001</v>
      </c>
      <c r="U14" s="41">
        <f t="shared" si="7"/>
        <v>0</v>
      </c>
      <c r="V14" s="41">
        <f t="shared" si="7"/>
        <v>2478.98</v>
      </c>
      <c r="W14" s="41">
        <f t="shared" si="7"/>
        <v>0</v>
      </c>
      <c r="X14" s="41">
        <f t="shared" si="7"/>
        <v>2478.9</v>
      </c>
      <c r="Y14" s="41">
        <f t="shared" si="7"/>
        <v>0</v>
      </c>
      <c r="Z14" s="41">
        <f t="shared" si="7"/>
        <v>4047.489</v>
      </c>
      <c r="AA14" s="41">
        <f t="shared" si="7"/>
        <v>0</v>
      </c>
      <c r="AB14" s="41">
        <f t="shared" si="7"/>
        <v>2791.66</v>
      </c>
      <c r="AC14" s="41">
        <f t="shared" si="7"/>
        <v>0</v>
      </c>
      <c r="AD14" s="41">
        <f t="shared" si="7"/>
        <v>3759.02</v>
      </c>
      <c r="AE14" s="41">
        <f t="shared" si="7"/>
        <v>0</v>
      </c>
      <c r="AF14" s="29"/>
    </row>
    <row r="15" spans="1:32" ht="37.5" x14ac:dyDescent="0.3">
      <c r="A15" s="28" t="s">
        <v>72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row>
    <row r="16" spans="1:32" ht="18.75" x14ac:dyDescent="0.3">
      <c r="A16" s="8" t="s">
        <v>31</v>
      </c>
      <c r="B16" s="41">
        <f>B17</f>
        <v>52809.413999999997</v>
      </c>
      <c r="C16" s="41">
        <f>C17</f>
        <v>4317.3140000000003</v>
      </c>
      <c r="D16" s="41">
        <f t="shared" ref="D16:E16" si="8">D17</f>
        <v>4317.3140000000003</v>
      </c>
      <c r="E16" s="41">
        <f t="shared" si="8"/>
        <v>4317.3140000000003</v>
      </c>
      <c r="F16" s="32">
        <f t="shared" ref="F16:F17" si="9">E16/B16*100</f>
        <v>8.1752734465108823</v>
      </c>
      <c r="G16" s="32">
        <f>E16/C16*100</f>
        <v>100</v>
      </c>
      <c r="H16" s="41">
        <f>H17</f>
        <v>7121.37</v>
      </c>
      <c r="I16" s="41">
        <f t="shared" ref="I16:AE16" si="10">I17</f>
        <v>4317.3140000000003</v>
      </c>
      <c r="J16" s="41">
        <f t="shared" si="10"/>
        <v>4815.8670000000002</v>
      </c>
      <c r="K16" s="41">
        <f t="shared" si="10"/>
        <v>0</v>
      </c>
      <c r="L16" s="41">
        <f t="shared" si="10"/>
        <v>3665.09</v>
      </c>
      <c r="M16" s="41">
        <f t="shared" si="10"/>
        <v>0</v>
      </c>
      <c r="N16" s="41">
        <f t="shared" si="10"/>
        <v>12720.589</v>
      </c>
      <c r="O16" s="41">
        <f t="shared" si="10"/>
        <v>0</v>
      </c>
      <c r="P16" s="41">
        <f t="shared" si="10"/>
        <v>2794.7139999999999</v>
      </c>
      <c r="Q16" s="41">
        <f t="shared" si="10"/>
        <v>0</v>
      </c>
      <c r="R16" s="41">
        <f t="shared" si="10"/>
        <v>2478.98</v>
      </c>
      <c r="S16" s="41">
        <f t="shared" si="10"/>
        <v>0</v>
      </c>
      <c r="T16" s="41">
        <f t="shared" si="10"/>
        <v>3656.7550000000001</v>
      </c>
      <c r="U16" s="41">
        <f t="shared" si="10"/>
        <v>0</v>
      </c>
      <c r="V16" s="41">
        <f t="shared" si="10"/>
        <v>2478.98</v>
      </c>
      <c r="W16" s="41">
        <f t="shared" si="10"/>
        <v>0</v>
      </c>
      <c r="X16" s="41">
        <f t="shared" si="10"/>
        <v>2478.9</v>
      </c>
      <c r="Y16" s="41">
        <f t="shared" si="10"/>
        <v>0</v>
      </c>
      <c r="Z16" s="41">
        <f t="shared" si="10"/>
        <v>4047.489</v>
      </c>
      <c r="AA16" s="41">
        <f t="shared" si="10"/>
        <v>0</v>
      </c>
      <c r="AB16" s="41">
        <f t="shared" si="10"/>
        <v>2791.66</v>
      </c>
      <c r="AC16" s="41">
        <f t="shared" si="10"/>
        <v>0</v>
      </c>
      <c r="AD16" s="41">
        <f t="shared" si="10"/>
        <v>3759.02</v>
      </c>
      <c r="AE16" s="41">
        <f t="shared" si="10"/>
        <v>0</v>
      </c>
      <c r="AF16" s="29"/>
    </row>
    <row r="17" spans="1:32" ht="18.75" x14ac:dyDescent="0.3">
      <c r="A17" s="13" t="s">
        <v>33</v>
      </c>
      <c r="B17" s="41">
        <f>B14</f>
        <v>52809.413999999997</v>
      </c>
      <c r="C17" s="41">
        <f t="shared" ref="C17:E17" si="11">C14</f>
        <v>4317.3140000000003</v>
      </c>
      <c r="D17" s="41">
        <f t="shared" si="11"/>
        <v>4317.3140000000003</v>
      </c>
      <c r="E17" s="41">
        <f t="shared" si="11"/>
        <v>4317.3140000000003</v>
      </c>
      <c r="F17" s="32">
        <f t="shared" si="9"/>
        <v>8.1752734465108823</v>
      </c>
      <c r="G17" s="32">
        <f>E17/C17*100</f>
        <v>100</v>
      </c>
      <c r="H17" s="41">
        <f>H14</f>
        <v>7121.37</v>
      </c>
      <c r="I17" s="41">
        <f t="shared" ref="I17:AE17" si="12">I14</f>
        <v>4317.3140000000003</v>
      </c>
      <c r="J17" s="41">
        <f t="shared" si="12"/>
        <v>4815.8670000000002</v>
      </c>
      <c r="K17" s="41">
        <f t="shared" si="12"/>
        <v>0</v>
      </c>
      <c r="L17" s="41">
        <f t="shared" si="12"/>
        <v>3665.09</v>
      </c>
      <c r="M17" s="41">
        <f t="shared" si="12"/>
        <v>0</v>
      </c>
      <c r="N17" s="41">
        <f t="shared" si="12"/>
        <v>12720.589</v>
      </c>
      <c r="O17" s="41">
        <f t="shared" si="12"/>
        <v>0</v>
      </c>
      <c r="P17" s="41">
        <f t="shared" si="12"/>
        <v>2794.7139999999999</v>
      </c>
      <c r="Q17" s="41">
        <f t="shared" si="12"/>
        <v>0</v>
      </c>
      <c r="R17" s="41">
        <f t="shared" si="12"/>
        <v>2478.98</v>
      </c>
      <c r="S17" s="41">
        <f t="shared" si="12"/>
        <v>0</v>
      </c>
      <c r="T17" s="41">
        <f t="shared" si="12"/>
        <v>3656.7550000000001</v>
      </c>
      <c r="U17" s="41">
        <f t="shared" si="12"/>
        <v>0</v>
      </c>
      <c r="V17" s="41">
        <f t="shared" si="12"/>
        <v>2478.98</v>
      </c>
      <c r="W17" s="41">
        <f t="shared" si="12"/>
        <v>0</v>
      </c>
      <c r="X17" s="41">
        <f t="shared" si="12"/>
        <v>2478.9</v>
      </c>
      <c r="Y17" s="41">
        <f t="shared" si="12"/>
        <v>0</v>
      </c>
      <c r="Z17" s="41">
        <f t="shared" si="12"/>
        <v>4047.489</v>
      </c>
      <c r="AA17" s="41">
        <f t="shared" si="12"/>
        <v>0</v>
      </c>
      <c r="AB17" s="41">
        <f t="shared" si="12"/>
        <v>2791.66</v>
      </c>
      <c r="AC17" s="41">
        <f t="shared" si="12"/>
        <v>0</v>
      </c>
      <c r="AD17" s="41">
        <f t="shared" si="12"/>
        <v>3759.02</v>
      </c>
      <c r="AE17" s="41">
        <f t="shared" si="12"/>
        <v>0</v>
      </c>
      <c r="AF17" s="29"/>
    </row>
    <row r="18" spans="1:32" ht="18.75" x14ac:dyDescent="0.3">
      <c r="A18" s="61" t="s">
        <v>80</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2" ht="18.75" x14ac:dyDescent="0.3">
      <c r="A19" s="52" t="s">
        <v>54</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row>
    <row r="20" spans="1:32" ht="75" x14ac:dyDescent="0.3">
      <c r="A20" s="70" t="s">
        <v>81</v>
      </c>
      <c r="B20" s="41"/>
      <c r="C20" s="41"/>
      <c r="D20" s="41"/>
      <c r="E20" s="41"/>
      <c r="F20" s="41"/>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ht="18.75" x14ac:dyDescent="0.3">
      <c r="A21" s="13" t="s">
        <v>31</v>
      </c>
      <c r="B21" s="47">
        <f>B22</f>
        <v>298556.49800000002</v>
      </c>
      <c r="C21" s="47">
        <f t="shared" ref="C21:E21" si="13">C22</f>
        <v>19827.36</v>
      </c>
      <c r="D21" s="47">
        <f t="shared" si="13"/>
        <v>2728.5149999999999</v>
      </c>
      <c r="E21" s="47">
        <f t="shared" si="13"/>
        <v>17924.219000000001</v>
      </c>
      <c r="F21" s="32">
        <f t="shared" ref="F21:F22" si="14">E21/B21*100</f>
        <v>6.0036271593726962</v>
      </c>
      <c r="G21" s="32">
        <f t="shared" ref="G21:G22" si="15">E21/C21*100</f>
        <v>90.401440232083345</v>
      </c>
      <c r="H21" s="47">
        <f>H22</f>
        <v>21721.723999999998</v>
      </c>
      <c r="I21" s="47">
        <f t="shared" ref="I21:AE21" si="16">I22</f>
        <v>17924.219000000001</v>
      </c>
      <c r="J21" s="47">
        <f t="shared" si="16"/>
        <v>28817.153000000002</v>
      </c>
      <c r="K21" s="47">
        <f t="shared" si="16"/>
        <v>0</v>
      </c>
      <c r="L21" s="47">
        <f t="shared" si="16"/>
        <v>22576.373</v>
      </c>
      <c r="M21" s="47">
        <f t="shared" si="16"/>
        <v>0</v>
      </c>
      <c r="N21" s="47">
        <f t="shared" si="16"/>
        <v>27414.98</v>
      </c>
      <c r="O21" s="47">
        <f t="shared" si="16"/>
        <v>0</v>
      </c>
      <c r="P21" s="47">
        <f t="shared" si="16"/>
        <v>21510.777999999998</v>
      </c>
      <c r="Q21" s="47">
        <f t="shared" si="16"/>
        <v>0</v>
      </c>
      <c r="R21" s="47">
        <f t="shared" si="16"/>
        <v>26331.698</v>
      </c>
      <c r="S21" s="47">
        <f t="shared" si="16"/>
        <v>0</v>
      </c>
      <c r="T21" s="47">
        <f t="shared" si="16"/>
        <v>32458.135999999999</v>
      </c>
      <c r="U21" s="47">
        <f t="shared" si="16"/>
        <v>0</v>
      </c>
      <c r="V21" s="47">
        <f t="shared" si="16"/>
        <v>23772.097000000002</v>
      </c>
      <c r="W21" s="47">
        <f t="shared" si="16"/>
        <v>0</v>
      </c>
      <c r="X21" s="47">
        <f t="shared" si="16"/>
        <v>18734.339</v>
      </c>
      <c r="Y21" s="47">
        <f t="shared" si="16"/>
        <v>0</v>
      </c>
      <c r="Z21" s="47">
        <f t="shared" si="16"/>
        <v>23714.960999999999</v>
      </c>
      <c r="AA21" s="47">
        <f t="shared" si="16"/>
        <v>0</v>
      </c>
      <c r="AB21" s="47">
        <f t="shared" si="16"/>
        <v>19048.799000000003</v>
      </c>
      <c r="AC21" s="47">
        <f t="shared" si="16"/>
        <v>0</v>
      </c>
      <c r="AD21" s="47">
        <f t="shared" si="16"/>
        <v>32455.460000000003</v>
      </c>
      <c r="AE21" s="47">
        <f t="shared" si="16"/>
        <v>0</v>
      </c>
      <c r="AF21" s="29"/>
    </row>
    <row r="22" spans="1:32" ht="18.75" x14ac:dyDescent="0.3">
      <c r="A22" s="13" t="s">
        <v>33</v>
      </c>
      <c r="B22" s="47">
        <f>B25+B28+B37+B40</f>
        <v>298556.49800000002</v>
      </c>
      <c r="C22" s="47">
        <f t="shared" ref="C22:E22" si="17">C25+C28+C37+C40</f>
        <v>19827.36</v>
      </c>
      <c r="D22" s="47">
        <f t="shared" si="17"/>
        <v>2728.5149999999999</v>
      </c>
      <c r="E22" s="47">
        <f t="shared" si="17"/>
        <v>17924.219000000001</v>
      </c>
      <c r="F22" s="32">
        <f t="shared" si="14"/>
        <v>6.0036271593726962</v>
      </c>
      <c r="G22" s="32">
        <f t="shared" si="15"/>
        <v>90.401440232083345</v>
      </c>
      <c r="H22" s="47">
        <f>H25+H28+H37+H40</f>
        <v>21721.723999999998</v>
      </c>
      <c r="I22" s="47">
        <f>I25+I28+I37+I40</f>
        <v>17924.219000000001</v>
      </c>
      <c r="J22" s="47">
        <f t="shared" ref="J22:AE22" si="18">J25+J28+J37+J40</f>
        <v>28817.153000000002</v>
      </c>
      <c r="K22" s="47">
        <f t="shared" si="18"/>
        <v>0</v>
      </c>
      <c r="L22" s="47">
        <f t="shared" si="18"/>
        <v>22576.373</v>
      </c>
      <c r="M22" s="47">
        <f t="shared" si="18"/>
        <v>0</v>
      </c>
      <c r="N22" s="47">
        <f t="shared" si="18"/>
        <v>27414.98</v>
      </c>
      <c r="O22" s="47">
        <f t="shared" si="18"/>
        <v>0</v>
      </c>
      <c r="P22" s="47">
        <f t="shared" si="18"/>
        <v>21510.777999999998</v>
      </c>
      <c r="Q22" s="47">
        <f t="shared" si="18"/>
        <v>0</v>
      </c>
      <c r="R22" s="47">
        <f t="shared" si="18"/>
        <v>26331.698</v>
      </c>
      <c r="S22" s="47">
        <f t="shared" si="18"/>
        <v>0</v>
      </c>
      <c r="T22" s="47">
        <f t="shared" si="18"/>
        <v>32458.135999999999</v>
      </c>
      <c r="U22" s="47">
        <f t="shared" si="18"/>
        <v>0</v>
      </c>
      <c r="V22" s="47">
        <f t="shared" si="18"/>
        <v>23772.097000000002</v>
      </c>
      <c r="W22" s="47">
        <f t="shared" si="18"/>
        <v>0</v>
      </c>
      <c r="X22" s="47">
        <f t="shared" si="18"/>
        <v>18734.339</v>
      </c>
      <c r="Y22" s="47">
        <f t="shared" si="18"/>
        <v>0</v>
      </c>
      <c r="Z22" s="47">
        <f t="shared" si="18"/>
        <v>23714.960999999999</v>
      </c>
      <c r="AA22" s="47">
        <f t="shared" si="18"/>
        <v>0</v>
      </c>
      <c r="AB22" s="47">
        <f t="shared" si="18"/>
        <v>19048.799000000003</v>
      </c>
      <c r="AC22" s="47">
        <f t="shared" si="18"/>
        <v>0</v>
      </c>
      <c r="AD22" s="47">
        <f t="shared" si="18"/>
        <v>32455.460000000003</v>
      </c>
      <c r="AE22" s="47">
        <f t="shared" si="18"/>
        <v>0</v>
      </c>
      <c r="AF22" s="29"/>
    </row>
    <row r="23" spans="1:32" ht="75" x14ac:dyDescent="0.3">
      <c r="A23" s="51" t="s">
        <v>86</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ht="18.75" x14ac:dyDescent="0.3">
      <c r="A24" s="13" t="s">
        <v>31</v>
      </c>
      <c r="B24" s="47">
        <f>B25</f>
        <v>41065.895000000004</v>
      </c>
      <c r="C24" s="35">
        <f t="shared" ref="C24" si="19">C25</f>
        <v>2728.5149999999999</v>
      </c>
      <c r="D24" s="35">
        <f>D25</f>
        <v>2728.5149999999999</v>
      </c>
      <c r="E24" s="35">
        <f t="shared" ref="E24" si="20">E25</f>
        <v>2728.5149999999999</v>
      </c>
      <c r="F24" s="32">
        <f t="shared" ref="F24:F25" si="21">E24/B24*100</f>
        <v>6.6442360503770823</v>
      </c>
      <c r="G24" s="32">
        <f t="shared" ref="G24:G25" si="22">E24/C24*100</f>
        <v>100</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ht="18.75" x14ac:dyDescent="0.3">
      <c r="A25" s="13" t="s">
        <v>33</v>
      </c>
      <c r="B25" s="47">
        <f>H25+J25+L25+N25+P25+R25+T25+V25+X25+Z25+AB25+AD25</f>
        <v>41065.895000000004</v>
      </c>
      <c r="C25" s="32">
        <f t="shared" ref="C25" si="23">I25+K25+M25+O25+Q25+S25+U25+W25+Y25+AA25+AC25+AE25</f>
        <v>2728.5149999999999</v>
      </c>
      <c r="D25" s="32">
        <f>I25</f>
        <v>2728.5149999999999</v>
      </c>
      <c r="E25" s="32">
        <f>I25</f>
        <v>2728.5149999999999</v>
      </c>
      <c r="F25" s="32">
        <f t="shared" si="21"/>
        <v>6.6442360503770823</v>
      </c>
      <c r="G25" s="32">
        <f t="shared" si="22"/>
        <v>100</v>
      </c>
      <c r="H25" s="625">
        <v>4622.8789999999999</v>
      </c>
      <c r="I25" s="625">
        <v>2728.5149999999999</v>
      </c>
      <c r="J25" s="625">
        <v>3934.1759999999999</v>
      </c>
      <c r="K25" s="625">
        <v>0</v>
      </c>
      <c r="L25" s="625">
        <v>2872.5479999999998</v>
      </c>
      <c r="M25" s="625">
        <v>0</v>
      </c>
      <c r="N25" s="625">
        <v>3245.2040000000002</v>
      </c>
      <c r="O25" s="625">
        <v>0</v>
      </c>
      <c r="P25" s="625">
        <v>2715.1260000000002</v>
      </c>
      <c r="Q25" s="625">
        <v>0</v>
      </c>
      <c r="R25" s="625">
        <v>2906.6289999999999</v>
      </c>
      <c r="S25" s="625">
        <v>0</v>
      </c>
      <c r="T25" s="625">
        <v>3870.0070000000001</v>
      </c>
      <c r="U25" s="625">
        <v>0</v>
      </c>
      <c r="V25" s="625">
        <v>2348.4830000000002</v>
      </c>
      <c r="W25" s="625">
        <v>0</v>
      </c>
      <c r="X25" s="625">
        <v>2811.6039999999998</v>
      </c>
      <c r="Y25" s="625">
        <v>0</v>
      </c>
      <c r="Z25" s="625">
        <v>2798.47</v>
      </c>
      <c r="AA25" s="625">
        <v>0</v>
      </c>
      <c r="AB25" s="625">
        <v>2563.098</v>
      </c>
      <c r="AC25" s="625">
        <v>0</v>
      </c>
      <c r="AD25" s="625">
        <v>6377.6710000000003</v>
      </c>
      <c r="AE25" s="625">
        <v>0</v>
      </c>
      <c r="AF25" s="29"/>
    </row>
    <row r="26" spans="1:32" ht="75" x14ac:dyDescent="0.3">
      <c r="A26" s="48" t="s">
        <v>87</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8.75" x14ac:dyDescent="0.3">
      <c r="A27" s="13" t="s">
        <v>31</v>
      </c>
      <c r="B27" s="41">
        <f>B28</f>
        <v>77630.134000000005</v>
      </c>
      <c r="C27" s="41">
        <f t="shared" ref="C27:E27" si="24">C28</f>
        <v>6250.1940000000004</v>
      </c>
      <c r="D27" s="41">
        <f t="shared" si="24"/>
        <v>0</v>
      </c>
      <c r="E27" s="41">
        <f t="shared" si="24"/>
        <v>6250.1940000000004</v>
      </c>
      <c r="F27" s="32">
        <f>E27/B27*100</f>
        <v>8.0512472128413428</v>
      </c>
      <c r="G27" s="47">
        <f t="shared" ref="G27:G28" si="25">E27/C27*100</f>
        <v>100</v>
      </c>
      <c r="H27" s="41">
        <f>H28</f>
        <v>6250.1940000000004</v>
      </c>
      <c r="I27" s="41">
        <f t="shared" ref="I27:AE27" si="26">I28</f>
        <v>6250.1940000000004</v>
      </c>
      <c r="J27" s="41">
        <f t="shared" si="26"/>
        <v>7735.1170000000002</v>
      </c>
      <c r="K27" s="41">
        <f t="shared" si="26"/>
        <v>0</v>
      </c>
      <c r="L27" s="41">
        <f t="shared" si="26"/>
        <v>7329.7910000000002</v>
      </c>
      <c r="M27" s="41">
        <f t="shared" si="26"/>
        <v>0</v>
      </c>
      <c r="N27" s="41">
        <f t="shared" si="26"/>
        <v>7481.9189999999999</v>
      </c>
      <c r="O27" s="41">
        <f t="shared" si="26"/>
        <v>0</v>
      </c>
      <c r="P27" s="41">
        <f t="shared" si="26"/>
        <v>7307.2470000000003</v>
      </c>
      <c r="Q27" s="41">
        <f t="shared" si="26"/>
        <v>0</v>
      </c>
      <c r="R27" s="41">
        <f t="shared" si="26"/>
        <v>7532.3419999999996</v>
      </c>
      <c r="S27" s="41">
        <f t="shared" si="26"/>
        <v>0</v>
      </c>
      <c r="T27" s="41">
        <f t="shared" si="26"/>
        <v>7385.2610000000004</v>
      </c>
      <c r="U27" s="41">
        <f t="shared" si="26"/>
        <v>0</v>
      </c>
      <c r="V27" s="41">
        <f t="shared" si="26"/>
        <v>6534.683</v>
      </c>
      <c r="W27" s="41">
        <f t="shared" si="26"/>
        <v>0</v>
      </c>
      <c r="X27" s="41">
        <f t="shared" si="26"/>
        <v>4323.8249999999998</v>
      </c>
      <c r="Y27" s="41">
        <f t="shared" si="26"/>
        <v>0</v>
      </c>
      <c r="Z27" s="41">
        <f t="shared" si="26"/>
        <v>5569.0640000000003</v>
      </c>
      <c r="AA27" s="41">
        <f t="shared" si="26"/>
        <v>0</v>
      </c>
      <c r="AB27" s="41">
        <f t="shared" si="26"/>
        <v>5120.8720000000003</v>
      </c>
      <c r="AC27" s="41">
        <f t="shared" si="26"/>
        <v>0</v>
      </c>
      <c r="AD27" s="41">
        <f t="shared" si="26"/>
        <v>5059.8190000000004</v>
      </c>
      <c r="AE27" s="41">
        <f t="shared" si="26"/>
        <v>0</v>
      </c>
      <c r="AF27" s="29"/>
    </row>
    <row r="28" spans="1:32" ht="18.75" x14ac:dyDescent="0.3">
      <c r="A28" s="14" t="s">
        <v>93</v>
      </c>
      <c r="B28" s="47">
        <f>B31+B34</f>
        <v>77630.134000000005</v>
      </c>
      <c r="C28" s="47">
        <f t="shared" ref="C28:E28" si="27">C31+C34</f>
        <v>6250.1940000000004</v>
      </c>
      <c r="D28" s="47">
        <f t="shared" si="27"/>
        <v>0</v>
      </c>
      <c r="E28" s="47">
        <f t="shared" si="27"/>
        <v>6250.1940000000004</v>
      </c>
      <c r="F28" s="32">
        <f>E28/B28*100</f>
        <v>8.0512472128413428</v>
      </c>
      <c r="G28" s="47">
        <f t="shared" si="25"/>
        <v>100</v>
      </c>
      <c r="H28" s="47">
        <f>H31+H34</f>
        <v>6250.1940000000004</v>
      </c>
      <c r="I28" s="47">
        <f>I31+I34</f>
        <v>6250.1940000000004</v>
      </c>
      <c r="J28" s="47">
        <f t="shared" ref="J28:AE28" si="28">J31+J34</f>
        <v>7735.1170000000002</v>
      </c>
      <c r="K28" s="47">
        <f t="shared" si="28"/>
        <v>0</v>
      </c>
      <c r="L28" s="47">
        <f t="shared" si="28"/>
        <v>7329.7910000000002</v>
      </c>
      <c r="M28" s="47">
        <f t="shared" si="28"/>
        <v>0</v>
      </c>
      <c r="N28" s="47">
        <f t="shared" si="28"/>
        <v>7481.9189999999999</v>
      </c>
      <c r="O28" s="47">
        <f t="shared" si="28"/>
        <v>0</v>
      </c>
      <c r="P28" s="47">
        <f t="shared" si="28"/>
        <v>7307.2470000000003</v>
      </c>
      <c r="Q28" s="47">
        <f t="shared" si="28"/>
        <v>0</v>
      </c>
      <c r="R28" s="47">
        <f t="shared" si="28"/>
        <v>7532.3419999999996</v>
      </c>
      <c r="S28" s="47">
        <f t="shared" si="28"/>
        <v>0</v>
      </c>
      <c r="T28" s="47">
        <f t="shared" si="28"/>
        <v>7385.2610000000004</v>
      </c>
      <c r="U28" s="47">
        <f t="shared" si="28"/>
        <v>0</v>
      </c>
      <c r="V28" s="47">
        <f t="shared" si="28"/>
        <v>6534.683</v>
      </c>
      <c r="W28" s="47">
        <f t="shared" si="28"/>
        <v>0</v>
      </c>
      <c r="X28" s="47">
        <f t="shared" si="28"/>
        <v>4323.8249999999998</v>
      </c>
      <c r="Y28" s="47">
        <f t="shared" si="28"/>
        <v>0</v>
      </c>
      <c r="Z28" s="47">
        <f t="shared" si="28"/>
        <v>5569.0640000000003</v>
      </c>
      <c r="AA28" s="47">
        <f t="shared" si="28"/>
        <v>0</v>
      </c>
      <c r="AB28" s="47">
        <f t="shared" si="28"/>
        <v>5120.8720000000003</v>
      </c>
      <c r="AC28" s="47">
        <f t="shared" si="28"/>
        <v>0</v>
      </c>
      <c r="AD28" s="47">
        <f t="shared" si="28"/>
        <v>5059.8190000000004</v>
      </c>
      <c r="AE28" s="47">
        <f t="shared" si="28"/>
        <v>0</v>
      </c>
      <c r="AF28" s="47"/>
    </row>
    <row r="29" spans="1:32" ht="112.5" x14ac:dyDescent="0.3">
      <c r="A29" s="14" t="s">
        <v>88</v>
      </c>
      <c r="B29" s="47"/>
      <c r="C29" s="32"/>
      <c r="D29" s="32"/>
      <c r="E29" s="32"/>
      <c r="F29" s="32"/>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row>
    <row r="30" spans="1:32" ht="18.75" x14ac:dyDescent="0.3">
      <c r="A30" s="13" t="s">
        <v>31</v>
      </c>
      <c r="B30" s="32">
        <f>B31</f>
        <v>77630.134000000005</v>
      </c>
      <c r="C30" s="32">
        <f t="shared" ref="C30:E30" si="29">C31</f>
        <v>6250.1940000000004</v>
      </c>
      <c r="D30" s="32">
        <f t="shared" si="29"/>
        <v>0</v>
      </c>
      <c r="E30" s="32">
        <f t="shared" si="29"/>
        <v>6250.1940000000004</v>
      </c>
      <c r="F30" s="32">
        <f>E30/B30*100</f>
        <v>8.0512472128413428</v>
      </c>
      <c r="G30" s="47">
        <f>E30/C30*100</f>
        <v>100</v>
      </c>
      <c r="H30" s="47">
        <f>H31</f>
        <v>6250.1940000000004</v>
      </c>
      <c r="I30" s="47">
        <f t="shared" ref="I30:AE30" si="30">I31</f>
        <v>6250.1940000000004</v>
      </c>
      <c r="J30" s="47">
        <f t="shared" si="30"/>
        <v>7735.1170000000002</v>
      </c>
      <c r="K30" s="47">
        <f t="shared" si="30"/>
        <v>0</v>
      </c>
      <c r="L30" s="47">
        <f t="shared" si="30"/>
        <v>7329.7910000000002</v>
      </c>
      <c r="M30" s="47">
        <f t="shared" si="30"/>
        <v>0</v>
      </c>
      <c r="N30" s="47">
        <f t="shared" si="30"/>
        <v>7481.9189999999999</v>
      </c>
      <c r="O30" s="47">
        <f t="shared" si="30"/>
        <v>0</v>
      </c>
      <c r="P30" s="47">
        <f t="shared" si="30"/>
        <v>7307.2470000000003</v>
      </c>
      <c r="Q30" s="47">
        <f t="shared" si="30"/>
        <v>0</v>
      </c>
      <c r="R30" s="47">
        <f t="shared" si="30"/>
        <v>7532.3419999999996</v>
      </c>
      <c r="S30" s="47">
        <f t="shared" si="30"/>
        <v>0</v>
      </c>
      <c r="T30" s="47">
        <f t="shared" si="30"/>
        <v>7385.2610000000004</v>
      </c>
      <c r="U30" s="47">
        <f t="shared" si="30"/>
        <v>0</v>
      </c>
      <c r="V30" s="47">
        <f t="shared" si="30"/>
        <v>6534.683</v>
      </c>
      <c r="W30" s="47">
        <f t="shared" si="30"/>
        <v>0</v>
      </c>
      <c r="X30" s="47">
        <f t="shared" si="30"/>
        <v>4323.8249999999998</v>
      </c>
      <c r="Y30" s="47">
        <f t="shared" si="30"/>
        <v>0</v>
      </c>
      <c r="Z30" s="47">
        <f t="shared" si="30"/>
        <v>5569.0640000000003</v>
      </c>
      <c r="AA30" s="47">
        <f t="shared" si="30"/>
        <v>0</v>
      </c>
      <c r="AB30" s="47">
        <f t="shared" si="30"/>
        <v>5120.8720000000003</v>
      </c>
      <c r="AC30" s="47">
        <f t="shared" si="30"/>
        <v>0</v>
      </c>
      <c r="AD30" s="47">
        <f t="shared" si="30"/>
        <v>5059.8190000000004</v>
      </c>
      <c r="AE30" s="47">
        <f t="shared" si="30"/>
        <v>0</v>
      </c>
      <c r="AF30" s="47"/>
    </row>
    <row r="31" spans="1:32" ht="18.75" x14ac:dyDescent="0.3">
      <c r="A31" s="13" t="s">
        <v>33</v>
      </c>
      <c r="B31" s="32">
        <f>H31+J31+L31+N31+P31+R31+T31+V31+X31+Z31+AB31+AD31</f>
        <v>77630.134000000005</v>
      </c>
      <c r="C31" s="32">
        <f>H31</f>
        <v>6250.1940000000004</v>
      </c>
      <c r="D31" s="32"/>
      <c r="E31" s="32">
        <f>I31</f>
        <v>6250.1940000000004</v>
      </c>
      <c r="F31" s="47">
        <f t="shared" ref="F31" si="31">D31/B31*100</f>
        <v>0</v>
      </c>
      <c r="G31" s="47">
        <f t="shared" ref="G31" si="32">E31/C31*100</f>
        <v>100</v>
      </c>
      <c r="H31" s="624">
        <v>6250.1940000000004</v>
      </c>
      <c r="I31" s="624">
        <v>6250.1940000000004</v>
      </c>
      <c r="J31" s="624">
        <v>7735.1170000000002</v>
      </c>
      <c r="K31" s="624">
        <v>0</v>
      </c>
      <c r="L31" s="624">
        <v>7329.7910000000002</v>
      </c>
      <c r="M31" s="624">
        <v>0</v>
      </c>
      <c r="N31" s="624">
        <v>7481.9189999999999</v>
      </c>
      <c r="O31" s="624">
        <v>0</v>
      </c>
      <c r="P31" s="624">
        <v>7307.2470000000003</v>
      </c>
      <c r="Q31" s="624">
        <v>0</v>
      </c>
      <c r="R31" s="624">
        <v>7532.3419999999996</v>
      </c>
      <c r="S31" s="624">
        <v>0</v>
      </c>
      <c r="T31" s="624">
        <v>7385.2610000000004</v>
      </c>
      <c r="U31" s="624">
        <v>0</v>
      </c>
      <c r="V31" s="624">
        <v>6534.683</v>
      </c>
      <c r="W31" s="624">
        <v>0</v>
      </c>
      <c r="X31" s="624">
        <v>4323.8249999999998</v>
      </c>
      <c r="Y31" s="624">
        <v>0</v>
      </c>
      <c r="Z31" s="624">
        <v>5569.0640000000003</v>
      </c>
      <c r="AA31" s="624">
        <v>0</v>
      </c>
      <c r="AB31" s="624">
        <v>5120.8720000000003</v>
      </c>
      <c r="AC31" s="624">
        <v>0</v>
      </c>
      <c r="AD31" s="624">
        <v>5059.8190000000004</v>
      </c>
      <c r="AE31" s="623"/>
      <c r="AF31" s="47"/>
    </row>
    <row r="32" spans="1:32" ht="168.75" x14ac:dyDescent="0.3">
      <c r="A32" s="13" t="s">
        <v>89</v>
      </c>
      <c r="B32" s="47"/>
      <c r="C32" s="32"/>
      <c r="D32" s="32"/>
      <c r="E32" s="32"/>
      <c r="F32" s="32"/>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row>
    <row r="33" spans="1:32" ht="18.75" x14ac:dyDescent="0.3">
      <c r="A33" s="13" t="s">
        <v>31</v>
      </c>
      <c r="B33" s="32">
        <f>B34</f>
        <v>0</v>
      </c>
      <c r="C33" s="32">
        <f t="shared" ref="C33:E33" si="33">C34</f>
        <v>0</v>
      </c>
      <c r="D33" s="32">
        <f t="shared" si="33"/>
        <v>0</v>
      </c>
      <c r="E33" s="32">
        <f t="shared" si="33"/>
        <v>0</v>
      </c>
      <c r="F33" s="32" t="e">
        <f>E33/B33*100</f>
        <v>#DIV/0!</v>
      </c>
      <c r="G33" s="47" t="e">
        <f>E33/C33*100</f>
        <v>#DIV/0!</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row>
    <row r="34" spans="1:32" ht="18.75" x14ac:dyDescent="0.3">
      <c r="A34" s="13" t="s">
        <v>33</v>
      </c>
      <c r="B34" s="32">
        <f>H34+J34+L34+N34+P34+R34+T34+V34+X34+Z34+AB34+AD34</f>
        <v>0</v>
      </c>
      <c r="C34" s="32">
        <f>H34</f>
        <v>0</v>
      </c>
      <c r="D34" s="32"/>
      <c r="E34" s="32">
        <f>I34</f>
        <v>0</v>
      </c>
      <c r="F34" s="47" t="e">
        <f t="shared" ref="F34" si="34">D34/B34*100</f>
        <v>#DIV/0!</v>
      </c>
      <c r="G34" s="47" t="e">
        <f t="shared" ref="G34" si="35">E34/C34*100</f>
        <v>#DIV/0!</v>
      </c>
      <c r="H34" s="47">
        <v>0</v>
      </c>
      <c r="I34" s="47"/>
      <c r="J34" s="47">
        <v>0</v>
      </c>
      <c r="K34" s="47"/>
      <c r="L34" s="47">
        <v>0</v>
      </c>
      <c r="M34" s="47"/>
      <c r="N34" s="47">
        <v>0</v>
      </c>
      <c r="O34" s="47"/>
      <c r="P34" s="47">
        <v>0</v>
      </c>
      <c r="Q34" s="47"/>
      <c r="R34" s="47">
        <v>0</v>
      </c>
      <c r="S34" s="47"/>
      <c r="T34" s="47">
        <v>0</v>
      </c>
      <c r="U34" s="47"/>
      <c r="V34" s="47">
        <v>0</v>
      </c>
      <c r="W34" s="47"/>
      <c r="X34" s="47">
        <v>0</v>
      </c>
      <c r="Y34" s="47"/>
      <c r="Z34" s="47">
        <v>0</v>
      </c>
      <c r="AA34" s="47"/>
      <c r="AB34" s="47">
        <v>0</v>
      </c>
      <c r="AC34" s="47"/>
      <c r="AD34" s="47">
        <v>0</v>
      </c>
      <c r="AE34" s="47"/>
      <c r="AF34" s="47"/>
    </row>
    <row r="35" spans="1:32" ht="56.25" x14ac:dyDescent="0.3">
      <c r="A35" s="48" t="s">
        <v>90</v>
      </c>
      <c r="B35" s="47"/>
      <c r="C35" s="32"/>
      <c r="D35" s="32"/>
      <c r="E35" s="32"/>
      <c r="F35" s="32"/>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row>
    <row r="36" spans="1:32" ht="18.75" x14ac:dyDescent="0.3">
      <c r="A36" s="13" t="s">
        <v>31</v>
      </c>
      <c r="B36" s="32">
        <f>B37</f>
        <v>151964.79499999998</v>
      </c>
      <c r="C36" s="32">
        <f t="shared" ref="C36" si="36">C37</f>
        <v>9322.1929999999993</v>
      </c>
      <c r="D36" s="32">
        <f t="shared" ref="D36" si="37">D37</f>
        <v>0</v>
      </c>
      <c r="E36" s="32">
        <f t="shared" ref="E36" si="38">E37</f>
        <v>8417.2170000000006</v>
      </c>
      <c r="F36" s="32">
        <f>E36/B36*100</f>
        <v>5.53892564392957</v>
      </c>
      <c r="G36" s="47">
        <f>E36/C36*100</f>
        <v>90.292241321328589</v>
      </c>
      <c r="H36" s="47">
        <f>H37</f>
        <v>9322.1929999999993</v>
      </c>
      <c r="I36" s="47">
        <f t="shared" ref="I36:AE36" si="39">I37</f>
        <v>8417.2170000000006</v>
      </c>
      <c r="J36" s="47">
        <f t="shared" si="39"/>
        <v>14873.323</v>
      </c>
      <c r="K36" s="47">
        <f t="shared" si="39"/>
        <v>0</v>
      </c>
      <c r="L36" s="47">
        <f t="shared" si="39"/>
        <v>9932.1440000000002</v>
      </c>
      <c r="M36" s="47">
        <f t="shared" si="39"/>
        <v>0</v>
      </c>
      <c r="N36" s="47">
        <f t="shared" si="39"/>
        <v>14351.396000000001</v>
      </c>
      <c r="O36" s="47">
        <f t="shared" si="39"/>
        <v>0</v>
      </c>
      <c r="P36" s="47">
        <f t="shared" si="39"/>
        <v>8783.5319999999992</v>
      </c>
      <c r="Q36" s="47">
        <f t="shared" si="39"/>
        <v>0</v>
      </c>
      <c r="R36" s="47">
        <f>R37</f>
        <v>13522.424000000001</v>
      </c>
      <c r="S36" s="47">
        <f t="shared" si="39"/>
        <v>0</v>
      </c>
      <c r="T36" s="47">
        <f t="shared" si="39"/>
        <v>18911.994999999999</v>
      </c>
      <c r="U36" s="47">
        <f t="shared" si="39"/>
        <v>0</v>
      </c>
      <c r="V36" s="47">
        <f t="shared" si="39"/>
        <v>12619.513999999999</v>
      </c>
      <c r="W36" s="47">
        <f t="shared" si="39"/>
        <v>0</v>
      </c>
      <c r="X36" s="47">
        <f t="shared" si="39"/>
        <v>9380.5509999999995</v>
      </c>
      <c r="Y36" s="47">
        <f t="shared" si="39"/>
        <v>0</v>
      </c>
      <c r="Z36" s="47">
        <f t="shared" si="39"/>
        <v>13118.397999999999</v>
      </c>
      <c r="AA36" s="47">
        <f t="shared" si="39"/>
        <v>0</v>
      </c>
      <c r="AB36" s="47">
        <f t="shared" si="39"/>
        <v>9118.6280000000006</v>
      </c>
      <c r="AC36" s="47">
        <f t="shared" si="39"/>
        <v>0</v>
      </c>
      <c r="AD36" s="47">
        <f t="shared" si="39"/>
        <v>18030.697</v>
      </c>
      <c r="AE36" s="47">
        <f t="shared" si="39"/>
        <v>0</v>
      </c>
      <c r="AF36" s="47"/>
    </row>
    <row r="37" spans="1:32" ht="18.75" x14ac:dyDescent="0.3">
      <c r="A37" s="13" t="s">
        <v>33</v>
      </c>
      <c r="B37" s="32">
        <f>H37+J37+L37+N37+P37+R37+T37+V37+X37+Z37+AB37+AD37</f>
        <v>151964.79499999998</v>
      </c>
      <c r="C37" s="32">
        <f>H37</f>
        <v>9322.1929999999993</v>
      </c>
      <c r="D37" s="32"/>
      <c r="E37" s="32">
        <f>I37</f>
        <v>8417.2170000000006</v>
      </c>
      <c r="F37" s="47">
        <f t="shared" ref="F37" si="40">D37/B37*100</f>
        <v>0</v>
      </c>
      <c r="G37" s="47">
        <f t="shared" ref="G37" si="41">E37/C37*100</f>
        <v>90.292241321328589</v>
      </c>
      <c r="H37" s="624">
        <v>9322.1929999999993</v>
      </c>
      <c r="I37" s="624">
        <v>8417.2170000000006</v>
      </c>
      <c r="J37" s="624">
        <v>14873.323</v>
      </c>
      <c r="K37" s="624">
        <v>0</v>
      </c>
      <c r="L37" s="624">
        <v>9932.1440000000002</v>
      </c>
      <c r="M37" s="624">
        <v>0</v>
      </c>
      <c r="N37" s="624">
        <v>14351.396000000001</v>
      </c>
      <c r="O37" s="624">
        <v>0</v>
      </c>
      <c r="P37" s="624">
        <v>8783.5319999999992</v>
      </c>
      <c r="Q37" s="624">
        <v>0</v>
      </c>
      <c r="R37" s="624">
        <v>13522.424000000001</v>
      </c>
      <c r="S37" s="624">
        <v>0</v>
      </c>
      <c r="T37" s="624">
        <v>18911.994999999999</v>
      </c>
      <c r="U37" s="624">
        <v>0</v>
      </c>
      <c r="V37" s="624">
        <v>12619.513999999999</v>
      </c>
      <c r="W37" s="624">
        <v>0</v>
      </c>
      <c r="X37" s="624">
        <v>9380.5509999999995</v>
      </c>
      <c r="Y37" s="624">
        <v>0</v>
      </c>
      <c r="Z37" s="624">
        <v>13118.397999999999</v>
      </c>
      <c r="AA37" s="624">
        <v>0</v>
      </c>
      <c r="AB37" s="624">
        <v>9118.6280000000006</v>
      </c>
      <c r="AC37" s="624">
        <v>0</v>
      </c>
      <c r="AD37" s="624">
        <v>18030.697</v>
      </c>
      <c r="AE37" s="624">
        <v>0</v>
      </c>
      <c r="AF37" s="47"/>
    </row>
    <row r="38" spans="1:32" ht="112.5" x14ac:dyDescent="0.3">
      <c r="A38" s="48" t="s">
        <v>91</v>
      </c>
      <c r="B38" s="47"/>
      <c r="C38" s="32"/>
      <c r="D38" s="32"/>
      <c r="E38" s="32"/>
      <c r="F38" s="32"/>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row>
    <row r="39" spans="1:32" ht="18.75" x14ac:dyDescent="0.3">
      <c r="A39" s="13" t="s">
        <v>31</v>
      </c>
      <c r="B39" s="32">
        <f>B40</f>
        <v>27895.673999999999</v>
      </c>
      <c r="C39" s="32">
        <f t="shared" ref="C39" si="42">C40</f>
        <v>1526.4580000000001</v>
      </c>
      <c r="D39" s="32">
        <f t="shared" ref="D39" si="43">D40</f>
        <v>0</v>
      </c>
      <c r="E39" s="32">
        <f t="shared" ref="E39" si="44">E40</f>
        <v>528.29300000000001</v>
      </c>
      <c r="F39" s="32">
        <f>E39/B39*100</f>
        <v>1.8938169409349996</v>
      </c>
      <c r="G39" s="47">
        <f>E39/C39*100</f>
        <v>34.609075388906867</v>
      </c>
      <c r="H39" s="47">
        <f>H40</f>
        <v>1526.4580000000001</v>
      </c>
      <c r="I39" s="47">
        <f t="shared" ref="I39:AE39" si="45">I40</f>
        <v>528.29300000000001</v>
      </c>
      <c r="J39" s="47">
        <f t="shared" si="45"/>
        <v>2274.5369999999998</v>
      </c>
      <c r="K39" s="47">
        <f t="shared" si="45"/>
        <v>0</v>
      </c>
      <c r="L39" s="47">
        <f t="shared" si="45"/>
        <v>2441.89</v>
      </c>
      <c r="M39" s="47">
        <f t="shared" si="45"/>
        <v>0</v>
      </c>
      <c r="N39" s="47">
        <f t="shared" si="45"/>
        <v>2336.4609999999998</v>
      </c>
      <c r="O39" s="47">
        <f t="shared" si="45"/>
        <v>0</v>
      </c>
      <c r="P39" s="47">
        <f t="shared" si="45"/>
        <v>2704.873</v>
      </c>
      <c r="Q39" s="47">
        <f t="shared" si="45"/>
        <v>0</v>
      </c>
      <c r="R39" s="47">
        <f t="shared" si="45"/>
        <v>2370.3029999999999</v>
      </c>
      <c r="S39" s="47">
        <f t="shared" si="45"/>
        <v>0</v>
      </c>
      <c r="T39" s="47">
        <f t="shared" si="45"/>
        <v>2290.873</v>
      </c>
      <c r="U39" s="47">
        <f t="shared" si="45"/>
        <v>0</v>
      </c>
      <c r="V39" s="47">
        <f t="shared" si="45"/>
        <v>2269.4169999999999</v>
      </c>
      <c r="W39" s="47">
        <f t="shared" si="45"/>
        <v>0</v>
      </c>
      <c r="X39" s="47">
        <f t="shared" si="45"/>
        <v>2218.3589999999999</v>
      </c>
      <c r="Y39" s="47">
        <f t="shared" si="45"/>
        <v>0</v>
      </c>
      <c r="Z39" s="47">
        <f t="shared" si="45"/>
        <v>2229.029</v>
      </c>
      <c r="AA39" s="47">
        <f t="shared" si="45"/>
        <v>0</v>
      </c>
      <c r="AB39" s="47">
        <f t="shared" si="45"/>
        <v>2246.201</v>
      </c>
      <c r="AC39" s="47">
        <f t="shared" si="45"/>
        <v>0</v>
      </c>
      <c r="AD39" s="47">
        <f t="shared" si="45"/>
        <v>2987.2730000000001</v>
      </c>
      <c r="AE39" s="47">
        <f t="shared" si="45"/>
        <v>0</v>
      </c>
      <c r="AF39" s="47"/>
    </row>
    <row r="40" spans="1:32" ht="18.75" x14ac:dyDescent="0.3">
      <c r="A40" s="13" t="s">
        <v>33</v>
      </c>
      <c r="B40" s="32">
        <f>H40+J40+L40+N40+P40+R40+T40+V40+X40+Z40+AB40+AD40</f>
        <v>27895.673999999999</v>
      </c>
      <c r="C40" s="32">
        <f>H40</f>
        <v>1526.4580000000001</v>
      </c>
      <c r="D40" s="32"/>
      <c r="E40" s="32">
        <f>I40</f>
        <v>528.29300000000001</v>
      </c>
      <c r="F40" s="47">
        <f t="shared" ref="F40" si="46">D40/B40*100</f>
        <v>0</v>
      </c>
      <c r="G40" s="47">
        <f t="shared" ref="G40" si="47">E40/C40*100</f>
        <v>34.609075388906867</v>
      </c>
      <c r="H40" s="624">
        <v>1526.4580000000001</v>
      </c>
      <c r="I40" s="624">
        <v>528.29300000000001</v>
      </c>
      <c r="J40" s="624">
        <v>2274.5369999999998</v>
      </c>
      <c r="K40" s="624">
        <v>0</v>
      </c>
      <c r="L40" s="623">
        <v>2441.89</v>
      </c>
      <c r="M40" s="624">
        <v>0</v>
      </c>
      <c r="N40" s="624">
        <v>2336.4609999999998</v>
      </c>
      <c r="O40" s="624">
        <v>0</v>
      </c>
      <c r="P40" s="624">
        <v>2704.873</v>
      </c>
      <c r="Q40" s="624">
        <v>0</v>
      </c>
      <c r="R40" s="624">
        <v>2370.3029999999999</v>
      </c>
      <c r="S40" s="624">
        <v>0</v>
      </c>
      <c r="T40" s="624">
        <v>2290.873</v>
      </c>
      <c r="U40" s="624">
        <v>0</v>
      </c>
      <c r="V40" s="624">
        <v>2269.4169999999999</v>
      </c>
      <c r="W40" s="624">
        <v>0</v>
      </c>
      <c r="X40" s="624">
        <v>2218.3589999999999</v>
      </c>
      <c r="Y40" s="624">
        <v>0</v>
      </c>
      <c r="Z40" s="624">
        <v>2229.029</v>
      </c>
      <c r="AA40" s="624">
        <v>0</v>
      </c>
      <c r="AB40" s="624">
        <v>2246.201</v>
      </c>
      <c r="AC40" s="624">
        <v>0</v>
      </c>
      <c r="AD40" s="624">
        <v>2987.2730000000001</v>
      </c>
      <c r="AE40" s="624">
        <v>0</v>
      </c>
      <c r="AF40" s="47"/>
    </row>
    <row r="41" spans="1:32" ht="18.75" x14ac:dyDescent="0.3">
      <c r="A41" s="56" t="s">
        <v>35</v>
      </c>
      <c r="B41" s="47"/>
      <c r="C41" s="32"/>
      <c r="D41" s="32"/>
      <c r="E41" s="32"/>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row>
    <row r="42" spans="1:32" ht="18.75" x14ac:dyDescent="0.3">
      <c r="A42" s="13" t="s">
        <v>31</v>
      </c>
      <c r="B42" s="47">
        <f>B43</f>
        <v>298556.49800000002</v>
      </c>
      <c r="C42" s="47">
        <f t="shared" ref="C42:E42" si="48">C43</f>
        <v>19827.36</v>
      </c>
      <c r="D42" s="47">
        <f t="shared" si="48"/>
        <v>2728.5149999999999</v>
      </c>
      <c r="E42" s="47">
        <f t="shared" si="48"/>
        <v>17924.219000000001</v>
      </c>
      <c r="F42" s="47">
        <f t="shared" ref="F42:F43" si="49">D42/B42*100</f>
        <v>0.91390239980641774</v>
      </c>
      <c r="G42" s="47">
        <f t="shared" ref="G42:G43" si="50">E42/C42*100</f>
        <v>90.401440232083345</v>
      </c>
      <c r="H42" s="47">
        <f t="shared" ref="H42" si="51">H43</f>
        <v>21721.723999999998</v>
      </c>
      <c r="I42" s="47">
        <f t="shared" ref="I42" si="52">I43</f>
        <v>17924.219000000001</v>
      </c>
      <c r="J42" s="47">
        <f t="shared" ref="J42" si="53">J43</f>
        <v>28817.153000000002</v>
      </c>
      <c r="K42" s="47">
        <f t="shared" ref="K42" si="54">K43</f>
        <v>0</v>
      </c>
      <c r="L42" s="47">
        <f t="shared" ref="L42" si="55">L43</f>
        <v>22576.373</v>
      </c>
      <c r="M42" s="47">
        <f t="shared" ref="M42" si="56">M43</f>
        <v>0</v>
      </c>
      <c r="N42" s="47">
        <f t="shared" ref="N42" si="57">N43</f>
        <v>27414.98</v>
      </c>
      <c r="O42" s="47">
        <f t="shared" ref="O42" si="58">O43</f>
        <v>0</v>
      </c>
      <c r="P42" s="47">
        <f t="shared" ref="P42" si="59">P43</f>
        <v>21510.777999999998</v>
      </c>
      <c r="Q42" s="47">
        <f t="shared" ref="Q42" si="60">Q43</f>
        <v>0</v>
      </c>
      <c r="R42" s="47">
        <f t="shared" ref="R42" si="61">R43</f>
        <v>26331.698</v>
      </c>
      <c r="S42" s="47">
        <f t="shared" ref="S42" si="62">S43</f>
        <v>0</v>
      </c>
      <c r="T42" s="47">
        <f t="shared" ref="T42" si="63">T43</f>
        <v>32458.135999999999</v>
      </c>
      <c r="U42" s="47">
        <f t="shared" ref="U42" si="64">U43</f>
        <v>0</v>
      </c>
      <c r="V42" s="47">
        <f t="shared" ref="V42" si="65">V43</f>
        <v>23772.097000000002</v>
      </c>
      <c r="W42" s="47">
        <f t="shared" ref="W42" si="66">W43</f>
        <v>0</v>
      </c>
      <c r="X42" s="47">
        <f t="shared" ref="X42" si="67">X43</f>
        <v>18734.339</v>
      </c>
      <c r="Y42" s="47">
        <f t="shared" ref="Y42" si="68">Y43</f>
        <v>0</v>
      </c>
      <c r="Z42" s="47">
        <f t="shared" ref="Z42" si="69">Z43</f>
        <v>23714.960999999999</v>
      </c>
      <c r="AA42" s="47">
        <f t="shared" ref="AA42" si="70">AA43</f>
        <v>0</v>
      </c>
      <c r="AB42" s="47">
        <f t="shared" ref="AB42" si="71">AB43</f>
        <v>19048.799000000003</v>
      </c>
      <c r="AC42" s="47">
        <f t="shared" ref="AC42" si="72">AC43</f>
        <v>0</v>
      </c>
      <c r="AD42" s="47">
        <f t="shared" ref="AD42" si="73">AD43</f>
        <v>32455.460000000003</v>
      </c>
      <c r="AE42" s="47">
        <f t="shared" ref="AE42" si="74">AE43</f>
        <v>0</v>
      </c>
      <c r="AF42" s="47"/>
    </row>
    <row r="43" spans="1:32" ht="18.75" x14ac:dyDescent="0.3">
      <c r="A43" s="13" t="s">
        <v>33</v>
      </c>
      <c r="B43" s="47">
        <f>B22</f>
        <v>298556.49800000002</v>
      </c>
      <c r="C43" s="47">
        <f t="shared" ref="C43:E43" si="75">C22</f>
        <v>19827.36</v>
      </c>
      <c r="D43" s="47">
        <f t="shared" si="75"/>
        <v>2728.5149999999999</v>
      </c>
      <c r="E43" s="47">
        <f t="shared" si="75"/>
        <v>17924.219000000001</v>
      </c>
      <c r="F43" s="47">
        <f t="shared" si="49"/>
        <v>0.91390239980641774</v>
      </c>
      <c r="G43" s="47">
        <f t="shared" si="50"/>
        <v>90.401440232083345</v>
      </c>
      <c r="H43" s="47">
        <f>H22</f>
        <v>21721.723999999998</v>
      </c>
      <c r="I43" s="47">
        <f>I22</f>
        <v>17924.219000000001</v>
      </c>
      <c r="J43" s="47">
        <f t="shared" ref="J43:AE43" si="76">J22</f>
        <v>28817.153000000002</v>
      </c>
      <c r="K43" s="47">
        <f t="shared" si="76"/>
        <v>0</v>
      </c>
      <c r="L43" s="47">
        <f t="shared" si="76"/>
        <v>22576.373</v>
      </c>
      <c r="M43" s="47">
        <f t="shared" si="76"/>
        <v>0</v>
      </c>
      <c r="N43" s="47">
        <f t="shared" si="76"/>
        <v>27414.98</v>
      </c>
      <c r="O43" s="47">
        <f t="shared" si="76"/>
        <v>0</v>
      </c>
      <c r="P43" s="47">
        <f t="shared" si="76"/>
        <v>21510.777999999998</v>
      </c>
      <c r="Q43" s="47">
        <f t="shared" si="76"/>
        <v>0</v>
      </c>
      <c r="R43" s="47">
        <f t="shared" si="76"/>
        <v>26331.698</v>
      </c>
      <c r="S43" s="47">
        <f t="shared" si="76"/>
        <v>0</v>
      </c>
      <c r="T43" s="47">
        <f t="shared" si="76"/>
        <v>32458.135999999999</v>
      </c>
      <c r="U43" s="47">
        <f t="shared" si="76"/>
        <v>0</v>
      </c>
      <c r="V43" s="47">
        <f t="shared" si="76"/>
        <v>23772.097000000002</v>
      </c>
      <c r="W43" s="47">
        <f t="shared" si="76"/>
        <v>0</v>
      </c>
      <c r="X43" s="47">
        <f t="shared" si="76"/>
        <v>18734.339</v>
      </c>
      <c r="Y43" s="47">
        <f t="shared" si="76"/>
        <v>0</v>
      </c>
      <c r="Z43" s="47">
        <f t="shared" si="76"/>
        <v>23714.960999999999</v>
      </c>
      <c r="AA43" s="47">
        <f t="shared" si="76"/>
        <v>0</v>
      </c>
      <c r="AB43" s="47">
        <f t="shared" si="76"/>
        <v>19048.799000000003</v>
      </c>
      <c r="AC43" s="47">
        <f t="shared" si="76"/>
        <v>0</v>
      </c>
      <c r="AD43" s="47">
        <f t="shared" si="76"/>
        <v>32455.460000000003</v>
      </c>
      <c r="AE43" s="47">
        <f t="shared" si="76"/>
        <v>0</v>
      </c>
      <c r="AF43" s="47"/>
    </row>
    <row r="44" spans="1:32" ht="37.5" x14ac:dyDescent="0.3">
      <c r="A44" s="28" t="s">
        <v>73</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18.75" x14ac:dyDescent="0.3">
      <c r="A45" s="8" t="s">
        <v>31</v>
      </c>
      <c r="B45" s="41">
        <f>B46</f>
        <v>298556.49800000002</v>
      </c>
      <c r="C45" s="41">
        <f t="shared" ref="C45:E45" si="77">C46</f>
        <v>19827.36</v>
      </c>
      <c r="D45" s="41">
        <f t="shared" si="77"/>
        <v>2728.5149999999999</v>
      </c>
      <c r="E45" s="41">
        <f t="shared" si="77"/>
        <v>17924.219000000001</v>
      </c>
      <c r="F45" s="32">
        <f t="shared" ref="F45:F46" si="78">E45/B45*100</f>
        <v>6.0036271593726962</v>
      </c>
      <c r="G45" s="47">
        <f t="shared" ref="G45:G46" si="79">E45/C45*100</f>
        <v>90.401440232083345</v>
      </c>
      <c r="H45" s="41">
        <f t="shared" ref="H45" si="80">H46</f>
        <v>21721.723999999998</v>
      </c>
      <c r="I45" s="41">
        <f>I46</f>
        <v>17924.219000000001</v>
      </c>
      <c r="J45" s="41">
        <f t="shared" ref="J45" si="81">J46</f>
        <v>28817.153000000002</v>
      </c>
      <c r="K45" s="41">
        <f t="shared" ref="K45" si="82">K46</f>
        <v>0</v>
      </c>
      <c r="L45" s="41">
        <f t="shared" ref="L45" si="83">L46</f>
        <v>22576.373</v>
      </c>
      <c r="M45" s="41">
        <f t="shared" ref="M45" si="84">M46</f>
        <v>0</v>
      </c>
      <c r="N45" s="41">
        <f t="shared" ref="N45" si="85">N46</f>
        <v>27414.98</v>
      </c>
      <c r="O45" s="41">
        <f t="shared" ref="O45" si="86">O46</f>
        <v>0</v>
      </c>
      <c r="P45" s="41">
        <f t="shared" ref="P45" si="87">P46</f>
        <v>21510.777999999998</v>
      </c>
      <c r="Q45" s="41">
        <f t="shared" ref="Q45" si="88">Q46</f>
        <v>0</v>
      </c>
      <c r="R45" s="41">
        <f t="shared" ref="R45" si="89">R46</f>
        <v>26331.698</v>
      </c>
      <c r="S45" s="41">
        <f t="shared" ref="S45" si="90">S46</f>
        <v>0</v>
      </c>
      <c r="T45" s="41">
        <f t="shared" ref="T45" si="91">T46</f>
        <v>32458.135999999999</v>
      </c>
      <c r="U45" s="41">
        <f t="shared" ref="U45" si="92">U46</f>
        <v>0</v>
      </c>
      <c r="V45" s="41">
        <f t="shared" ref="V45" si="93">V46</f>
        <v>23772.097000000002</v>
      </c>
      <c r="W45" s="41">
        <f t="shared" ref="W45" si="94">W46</f>
        <v>0</v>
      </c>
      <c r="X45" s="41">
        <f t="shared" ref="X45" si="95">X46</f>
        <v>18734.339</v>
      </c>
      <c r="Y45" s="41">
        <f t="shared" ref="Y45" si="96">Y46</f>
        <v>0</v>
      </c>
      <c r="Z45" s="41">
        <f t="shared" ref="Z45" si="97">Z46</f>
        <v>23714.960999999999</v>
      </c>
      <c r="AA45" s="41">
        <f t="shared" ref="AA45" si="98">AA46</f>
        <v>0</v>
      </c>
      <c r="AB45" s="41">
        <f t="shared" ref="AB45" si="99">AB46</f>
        <v>19048.799000000003</v>
      </c>
      <c r="AC45" s="41">
        <f t="shared" ref="AC45" si="100">AC46</f>
        <v>0</v>
      </c>
      <c r="AD45" s="41">
        <f t="shared" ref="AD45" si="101">AD46</f>
        <v>32455.460000000003</v>
      </c>
      <c r="AE45" s="41">
        <f t="shared" ref="AE45" si="102">AE46</f>
        <v>0</v>
      </c>
      <c r="AF45" s="29"/>
    </row>
    <row r="46" spans="1:32" ht="18.75" x14ac:dyDescent="0.3">
      <c r="A46" s="13" t="s">
        <v>33</v>
      </c>
      <c r="B46" s="41">
        <f>B43</f>
        <v>298556.49800000002</v>
      </c>
      <c r="C46" s="41">
        <f t="shared" ref="C46:E46" si="103">C43</f>
        <v>19827.36</v>
      </c>
      <c r="D46" s="41">
        <f t="shared" si="103"/>
        <v>2728.5149999999999</v>
      </c>
      <c r="E46" s="41">
        <f t="shared" si="103"/>
        <v>17924.219000000001</v>
      </c>
      <c r="F46" s="32">
        <f t="shared" si="78"/>
        <v>6.0036271593726962</v>
      </c>
      <c r="G46" s="47">
        <f t="shared" si="79"/>
        <v>90.401440232083345</v>
      </c>
      <c r="H46" s="41">
        <f t="shared" ref="H46:AE46" si="104">H43</f>
        <v>21721.723999999998</v>
      </c>
      <c r="I46" s="41">
        <f>I43</f>
        <v>17924.219000000001</v>
      </c>
      <c r="J46" s="41">
        <f t="shared" si="104"/>
        <v>28817.153000000002</v>
      </c>
      <c r="K46" s="41">
        <f t="shared" si="104"/>
        <v>0</v>
      </c>
      <c r="L46" s="41">
        <f t="shared" si="104"/>
        <v>22576.373</v>
      </c>
      <c r="M46" s="41">
        <f t="shared" si="104"/>
        <v>0</v>
      </c>
      <c r="N46" s="41">
        <f t="shared" si="104"/>
        <v>27414.98</v>
      </c>
      <c r="O46" s="41">
        <f t="shared" si="104"/>
        <v>0</v>
      </c>
      <c r="P46" s="41">
        <f t="shared" si="104"/>
        <v>21510.777999999998</v>
      </c>
      <c r="Q46" s="41">
        <f t="shared" si="104"/>
        <v>0</v>
      </c>
      <c r="R46" s="41">
        <f t="shared" si="104"/>
        <v>26331.698</v>
      </c>
      <c r="S46" s="41">
        <f t="shared" si="104"/>
        <v>0</v>
      </c>
      <c r="T46" s="41">
        <f t="shared" si="104"/>
        <v>32458.135999999999</v>
      </c>
      <c r="U46" s="41">
        <f t="shared" si="104"/>
        <v>0</v>
      </c>
      <c r="V46" s="41">
        <f t="shared" si="104"/>
        <v>23772.097000000002</v>
      </c>
      <c r="W46" s="41">
        <f t="shared" si="104"/>
        <v>0</v>
      </c>
      <c r="X46" s="41">
        <f t="shared" si="104"/>
        <v>18734.339</v>
      </c>
      <c r="Y46" s="41">
        <f t="shared" si="104"/>
        <v>0</v>
      </c>
      <c r="Z46" s="41">
        <f t="shared" si="104"/>
        <v>23714.960999999999</v>
      </c>
      <c r="AA46" s="41">
        <f t="shared" si="104"/>
        <v>0</v>
      </c>
      <c r="AB46" s="41">
        <f t="shared" si="104"/>
        <v>19048.799000000003</v>
      </c>
      <c r="AC46" s="41">
        <f t="shared" si="104"/>
        <v>0</v>
      </c>
      <c r="AD46" s="41">
        <f t="shared" si="104"/>
        <v>32455.460000000003</v>
      </c>
      <c r="AE46" s="41">
        <f t="shared" si="104"/>
        <v>0</v>
      </c>
      <c r="AF46" s="29"/>
    </row>
    <row r="47" spans="1:32" ht="18.75" x14ac:dyDescent="0.3">
      <c r="A47" s="61" t="s">
        <v>82</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row>
    <row r="48" spans="1:32" ht="18.75" x14ac:dyDescent="0.3">
      <c r="A48" s="52" t="s">
        <v>54</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row>
    <row r="49" spans="1:32" ht="75" x14ac:dyDescent="0.3">
      <c r="A49" s="69" t="s">
        <v>83</v>
      </c>
      <c r="B49" s="53"/>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18.75" x14ac:dyDescent="0.3">
      <c r="A50" s="18" t="s">
        <v>31</v>
      </c>
      <c r="B50" s="41">
        <f>B51</f>
        <v>69764.61</v>
      </c>
      <c r="C50" s="41">
        <f t="shared" ref="C50:E50" si="105">C51</f>
        <v>0</v>
      </c>
      <c r="D50" s="41">
        <f t="shared" si="105"/>
        <v>0</v>
      </c>
      <c r="E50" s="41">
        <f t="shared" si="105"/>
        <v>0</v>
      </c>
      <c r="F50" s="32">
        <f t="shared" ref="F50:F51" si="106">E50/B50*100</f>
        <v>0</v>
      </c>
      <c r="G50" s="47" t="e">
        <f t="shared" ref="G50" si="107">E50/C50*100</f>
        <v>#DIV/0!</v>
      </c>
      <c r="H50" s="41">
        <f>H51</f>
        <v>0</v>
      </c>
      <c r="I50" s="41">
        <f t="shared" ref="I50:AE50" si="108">I51</f>
        <v>0</v>
      </c>
      <c r="J50" s="41">
        <f t="shared" si="108"/>
        <v>0</v>
      </c>
      <c r="K50" s="41">
        <f t="shared" si="108"/>
        <v>0</v>
      </c>
      <c r="L50" s="41">
        <f t="shared" si="108"/>
        <v>0</v>
      </c>
      <c r="M50" s="41">
        <f t="shared" si="108"/>
        <v>0</v>
      </c>
      <c r="N50" s="41">
        <f t="shared" si="108"/>
        <v>0</v>
      </c>
      <c r="O50" s="41">
        <f t="shared" si="108"/>
        <v>0</v>
      </c>
      <c r="P50" s="41">
        <f t="shared" si="108"/>
        <v>0</v>
      </c>
      <c r="Q50" s="41">
        <f t="shared" si="108"/>
        <v>0</v>
      </c>
      <c r="R50" s="41">
        <f t="shared" si="108"/>
        <v>5532.51</v>
      </c>
      <c r="S50" s="41">
        <f t="shared" si="108"/>
        <v>0</v>
      </c>
      <c r="T50" s="41">
        <f t="shared" si="108"/>
        <v>0</v>
      </c>
      <c r="U50" s="41">
        <f t="shared" si="108"/>
        <v>0</v>
      </c>
      <c r="V50" s="41">
        <f t="shared" si="108"/>
        <v>0</v>
      </c>
      <c r="W50" s="41">
        <f t="shared" si="108"/>
        <v>0</v>
      </c>
      <c r="X50" s="41">
        <f t="shared" si="108"/>
        <v>0</v>
      </c>
      <c r="Y50" s="41">
        <f t="shared" si="108"/>
        <v>0</v>
      </c>
      <c r="Z50" s="41">
        <f t="shared" si="108"/>
        <v>10381.9</v>
      </c>
      <c r="AA50" s="41">
        <f t="shared" si="108"/>
        <v>0</v>
      </c>
      <c r="AB50" s="41">
        <f t="shared" si="108"/>
        <v>0</v>
      </c>
      <c r="AC50" s="41">
        <f t="shared" si="108"/>
        <v>0</v>
      </c>
      <c r="AD50" s="41">
        <f t="shared" si="108"/>
        <v>53850.2</v>
      </c>
      <c r="AE50" s="41">
        <f t="shared" si="108"/>
        <v>0</v>
      </c>
      <c r="AF50" s="29"/>
    </row>
    <row r="51" spans="1:32" s="46" customFormat="1" ht="18.75" x14ac:dyDescent="0.3">
      <c r="A51" s="15" t="s">
        <v>33</v>
      </c>
      <c r="B51" s="47">
        <f>H51+J51+L51+N51+P51+R51+T51+V51+X51+Z51+AB51+AD51</f>
        <v>69764.61</v>
      </c>
      <c r="C51" s="32">
        <f>H51</f>
        <v>0</v>
      </c>
      <c r="D51" s="32">
        <f>D49</f>
        <v>0</v>
      </c>
      <c r="E51" s="32">
        <f>I51</f>
        <v>0</v>
      </c>
      <c r="F51" s="32">
        <f t="shared" si="106"/>
        <v>0</v>
      </c>
      <c r="G51" s="47" t="e">
        <f>E51/C51*100</f>
        <v>#DIV/0!</v>
      </c>
      <c r="H51" s="47">
        <v>0</v>
      </c>
      <c r="I51" s="29"/>
      <c r="J51" s="29">
        <v>0</v>
      </c>
      <c r="K51" s="29"/>
      <c r="L51" s="29">
        <v>0</v>
      </c>
      <c r="M51" s="29"/>
      <c r="N51" s="29">
        <v>0</v>
      </c>
      <c r="O51" s="29"/>
      <c r="P51" s="29">
        <v>0</v>
      </c>
      <c r="Q51" s="29"/>
      <c r="R51" s="29">
        <v>5532.51</v>
      </c>
      <c r="S51" s="29"/>
      <c r="T51" s="29">
        <v>0</v>
      </c>
      <c r="U51" s="29"/>
      <c r="V51" s="29">
        <v>0</v>
      </c>
      <c r="W51" s="29"/>
      <c r="X51" s="29">
        <v>0</v>
      </c>
      <c r="Y51" s="29"/>
      <c r="Z51" s="29">
        <v>10381.9</v>
      </c>
      <c r="AA51" s="29"/>
      <c r="AB51" s="29">
        <v>0</v>
      </c>
      <c r="AC51" s="29"/>
      <c r="AD51" s="29">
        <v>53850.2</v>
      </c>
      <c r="AE51" s="29"/>
      <c r="AF51" s="29"/>
    </row>
    <row r="52" spans="1:32" ht="18.75" x14ac:dyDescent="0.3">
      <c r="A52" s="56" t="s">
        <v>62</v>
      </c>
      <c r="B52" s="29"/>
      <c r="C52" s="29"/>
      <c r="D52" s="29"/>
      <c r="E52" s="29"/>
      <c r="F52" s="29"/>
      <c r="G52" s="29"/>
      <c r="H52" s="29"/>
      <c r="I52" s="47"/>
      <c r="J52" s="47"/>
      <c r="K52" s="47"/>
      <c r="L52" s="47"/>
      <c r="M52" s="47"/>
      <c r="N52" s="47"/>
      <c r="O52" s="29"/>
      <c r="P52" s="29"/>
      <c r="Q52" s="29"/>
      <c r="R52" s="29"/>
      <c r="S52" s="29"/>
      <c r="T52" s="29"/>
      <c r="U52" s="29"/>
      <c r="V52" s="29"/>
      <c r="W52" s="29"/>
      <c r="X52" s="29"/>
      <c r="Y52" s="29"/>
      <c r="Z52" s="29"/>
      <c r="AA52" s="29"/>
      <c r="AB52" s="29"/>
      <c r="AC52" s="29"/>
      <c r="AD52" s="29"/>
      <c r="AE52" s="29"/>
      <c r="AF52" s="29"/>
    </row>
    <row r="53" spans="1:32" ht="18.75" x14ac:dyDescent="0.3">
      <c r="A53" s="19" t="s">
        <v>31</v>
      </c>
      <c r="B53" s="41">
        <f>B54</f>
        <v>69764.61</v>
      </c>
      <c r="C53" s="41">
        <f t="shared" ref="C53:E53" si="109">C54</f>
        <v>0</v>
      </c>
      <c r="D53" s="41">
        <f t="shared" si="109"/>
        <v>0</v>
      </c>
      <c r="E53" s="41">
        <f t="shared" si="109"/>
        <v>0</v>
      </c>
      <c r="F53" s="32">
        <f t="shared" ref="F53:F54" si="110">E53/B53*100</f>
        <v>0</v>
      </c>
      <c r="G53" s="47" t="e">
        <f t="shared" ref="G53:G54" si="111">E53/C53*100</f>
        <v>#DIV/0!</v>
      </c>
      <c r="H53" s="41">
        <f>H54</f>
        <v>0</v>
      </c>
      <c r="I53" s="41">
        <f t="shared" ref="I53:AE53" si="112">I54</f>
        <v>0</v>
      </c>
      <c r="J53" s="41">
        <f t="shared" si="112"/>
        <v>0</v>
      </c>
      <c r="K53" s="41">
        <f t="shared" si="112"/>
        <v>0</v>
      </c>
      <c r="L53" s="41">
        <f t="shared" si="112"/>
        <v>0</v>
      </c>
      <c r="M53" s="41">
        <f t="shared" si="112"/>
        <v>0</v>
      </c>
      <c r="N53" s="41">
        <f t="shared" si="112"/>
        <v>0</v>
      </c>
      <c r="O53" s="41">
        <f t="shared" si="112"/>
        <v>0</v>
      </c>
      <c r="P53" s="41">
        <f t="shared" si="112"/>
        <v>0</v>
      </c>
      <c r="Q53" s="41">
        <f t="shared" si="112"/>
        <v>0</v>
      </c>
      <c r="R53" s="41">
        <f t="shared" si="112"/>
        <v>0</v>
      </c>
      <c r="S53" s="41">
        <f t="shared" si="112"/>
        <v>0</v>
      </c>
      <c r="T53" s="41">
        <f t="shared" si="112"/>
        <v>0</v>
      </c>
      <c r="U53" s="41">
        <f t="shared" si="112"/>
        <v>0</v>
      </c>
      <c r="V53" s="41">
        <f t="shared" si="112"/>
        <v>0</v>
      </c>
      <c r="W53" s="41">
        <f t="shared" si="112"/>
        <v>0</v>
      </c>
      <c r="X53" s="41">
        <f t="shared" si="112"/>
        <v>0</v>
      </c>
      <c r="Y53" s="41">
        <f t="shared" si="112"/>
        <v>0</v>
      </c>
      <c r="Z53" s="41">
        <f t="shared" si="112"/>
        <v>10381.9</v>
      </c>
      <c r="AA53" s="41">
        <f t="shared" si="112"/>
        <v>0</v>
      </c>
      <c r="AB53" s="41">
        <f t="shared" si="112"/>
        <v>0</v>
      </c>
      <c r="AC53" s="41">
        <f t="shared" si="112"/>
        <v>0</v>
      </c>
      <c r="AD53" s="41">
        <f t="shared" si="112"/>
        <v>3850.2</v>
      </c>
      <c r="AE53" s="41">
        <f t="shared" si="112"/>
        <v>0</v>
      </c>
      <c r="AF53" s="29"/>
    </row>
    <row r="54" spans="1:32" ht="18.75" x14ac:dyDescent="0.3">
      <c r="A54" s="15" t="s">
        <v>33</v>
      </c>
      <c r="B54" s="41">
        <f>B51</f>
        <v>69764.61</v>
      </c>
      <c r="C54" s="41">
        <f t="shared" ref="C54:E54" si="113">C51</f>
        <v>0</v>
      </c>
      <c r="D54" s="41">
        <f t="shared" si="113"/>
        <v>0</v>
      </c>
      <c r="E54" s="41">
        <f t="shared" si="113"/>
        <v>0</v>
      </c>
      <c r="F54" s="32">
        <f t="shared" si="110"/>
        <v>0</v>
      </c>
      <c r="G54" s="47" t="e">
        <f t="shared" si="111"/>
        <v>#DIV/0!</v>
      </c>
      <c r="H54" s="625">
        <v>0</v>
      </c>
      <c r="I54" s="625">
        <v>0</v>
      </c>
      <c r="J54" s="625">
        <v>0</v>
      </c>
      <c r="K54" s="625">
        <v>0</v>
      </c>
      <c r="L54" s="625">
        <v>0</v>
      </c>
      <c r="M54" s="625">
        <v>0</v>
      </c>
      <c r="N54" s="625">
        <v>0</v>
      </c>
      <c r="O54" s="625">
        <v>0</v>
      </c>
      <c r="P54" s="625">
        <v>0</v>
      </c>
      <c r="Q54" s="625">
        <v>0</v>
      </c>
      <c r="R54" s="625">
        <v>0</v>
      </c>
      <c r="S54" s="625">
        <v>0</v>
      </c>
      <c r="T54" s="625">
        <v>0</v>
      </c>
      <c r="U54" s="625">
        <v>0</v>
      </c>
      <c r="V54" s="625">
        <v>0</v>
      </c>
      <c r="W54" s="625">
        <v>0</v>
      </c>
      <c r="X54" s="625">
        <v>0</v>
      </c>
      <c r="Y54" s="625">
        <v>0</v>
      </c>
      <c r="Z54" s="625">
        <v>10381.9</v>
      </c>
      <c r="AA54" s="625">
        <v>0</v>
      </c>
      <c r="AB54" s="625">
        <v>0</v>
      </c>
      <c r="AC54" s="625">
        <v>0</v>
      </c>
      <c r="AD54" s="625">
        <v>3850.2</v>
      </c>
      <c r="AE54" s="625">
        <v>0</v>
      </c>
      <c r="AF54" s="29"/>
    </row>
    <row r="55" spans="1:32" ht="37.5" x14ac:dyDescent="0.3">
      <c r="A55" s="28" t="s">
        <v>76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row>
    <row r="56" spans="1:32" ht="18.75" x14ac:dyDescent="0.3">
      <c r="A56" s="8" t="s">
        <v>31</v>
      </c>
      <c r="B56" s="41">
        <f>B57</f>
        <v>69764.61</v>
      </c>
      <c r="C56" s="41">
        <f t="shared" ref="C56:E56" si="114">C57</f>
        <v>0</v>
      </c>
      <c r="D56" s="41">
        <f t="shared" si="114"/>
        <v>0</v>
      </c>
      <c r="E56" s="41">
        <f t="shared" si="114"/>
        <v>0</v>
      </c>
      <c r="F56" s="32">
        <f t="shared" ref="F56:F71" si="115">E56/B56*100</f>
        <v>0</v>
      </c>
      <c r="G56" s="47" t="e">
        <f t="shared" ref="G56:G69" si="116">E56/C56*100</f>
        <v>#DIV/0!</v>
      </c>
      <c r="H56" s="41">
        <f>H57</f>
        <v>0</v>
      </c>
      <c r="I56" s="41">
        <f t="shared" ref="I56:AE56" si="117">I57</f>
        <v>0</v>
      </c>
      <c r="J56" s="41">
        <f t="shared" si="117"/>
        <v>0</v>
      </c>
      <c r="K56" s="41">
        <f t="shared" si="117"/>
        <v>0</v>
      </c>
      <c r="L56" s="41">
        <f t="shared" si="117"/>
        <v>0</v>
      </c>
      <c r="M56" s="41">
        <f t="shared" si="117"/>
        <v>0</v>
      </c>
      <c r="N56" s="41">
        <f t="shared" si="117"/>
        <v>0</v>
      </c>
      <c r="O56" s="41">
        <f t="shared" si="117"/>
        <v>0</v>
      </c>
      <c r="P56" s="41">
        <f t="shared" si="117"/>
        <v>0</v>
      </c>
      <c r="Q56" s="41">
        <f t="shared" si="117"/>
        <v>0</v>
      </c>
      <c r="R56" s="41">
        <f t="shared" si="117"/>
        <v>0</v>
      </c>
      <c r="S56" s="41">
        <f t="shared" si="117"/>
        <v>0</v>
      </c>
      <c r="T56" s="41">
        <f t="shared" si="117"/>
        <v>0</v>
      </c>
      <c r="U56" s="41">
        <f t="shared" si="117"/>
        <v>0</v>
      </c>
      <c r="V56" s="41">
        <f t="shared" si="117"/>
        <v>0</v>
      </c>
      <c r="W56" s="41">
        <f t="shared" si="117"/>
        <v>0</v>
      </c>
      <c r="X56" s="41">
        <f t="shared" si="117"/>
        <v>0</v>
      </c>
      <c r="Y56" s="41">
        <f t="shared" si="117"/>
        <v>0</v>
      </c>
      <c r="Z56" s="41">
        <f t="shared" si="117"/>
        <v>10381.9</v>
      </c>
      <c r="AA56" s="41">
        <f t="shared" si="117"/>
        <v>0</v>
      </c>
      <c r="AB56" s="41">
        <f t="shared" si="117"/>
        <v>0</v>
      </c>
      <c r="AC56" s="41">
        <f t="shared" si="117"/>
        <v>0</v>
      </c>
      <c r="AD56" s="41">
        <f t="shared" si="117"/>
        <v>3850.2</v>
      </c>
      <c r="AE56" s="41">
        <f t="shared" si="117"/>
        <v>0</v>
      </c>
      <c r="AF56" s="29"/>
    </row>
    <row r="57" spans="1:32" ht="18.75" x14ac:dyDescent="0.3">
      <c r="A57" s="13" t="s">
        <v>33</v>
      </c>
      <c r="B57" s="41">
        <f>B54</f>
        <v>69764.61</v>
      </c>
      <c r="C57" s="41">
        <f t="shared" ref="C57:E57" si="118">C54</f>
        <v>0</v>
      </c>
      <c r="D57" s="41">
        <f>D54</f>
        <v>0</v>
      </c>
      <c r="E57" s="41">
        <f t="shared" si="118"/>
        <v>0</v>
      </c>
      <c r="F57" s="32">
        <f t="shared" si="115"/>
        <v>0</v>
      </c>
      <c r="G57" s="47" t="e">
        <f t="shared" si="116"/>
        <v>#DIV/0!</v>
      </c>
      <c r="H57" s="41">
        <f>H54</f>
        <v>0</v>
      </c>
      <c r="I57" s="41">
        <f t="shared" ref="I57:AE57" si="119">I54</f>
        <v>0</v>
      </c>
      <c r="J57" s="41">
        <f t="shared" si="119"/>
        <v>0</v>
      </c>
      <c r="K57" s="41">
        <f t="shared" si="119"/>
        <v>0</v>
      </c>
      <c r="L57" s="41">
        <f t="shared" si="119"/>
        <v>0</v>
      </c>
      <c r="M57" s="41">
        <f t="shared" si="119"/>
        <v>0</v>
      </c>
      <c r="N57" s="41">
        <f t="shared" si="119"/>
        <v>0</v>
      </c>
      <c r="O57" s="41">
        <f t="shared" si="119"/>
        <v>0</v>
      </c>
      <c r="P57" s="41">
        <f t="shared" si="119"/>
        <v>0</v>
      </c>
      <c r="Q57" s="41">
        <f t="shared" si="119"/>
        <v>0</v>
      </c>
      <c r="R57" s="41">
        <f t="shared" si="119"/>
        <v>0</v>
      </c>
      <c r="S57" s="41">
        <f t="shared" si="119"/>
        <v>0</v>
      </c>
      <c r="T57" s="41">
        <f t="shared" si="119"/>
        <v>0</v>
      </c>
      <c r="U57" s="41">
        <f t="shared" si="119"/>
        <v>0</v>
      </c>
      <c r="V57" s="41">
        <f t="shared" si="119"/>
        <v>0</v>
      </c>
      <c r="W57" s="41">
        <f t="shared" si="119"/>
        <v>0</v>
      </c>
      <c r="X57" s="41">
        <f t="shared" si="119"/>
        <v>0</v>
      </c>
      <c r="Y57" s="41">
        <f t="shared" si="119"/>
        <v>0</v>
      </c>
      <c r="Z57" s="41">
        <f t="shared" si="119"/>
        <v>10381.9</v>
      </c>
      <c r="AA57" s="41">
        <f t="shared" si="119"/>
        <v>0</v>
      </c>
      <c r="AB57" s="41">
        <f t="shared" si="119"/>
        <v>0</v>
      </c>
      <c r="AC57" s="41">
        <f t="shared" si="119"/>
        <v>0</v>
      </c>
      <c r="AD57" s="41">
        <f t="shared" si="119"/>
        <v>3850.2</v>
      </c>
      <c r="AE57" s="41">
        <f t="shared" si="119"/>
        <v>0</v>
      </c>
      <c r="AF57" s="29"/>
    </row>
    <row r="58" spans="1:32" ht="18.75" x14ac:dyDescent="0.3">
      <c r="A58" s="61" t="s">
        <v>128</v>
      </c>
      <c r="B58" s="41"/>
      <c r="C58" s="41"/>
      <c r="D58" s="41"/>
      <c r="E58" s="41"/>
      <c r="F58" s="32"/>
      <c r="G58" s="47"/>
      <c r="H58" s="41"/>
      <c r="I58" s="41"/>
      <c r="J58" s="41"/>
      <c r="K58" s="41"/>
      <c r="L58" s="41"/>
      <c r="M58" s="41"/>
      <c r="N58" s="41"/>
      <c r="O58" s="41"/>
      <c r="P58" s="41"/>
      <c r="Q58" s="41"/>
      <c r="R58" s="41"/>
      <c r="S58" s="41"/>
      <c r="T58" s="41"/>
      <c r="U58" s="41"/>
      <c r="V58" s="41"/>
      <c r="W58" s="41"/>
      <c r="X58" s="41"/>
      <c r="Y58" s="41"/>
      <c r="Z58" s="41"/>
      <c r="AA58" s="41"/>
      <c r="AB58" s="41"/>
      <c r="AC58" s="41"/>
      <c r="AD58" s="41"/>
      <c r="AE58" s="41"/>
      <c r="AF58" s="29"/>
    </row>
    <row r="59" spans="1:32" ht="168.75" x14ac:dyDescent="0.3">
      <c r="A59" s="13" t="s">
        <v>84</v>
      </c>
      <c r="B59" s="41"/>
      <c r="C59" s="41"/>
      <c r="D59" s="41"/>
      <c r="E59" s="41"/>
      <c r="F59" s="32"/>
      <c r="G59" s="47"/>
      <c r="H59" s="41"/>
      <c r="I59" s="41"/>
      <c r="J59" s="41"/>
      <c r="K59" s="41"/>
      <c r="L59" s="41"/>
      <c r="M59" s="41"/>
      <c r="N59" s="41"/>
      <c r="O59" s="41"/>
      <c r="P59" s="41"/>
      <c r="Q59" s="41"/>
      <c r="R59" s="41"/>
      <c r="S59" s="41"/>
      <c r="T59" s="41"/>
      <c r="U59" s="41"/>
      <c r="V59" s="41"/>
      <c r="W59" s="41"/>
      <c r="X59" s="41"/>
      <c r="Y59" s="41"/>
      <c r="Z59" s="41"/>
      <c r="AA59" s="41"/>
      <c r="AB59" s="41"/>
      <c r="AC59" s="41"/>
      <c r="AD59" s="41"/>
      <c r="AE59" s="41"/>
      <c r="AF59" s="29"/>
    </row>
    <row r="60" spans="1:32" ht="18.75" x14ac:dyDescent="0.3">
      <c r="A60" s="19" t="s">
        <v>31</v>
      </c>
      <c r="B60" s="32">
        <f>B61</f>
        <v>360.9</v>
      </c>
      <c r="C60" s="32">
        <f>C61</f>
        <v>0</v>
      </c>
      <c r="D60" s="32">
        <f t="shared" ref="D60" si="120">D61</f>
        <v>0</v>
      </c>
      <c r="E60" s="32">
        <f t="shared" ref="E60" si="121">E61</f>
        <v>0</v>
      </c>
      <c r="F60" s="32">
        <f>E60/B60*100</f>
        <v>0</v>
      </c>
      <c r="G60" s="47" t="e">
        <f>E60/C60*100</f>
        <v>#DIV/0!</v>
      </c>
      <c r="H60" s="32">
        <f>H61</f>
        <v>0</v>
      </c>
      <c r="I60" s="32">
        <f t="shared" ref="I60:AE60" si="122">I61</f>
        <v>0</v>
      </c>
      <c r="J60" s="32">
        <f t="shared" si="122"/>
        <v>0</v>
      </c>
      <c r="K60" s="32">
        <f t="shared" si="122"/>
        <v>0</v>
      </c>
      <c r="L60" s="32">
        <f t="shared" si="122"/>
        <v>0</v>
      </c>
      <c r="M60" s="32">
        <f t="shared" si="122"/>
        <v>0</v>
      </c>
      <c r="N60" s="32">
        <f t="shared" si="122"/>
        <v>0</v>
      </c>
      <c r="O60" s="32">
        <f t="shared" si="122"/>
        <v>0</v>
      </c>
      <c r="P60" s="32">
        <f t="shared" si="122"/>
        <v>0</v>
      </c>
      <c r="Q60" s="32">
        <f t="shared" si="122"/>
        <v>0</v>
      </c>
      <c r="R60" s="32">
        <f t="shared" si="122"/>
        <v>0</v>
      </c>
      <c r="S60" s="32">
        <f t="shared" si="122"/>
        <v>0</v>
      </c>
      <c r="T60" s="32">
        <f t="shared" si="122"/>
        <v>0</v>
      </c>
      <c r="U60" s="32">
        <f t="shared" si="122"/>
        <v>0</v>
      </c>
      <c r="V60" s="32">
        <f t="shared" si="122"/>
        <v>0</v>
      </c>
      <c r="W60" s="32">
        <f t="shared" si="122"/>
        <v>0</v>
      </c>
      <c r="X60" s="32">
        <f t="shared" si="122"/>
        <v>0</v>
      </c>
      <c r="Y60" s="32">
        <f t="shared" si="122"/>
        <v>0</v>
      </c>
      <c r="Z60" s="32">
        <f t="shared" si="122"/>
        <v>0</v>
      </c>
      <c r="AA60" s="32">
        <f t="shared" si="122"/>
        <v>0</v>
      </c>
      <c r="AB60" s="32">
        <f t="shared" si="122"/>
        <v>0</v>
      </c>
      <c r="AC60" s="32">
        <f t="shared" si="122"/>
        <v>0</v>
      </c>
      <c r="AD60" s="32">
        <f t="shared" si="122"/>
        <v>360.9</v>
      </c>
      <c r="AE60" s="32">
        <f t="shared" si="122"/>
        <v>0</v>
      </c>
      <c r="AF60" s="29"/>
    </row>
    <row r="61" spans="1:32" ht="18.75" x14ac:dyDescent="0.3">
      <c r="A61" s="15" t="s">
        <v>33</v>
      </c>
      <c r="B61" s="32">
        <f>H61+J61+L61+N61+P61+R61+T61+V61+X61+Z61+AB61+AD61</f>
        <v>360.9</v>
      </c>
      <c r="C61" s="32">
        <f>H61</f>
        <v>0</v>
      </c>
      <c r="D61" s="32"/>
      <c r="E61" s="32">
        <f>I61</f>
        <v>0</v>
      </c>
      <c r="F61" s="47">
        <f t="shared" ref="F61" si="123">D61/B61*100</f>
        <v>0</v>
      </c>
      <c r="G61" s="47" t="e">
        <f t="shared" ref="G61" si="124">E61/C61*100</f>
        <v>#DIV/0!</v>
      </c>
      <c r="H61" s="32"/>
      <c r="I61" s="41"/>
      <c r="J61" s="41"/>
      <c r="K61" s="41"/>
      <c r="L61" s="41"/>
      <c r="M61" s="41"/>
      <c r="N61" s="41"/>
      <c r="O61" s="41"/>
      <c r="P61" s="41"/>
      <c r="Q61" s="41"/>
      <c r="R61" s="41"/>
      <c r="S61" s="41"/>
      <c r="T61" s="41"/>
      <c r="U61" s="41"/>
      <c r="V61" s="41"/>
      <c r="W61" s="41"/>
      <c r="X61" s="41"/>
      <c r="Y61" s="41"/>
      <c r="Z61" s="41"/>
      <c r="AA61" s="41"/>
      <c r="AB61" s="41"/>
      <c r="AC61" s="41"/>
      <c r="AD61" s="41">
        <v>360.9</v>
      </c>
      <c r="AE61" s="41"/>
      <c r="AF61" s="29"/>
    </row>
    <row r="62" spans="1:32" ht="18.75" x14ac:dyDescent="0.3">
      <c r="A62" s="56" t="s">
        <v>85</v>
      </c>
      <c r="B62" s="41"/>
      <c r="C62" s="41"/>
      <c r="D62" s="41"/>
      <c r="E62" s="41"/>
      <c r="F62" s="32"/>
      <c r="G62" s="47"/>
      <c r="H62" s="41"/>
      <c r="I62" s="41"/>
      <c r="J62" s="41"/>
      <c r="K62" s="41"/>
      <c r="L62" s="41"/>
      <c r="M62" s="41"/>
      <c r="N62" s="41"/>
      <c r="O62" s="41"/>
      <c r="P62" s="41"/>
      <c r="Q62" s="41"/>
      <c r="R62" s="41"/>
      <c r="S62" s="41"/>
      <c r="T62" s="41"/>
      <c r="U62" s="41"/>
      <c r="V62" s="41"/>
      <c r="W62" s="41"/>
      <c r="X62" s="41"/>
      <c r="Y62" s="41"/>
      <c r="Z62" s="41"/>
      <c r="AA62" s="41"/>
      <c r="AB62" s="41"/>
      <c r="AC62" s="41"/>
      <c r="AD62" s="41"/>
      <c r="AE62" s="41"/>
      <c r="AF62" s="29"/>
    </row>
    <row r="63" spans="1:32" ht="18.75" x14ac:dyDescent="0.3">
      <c r="A63" s="19" t="s">
        <v>31</v>
      </c>
      <c r="B63" s="41">
        <f>B64</f>
        <v>360.9</v>
      </c>
      <c r="C63" s="32">
        <f>C64</f>
        <v>0</v>
      </c>
      <c r="D63" s="32">
        <f t="shared" ref="D63" si="125">D64</f>
        <v>0</v>
      </c>
      <c r="E63" s="32">
        <f t="shared" ref="E63" si="126">E64</f>
        <v>0</v>
      </c>
      <c r="F63" s="32">
        <f>E63/B63*100</f>
        <v>0</v>
      </c>
      <c r="G63" s="47" t="e">
        <f>E63/C63*100</f>
        <v>#DIV/0!</v>
      </c>
      <c r="H63" s="41">
        <f>H64</f>
        <v>0</v>
      </c>
      <c r="I63" s="41">
        <f t="shared" ref="I63:AE63" si="127">I64</f>
        <v>0</v>
      </c>
      <c r="J63" s="41">
        <f t="shared" si="127"/>
        <v>0</v>
      </c>
      <c r="K63" s="41">
        <f t="shared" si="127"/>
        <v>0</v>
      </c>
      <c r="L63" s="41">
        <f t="shared" si="127"/>
        <v>0</v>
      </c>
      <c r="M63" s="41">
        <f t="shared" si="127"/>
        <v>0</v>
      </c>
      <c r="N63" s="41">
        <f t="shared" si="127"/>
        <v>0</v>
      </c>
      <c r="O63" s="41">
        <f t="shared" si="127"/>
        <v>0</v>
      </c>
      <c r="P63" s="41">
        <f t="shared" si="127"/>
        <v>0</v>
      </c>
      <c r="Q63" s="41">
        <f t="shared" si="127"/>
        <v>0</v>
      </c>
      <c r="R63" s="41">
        <f t="shared" si="127"/>
        <v>0</v>
      </c>
      <c r="S63" s="41">
        <f t="shared" si="127"/>
        <v>0</v>
      </c>
      <c r="T63" s="41">
        <f t="shared" si="127"/>
        <v>0</v>
      </c>
      <c r="U63" s="41">
        <f t="shared" si="127"/>
        <v>0</v>
      </c>
      <c r="V63" s="41">
        <f t="shared" si="127"/>
        <v>0</v>
      </c>
      <c r="W63" s="41">
        <f t="shared" si="127"/>
        <v>0</v>
      </c>
      <c r="X63" s="41">
        <f t="shared" si="127"/>
        <v>0</v>
      </c>
      <c r="Y63" s="41">
        <f t="shared" si="127"/>
        <v>0</v>
      </c>
      <c r="Z63" s="41">
        <f t="shared" si="127"/>
        <v>0</v>
      </c>
      <c r="AA63" s="41">
        <f t="shared" si="127"/>
        <v>0</v>
      </c>
      <c r="AB63" s="41">
        <f t="shared" si="127"/>
        <v>0</v>
      </c>
      <c r="AC63" s="41">
        <f t="shared" si="127"/>
        <v>0</v>
      </c>
      <c r="AD63" s="41">
        <f t="shared" si="127"/>
        <v>360.9</v>
      </c>
      <c r="AE63" s="41">
        <f t="shared" si="127"/>
        <v>0</v>
      </c>
      <c r="AF63" s="29"/>
    </row>
    <row r="64" spans="1:32" ht="18.75" x14ac:dyDescent="0.3">
      <c r="A64" s="15" t="s">
        <v>33</v>
      </c>
      <c r="B64" s="41">
        <f>B61</f>
        <v>360.9</v>
      </c>
      <c r="C64" s="32">
        <f>H64</f>
        <v>0</v>
      </c>
      <c r="D64" s="32"/>
      <c r="E64" s="32">
        <f>I64</f>
        <v>0</v>
      </c>
      <c r="F64" s="47">
        <f t="shared" ref="F64" si="128">D64/B64*100</f>
        <v>0</v>
      </c>
      <c r="G64" s="47" t="e">
        <f t="shared" ref="G64" si="129">E64/C64*100</f>
        <v>#DIV/0!</v>
      </c>
      <c r="H64" s="41">
        <f>H61</f>
        <v>0</v>
      </c>
      <c r="I64" s="41">
        <f t="shared" ref="I64:AE64" si="130">I61</f>
        <v>0</v>
      </c>
      <c r="J64" s="41">
        <f t="shared" si="130"/>
        <v>0</v>
      </c>
      <c r="K64" s="41">
        <f t="shared" si="130"/>
        <v>0</v>
      </c>
      <c r="L64" s="41">
        <f t="shared" si="130"/>
        <v>0</v>
      </c>
      <c r="M64" s="41">
        <f t="shared" si="130"/>
        <v>0</v>
      </c>
      <c r="N64" s="41">
        <f t="shared" si="130"/>
        <v>0</v>
      </c>
      <c r="O64" s="41">
        <f t="shared" si="130"/>
        <v>0</v>
      </c>
      <c r="P64" s="41">
        <f t="shared" si="130"/>
        <v>0</v>
      </c>
      <c r="Q64" s="41">
        <f t="shared" si="130"/>
        <v>0</v>
      </c>
      <c r="R64" s="41">
        <f t="shared" si="130"/>
        <v>0</v>
      </c>
      <c r="S64" s="41">
        <f t="shared" si="130"/>
        <v>0</v>
      </c>
      <c r="T64" s="41">
        <f t="shared" si="130"/>
        <v>0</v>
      </c>
      <c r="U64" s="41">
        <f t="shared" si="130"/>
        <v>0</v>
      </c>
      <c r="V64" s="41">
        <f t="shared" si="130"/>
        <v>0</v>
      </c>
      <c r="W64" s="41">
        <f t="shared" si="130"/>
        <v>0</v>
      </c>
      <c r="X64" s="41">
        <f t="shared" si="130"/>
        <v>0</v>
      </c>
      <c r="Y64" s="41">
        <f t="shared" si="130"/>
        <v>0</v>
      </c>
      <c r="Z64" s="41">
        <f t="shared" si="130"/>
        <v>0</v>
      </c>
      <c r="AA64" s="41">
        <f t="shared" si="130"/>
        <v>0</v>
      </c>
      <c r="AB64" s="41">
        <f t="shared" si="130"/>
        <v>0</v>
      </c>
      <c r="AC64" s="41">
        <f t="shared" si="130"/>
        <v>0</v>
      </c>
      <c r="AD64" s="41">
        <f t="shared" si="130"/>
        <v>360.9</v>
      </c>
      <c r="AE64" s="41">
        <f t="shared" si="130"/>
        <v>0</v>
      </c>
      <c r="AF64" s="29"/>
    </row>
    <row r="65" spans="1:32" ht="37.5" x14ac:dyDescent="0.3">
      <c r="A65" s="28" t="s">
        <v>92</v>
      </c>
      <c r="B65" s="41"/>
      <c r="C65" s="41"/>
      <c r="D65" s="41"/>
      <c r="E65" s="41"/>
      <c r="F65" s="32"/>
      <c r="G65" s="47"/>
      <c r="H65" s="41"/>
      <c r="I65" s="41"/>
      <c r="J65" s="41"/>
      <c r="K65" s="41"/>
      <c r="L65" s="41"/>
      <c r="M65" s="41"/>
      <c r="N65" s="41"/>
      <c r="O65" s="41"/>
      <c r="P65" s="41"/>
      <c r="Q65" s="41"/>
      <c r="R65" s="41"/>
      <c r="S65" s="41"/>
      <c r="T65" s="41"/>
      <c r="U65" s="41"/>
      <c r="V65" s="41"/>
      <c r="W65" s="41"/>
      <c r="X65" s="41"/>
      <c r="Y65" s="41"/>
      <c r="Z65" s="41"/>
      <c r="AA65" s="41"/>
      <c r="AB65" s="41"/>
      <c r="AC65" s="41"/>
      <c r="AD65" s="41"/>
      <c r="AE65" s="41"/>
      <c r="AF65" s="29"/>
    </row>
    <row r="66" spans="1:32" ht="18.75" x14ac:dyDescent="0.3">
      <c r="A66" s="8" t="s">
        <v>31</v>
      </c>
      <c r="B66" s="41">
        <f>B67</f>
        <v>360.9</v>
      </c>
      <c r="C66" s="32">
        <f>C67</f>
        <v>0</v>
      </c>
      <c r="D66" s="32">
        <f t="shared" ref="D66" si="131">D67</f>
        <v>0</v>
      </c>
      <c r="E66" s="32">
        <f t="shared" ref="E66" si="132">E67</f>
        <v>0</v>
      </c>
      <c r="F66" s="32">
        <f>E66/B66*100</f>
        <v>0</v>
      </c>
      <c r="G66" s="47" t="e">
        <f>E66/C66*100</f>
        <v>#DIV/0!</v>
      </c>
      <c r="H66" s="41">
        <f>H67</f>
        <v>0</v>
      </c>
      <c r="I66" s="41">
        <f t="shared" ref="I66:AE66" si="133">I67</f>
        <v>0</v>
      </c>
      <c r="J66" s="41">
        <f t="shared" si="133"/>
        <v>0</v>
      </c>
      <c r="K66" s="41">
        <f t="shared" si="133"/>
        <v>0</v>
      </c>
      <c r="L66" s="41">
        <f t="shared" si="133"/>
        <v>0</v>
      </c>
      <c r="M66" s="41">
        <f t="shared" si="133"/>
        <v>0</v>
      </c>
      <c r="N66" s="41">
        <f t="shared" si="133"/>
        <v>0</v>
      </c>
      <c r="O66" s="41">
        <f t="shared" si="133"/>
        <v>0</v>
      </c>
      <c r="P66" s="41">
        <f t="shared" si="133"/>
        <v>0</v>
      </c>
      <c r="Q66" s="41">
        <f t="shared" si="133"/>
        <v>0</v>
      </c>
      <c r="R66" s="41">
        <f t="shared" si="133"/>
        <v>0</v>
      </c>
      <c r="S66" s="41">
        <f t="shared" si="133"/>
        <v>0</v>
      </c>
      <c r="T66" s="41">
        <f t="shared" si="133"/>
        <v>0</v>
      </c>
      <c r="U66" s="41">
        <f t="shared" si="133"/>
        <v>0</v>
      </c>
      <c r="V66" s="41">
        <f t="shared" si="133"/>
        <v>0</v>
      </c>
      <c r="W66" s="41">
        <f t="shared" si="133"/>
        <v>0</v>
      </c>
      <c r="X66" s="41">
        <f t="shared" si="133"/>
        <v>0</v>
      </c>
      <c r="Y66" s="41">
        <f t="shared" si="133"/>
        <v>0</v>
      </c>
      <c r="Z66" s="41">
        <f t="shared" si="133"/>
        <v>0</v>
      </c>
      <c r="AA66" s="41">
        <f t="shared" si="133"/>
        <v>0</v>
      </c>
      <c r="AB66" s="41">
        <f t="shared" si="133"/>
        <v>0</v>
      </c>
      <c r="AC66" s="41">
        <f t="shared" si="133"/>
        <v>0</v>
      </c>
      <c r="AD66" s="41">
        <f t="shared" si="133"/>
        <v>360.9</v>
      </c>
      <c r="AE66" s="41">
        <f t="shared" si="133"/>
        <v>0</v>
      </c>
      <c r="AF66" s="29"/>
    </row>
    <row r="67" spans="1:32" ht="18.75" x14ac:dyDescent="0.3">
      <c r="A67" s="13" t="s">
        <v>33</v>
      </c>
      <c r="B67" s="41">
        <f>B64</f>
        <v>360.9</v>
      </c>
      <c r="C67" s="32">
        <f>H67</f>
        <v>0</v>
      </c>
      <c r="D67" s="32"/>
      <c r="E67" s="32">
        <f>I67</f>
        <v>0</v>
      </c>
      <c r="F67" s="47">
        <f t="shared" ref="F67" si="134">D67/B67*100</f>
        <v>0</v>
      </c>
      <c r="G67" s="47" t="e">
        <f t="shared" ref="G67" si="135">E67/C67*100</f>
        <v>#DIV/0!</v>
      </c>
      <c r="H67" s="41">
        <f>H64</f>
        <v>0</v>
      </c>
      <c r="I67" s="41">
        <f t="shared" ref="I67:AE67" si="136">I64</f>
        <v>0</v>
      </c>
      <c r="J67" s="41">
        <f t="shared" si="136"/>
        <v>0</v>
      </c>
      <c r="K67" s="41">
        <f t="shared" si="136"/>
        <v>0</v>
      </c>
      <c r="L67" s="41">
        <f t="shared" si="136"/>
        <v>0</v>
      </c>
      <c r="M67" s="41">
        <f t="shared" si="136"/>
        <v>0</v>
      </c>
      <c r="N67" s="41">
        <f t="shared" si="136"/>
        <v>0</v>
      </c>
      <c r="O67" s="41">
        <f t="shared" si="136"/>
        <v>0</v>
      </c>
      <c r="P67" s="41">
        <f t="shared" si="136"/>
        <v>0</v>
      </c>
      <c r="Q67" s="41">
        <f t="shared" si="136"/>
        <v>0</v>
      </c>
      <c r="R67" s="41">
        <f t="shared" si="136"/>
        <v>0</v>
      </c>
      <c r="S67" s="41">
        <f t="shared" si="136"/>
        <v>0</v>
      </c>
      <c r="T67" s="41">
        <f t="shared" si="136"/>
        <v>0</v>
      </c>
      <c r="U67" s="41">
        <f t="shared" si="136"/>
        <v>0</v>
      </c>
      <c r="V67" s="41">
        <f t="shared" si="136"/>
        <v>0</v>
      </c>
      <c r="W67" s="41">
        <f t="shared" si="136"/>
        <v>0</v>
      </c>
      <c r="X67" s="41">
        <f t="shared" si="136"/>
        <v>0</v>
      </c>
      <c r="Y67" s="41">
        <f t="shared" si="136"/>
        <v>0</v>
      </c>
      <c r="Z67" s="41">
        <f t="shared" si="136"/>
        <v>0</v>
      </c>
      <c r="AA67" s="41">
        <f t="shared" si="136"/>
        <v>0</v>
      </c>
      <c r="AB67" s="41">
        <f t="shared" si="136"/>
        <v>0</v>
      </c>
      <c r="AC67" s="41">
        <f t="shared" si="136"/>
        <v>0</v>
      </c>
      <c r="AD67" s="41">
        <f t="shared" si="136"/>
        <v>360.9</v>
      </c>
      <c r="AE67" s="41">
        <f t="shared" si="136"/>
        <v>0</v>
      </c>
      <c r="AF67" s="29"/>
    </row>
    <row r="68" spans="1:32" ht="37.5" x14ac:dyDescent="0.3">
      <c r="A68" s="56" t="s">
        <v>63</v>
      </c>
      <c r="B68" s="41">
        <f>B10+B21+B50+B60</f>
        <v>421491.42200000002</v>
      </c>
      <c r="C68" s="41">
        <f t="shared" ref="C68:E68" si="137">C69</f>
        <v>5843.7720000000008</v>
      </c>
      <c r="D68" s="41">
        <f t="shared" si="137"/>
        <v>4317.3140000000003</v>
      </c>
      <c r="E68" s="41">
        <f t="shared" si="137"/>
        <v>4845.607</v>
      </c>
      <c r="F68" s="32">
        <f t="shared" si="115"/>
        <v>1.1496335980000085</v>
      </c>
      <c r="G68" s="47">
        <f t="shared" si="116"/>
        <v>82.919165908594636</v>
      </c>
      <c r="H68" s="41">
        <f>H69</f>
        <v>8647.8279999999995</v>
      </c>
      <c r="I68" s="41">
        <f t="shared" ref="I68" si="138">I69</f>
        <v>4845.607</v>
      </c>
      <c r="J68" s="41">
        <f t="shared" ref="J68" si="139">J69</f>
        <v>7090.4040000000005</v>
      </c>
      <c r="K68" s="41">
        <f t="shared" ref="K68" si="140">K69</f>
        <v>0</v>
      </c>
      <c r="L68" s="41">
        <f t="shared" ref="L68" si="141">L69</f>
        <v>6106.98</v>
      </c>
      <c r="M68" s="41">
        <f t="shared" ref="M68" si="142">M69</f>
        <v>0</v>
      </c>
      <c r="N68" s="41">
        <f t="shared" ref="N68" si="143">N69</f>
        <v>15057.05</v>
      </c>
      <c r="O68" s="41">
        <f t="shared" ref="O68" si="144">O69</f>
        <v>0</v>
      </c>
      <c r="P68" s="41">
        <f t="shared" ref="P68" si="145">P69</f>
        <v>5499.5869999999995</v>
      </c>
      <c r="Q68" s="41">
        <f t="shared" ref="Q68" si="146">Q69</f>
        <v>0</v>
      </c>
      <c r="R68" s="41">
        <f t="shared" ref="R68" si="147">R69</f>
        <v>10381.793</v>
      </c>
      <c r="S68" s="41">
        <f t="shared" ref="S68" si="148">S69</f>
        <v>0</v>
      </c>
      <c r="T68" s="41">
        <f t="shared" ref="T68" si="149">T69</f>
        <v>5947.6280000000006</v>
      </c>
      <c r="U68" s="41">
        <f t="shared" ref="U68" si="150">U69</f>
        <v>0</v>
      </c>
      <c r="V68" s="41">
        <f t="shared" ref="V68" si="151">V69</f>
        <v>4748.3969999999999</v>
      </c>
      <c r="W68" s="41">
        <f t="shared" ref="W68" si="152">W69</f>
        <v>0</v>
      </c>
      <c r="X68" s="41">
        <f t="shared" ref="X68" si="153">X69</f>
        <v>4697.259</v>
      </c>
      <c r="Y68" s="41">
        <f t="shared" ref="Y68" si="154">Y69</f>
        <v>0</v>
      </c>
      <c r="Z68" s="41">
        <f t="shared" ref="Z68" si="155">Z69</f>
        <v>16658.417999999998</v>
      </c>
      <c r="AA68" s="41">
        <f t="shared" ref="AA68" si="156">AA69</f>
        <v>0</v>
      </c>
      <c r="AB68" s="41">
        <f t="shared" ref="AB68" si="157">AB69</f>
        <v>5037.8609999999999</v>
      </c>
      <c r="AC68" s="41">
        <f t="shared" ref="AC68" si="158">AC69</f>
        <v>0</v>
      </c>
      <c r="AD68" s="41">
        <f t="shared" ref="AD68" si="159">AD69</f>
        <v>60957.392999999996</v>
      </c>
      <c r="AE68" s="41">
        <f t="shared" ref="AE68" si="160">AE69</f>
        <v>0</v>
      </c>
      <c r="AF68" s="29"/>
    </row>
    <row r="69" spans="1:32" ht="18.75" x14ac:dyDescent="0.3">
      <c r="A69" s="15" t="s">
        <v>33</v>
      </c>
      <c r="B69" s="41">
        <f>B11+B22+B51+B61</f>
        <v>421491.42200000002</v>
      </c>
      <c r="C69" s="41">
        <f t="shared" ref="C69:E69" si="161">C11++C40+C51+C61</f>
        <v>5843.7720000000008</v>
      </c>
      <c r="D69" s="41">
        <f t="shared" si="161"/>
        <v>4317.3140000000003</v>
      </c>
      <c r="E69" s="41">
        <f t="shared" si="161"/>
        <v>4845.607</v>
      </c>
      <c r="F69" s="32">
        <f t="shared" si="115"/>
        <v>1.1496335980000085</v>
      </c>
      <c r="G69" s="47">
        <f t="shared" si="116"/>
        <v>82.919165908594636</v>
      </c>
      <c r="H69" s="41">
        <f t="shared" ref="H69:AE69" si="162">H11++H40+H51+H61</f>
        <v>8647.8279999999995</v>
      </c>
      <c r="I69" s="41">
        <f t="shared" si="162"/>
        <v>4845.607</v>
      </c>
      <c r="J69" s="41">
        <f t="shared" si="162"/>
        <v>7090.4040000000005</v>
      </c>
      <c r="K69" s="41">
        <f t="shared" si="162"/>
        <v>0</v>
      </c>
      <c r="L69" s="41">
        <f t="shared" si="162"/>
        <v>6106.98</v>
      </c>
      <c r="M69" s="41">
        <f t="shared" si="162"/>
        <v>0</v>
      </c>
      <c r="N69" s="41">
        <f t="shared" si="162"/>
        <v>15057.05</v>
      </c>
      <c r="O69" s="41">
        <f t="shared" si="162"/>
        <v>0</v>
      </c>
      <c r="P69" s="41">
        <f t="shared" si="162"/>
        <v>5499.5869999999995</v>
      </c>
      <c r="Q69" s="41">
        <f t="shared" si="162"/>
        <v>0</v>
      </c>
      <c r="R69" s="41">
        <f t="shared" si="162"/>
        <v>10381.793</v>
      </c>
      <c r="S69" s="41">
        <f t="shared" si="162"/>
        <v>0</v>
      </c>
      <c r="T69" s="41">
        <f t="shared" si="162"/>
        <v>5947.6280000000006</v>
      </c>
      <c r="U69" s="41">
        <f t="shared" si="162"/>
        <v>0</v>
      </c>
      <c r="V69" s="41">
        <f t="shared" si="162"/>
        <v>4748.3969999999999</v>
      </c>
      <c r="W69" s="41">
        <f t="shared" si="162"/>
        <v>0</v>
      </c>
      <c r="X69" s="41">
        <f t="shared" si="162"/>
        <v>4697.259</v>
      </c>
      <c r="Y69" s="41">
        <f t="shared" si="162"/>
        <v>0</v>
      </c>
      <c r="Z69" s="41">
        <f t="shared" si="162"/>
        <v>16658.417999999998</v>
      </c>
      <c r="AA69" s="41">
        <f t="shared" si="162"/>
        <v>0</v>
      </c>
      <c r="AB69" s="41">
        <f t="shared" si="162"/>
        <v>5037.8609999999999</v>
      </c>
      <c r="AC69" s="41">
        <f t="shared" si="162"/>
        <v>0</v>
      </c>
      <c r="AD69" s="41">
        <f t="shared" si="162"/>
        <v>60957.392999999996</v>
      </c>
      <c r="AE69" s="41">
        <f t="shared" si="162"/>
        <v>0</v>
      </c>
      <c r="AF69" s="29"/>
    </row>
    <row r="70" spans="1:32" ht="37.5" x14ac:dyDescent="0.3">
      <c r="A70" s="57" t="s">
        <v>100</v>
      </c>
      <c r="B70" s="41">
        <f>B71</f>
        <v>421491.42200000002</v>
      </c>
      <c r="C70" s="41">
        <f t="shared" ref="C70:E70" si="163">C71</f>
        <v>5843.7720000000008</v>
      </c>
      <c r="D70" s="41">
        <f t="shared" si="163"/>
        <v>4317.3140000000003</v>
      </c>
      <c r="E70" s="41">
        <f t="shared" si="163"/>
        <v>4845.607</v>
      </c>
      <c r="F70" s="32">
        <f t="shared" si="115"/>
        <v>1.1496335980000085</v>
      </c>
      <c r="G70" s="47">
        <f t="shared" ref="G70:G71" si="164">E70/C70*100</f>
        <v>82.919165908594636</v>
      </c>
      <c r="H70" s="41">
        <f t="shared" ref="H70" si="165">H71</f>
        <v>8647.8279999999995</v>
      </c>
      <c r="I70" s="41">
        <f t="shared" ref="I70" si="166">I71</f>
        <v>4845.607</v>
      </c>
      <c r="J70" s="41">
        <f t="shared" ref="J70" si="167">J71</f>
        <v>7090.4040000000005</v>
      </c>
      <c r="K70" s="41">
        <f t="shared" ref="K70" si="168">K71</f>
        <v>0</v>
      </c>
      <c r="L70" s="41">
        <f t="shared" ref="L70" si="169">L71</f>
        <v>6106.98</v>
      </c>
      <c r="M70" s="41">
        <f t="shared" ref="M70" si="170">M71</f>
        <v>0</v>
      </c>
      <c r="N70" s="41">
        <f t="shared" ref="N70" si="171">N71</f>
        <v>15057.05</v>
      </c>
      <c r="O70" s="41">
        <f t="shared" ref="O70" si="172">O71</f>
        <v>0</v>
      </c>
      <c r="P70" s="41">
        <f t="shared" ref="P70" si="173">P71</f>
        <v>5499.5869999999995</v>
      </c>
      <c r="Q70" s="41">
        <f t="shared" ref="Q70" si="174">Q71</f>
        <v>0</v>
      </c>
      <c r="R70" s="41">
        <f t="shared" ref="R70" si="175">R71</f>
        <v>10381.793</v>
      </c>
      <c r="S70" s="41">
        <f t="shared" ref="S70" si="176">S71</f>
        <v>0</v>
      </c>
      <c r="T70" s="41">
        <f t="shared" ref="T70" si="177">T71</f>
        <v>5947.6280000000006</v>
      </c>
      <c r="U70" s="41">
        <f t="shared" ref="U70" si="178">U71</f>
        <v>0</v>
      </c>
      <c r="V70" s="41">
        <f t="shared" ref="V70" si="179">V71</f>
        <v>4748.3969999999999</v>
      </c>
      <c r="W70" s="41">
        <f t="shared" ref="W70" si="180">W71</f>
        <v>0</v>
      </c>
      <c r="X70" s="41">
        <f t="shared" ref="X70" si="181">X71</f>
        <v>4697.259</v>
      </c>
      <c r="Y70" s="41">
        <f t="shared" ref="Y70" si="182">Y71</f>
        <v>0</v>
      </c>
      <c r="Z70" s="41">
        <f t="shared" ref="Z70" si="183">Z71</f>
        <v>16658.417999999998</v>
      </c>
      <c r="AA70" s="41">
        <f t="shared" ref="AA70" si="184">AA71</f>
        <v>0</v>
      </c>
      <c r="AB70" s="41">
        <f t="shared" ref="AB70" si="185">AB71</f>
        <v>5037.8609999999999</v>
      </c>
      <c r="AC70" s="41">
        <f t="shared" ref="AC70" si="186">AC71</f>
        <v>0</v>
      </c>
      <c r="AD70" s="41">
        <f t="shared" ref="AD70" si="187">AD71</f>
        <v>60957.392999999996</v>
      </c>
      <c r="AE70" s="41">
        <f t="shared" ref="AE70" si="188">AE71</f>
        <v>0</v>
      </c>
      <c r="AF70" s="29"/>
    </row>
    <row r="71" spans="1:32" ht="18.75" x14ac:dyDescent="0.3">
      <c r="A71" s="15" t="s">
        <v>33</v>
      </c>
      <c r="B71" s="41">
        <f>B69</f>
        <v>421491.42200000002</v>
      </c>
      <c r="C71" s="41">
        <f t="shared" ref="C71:E71" si="189">C69</f>
        <v>5843.7720000000008</v>
      </c>
      <c r="D71" s="41">
        <f t="shared" si="189"/>
        <v>4317.3140000000003</v>
      </c>
      <c r="E71" s="41">
        <f t="shared" si="189"/>
        <v>4845.607</v>
      </c>
      <c r="F71" s="32">
        <f t="shared" si="115"/>
        <v>1.1496335980000085</v>
      </c>
      <c r="G71" s="47">
        <f t="shared" si="164"/>
        <v>82.919165908594636</v>
      </c>
      <c r="H71" s="41">
        <f t="shared" ref="H71:AE71" si="190">H69</f>
        <v>8647.8279999999995</v>
      </c>
      <c r="I71" s="41">
        <f t="shared" si="190"/>
        <v>4845.607</v>
      </c>
      <c r="J71" s="41">
        <f t="shared" si="190"/>
        <v>7090.4040000000005</v>
      </c>
      <c r="K71" s="41">
        <f t="shared" si="190"/>
        <v>0</v>
      </c>
      <c r="L71" s="41">
        <f t="shared" si="190"/>
        <v>6106.98</v>
      </c>
      <c r="M71" s="41">
        <f t="shared" si="190"/>
        <v>0</v>
      </c>
      <c r="N71" s="41">
        <f t="shared" si="190"/>
        <v>15057.05</v>
      </c>
      <c r="O71" s="41">
        <f t="shared" si="190"/>
        <v>0</v>
      </c>
      <c r="P71" s="41">
        <f t="shared" si="190"/>
        <v>5499.5869999999995</v>
      </c>
      <c r="Q71" s="41">
        <f t="shared" si="190"/>
        <v>0</v>
      </c>
      <c r="R71" s="41">
        <f t="shared" si="190"/>
        <v>10381.793</v>
      </c>
      <c r="S71" s="41">
        <f t="shared" si="190"/>
        <v>0</v>
      </c>
      <c r="T71" s="41">
        <f t="shared" si="190"/>
        <v>5947.6280000000006</v>
      </c>
      <c r="U71" s="41">
        <f t="shared" si="190"/>
        <v>0</v>
      </c>
      <c r="V71" s="41">
        <f t="shared" si="190"/>
        <v>4748.3969999999999</v>
      </c>
      <c r="W71" s="41">
        <f t="shared" si="190"/>
        <v>0</v>
      </c>
      <c r="X71" s="41">
        <f t="shared" si="190"/>
        <v>4697.259</v>
      </c>
      <c r="Y71" s="41">
        <f t="shared" si="190"/>
        <v>0</v>
      </c>
      <c r="Z71" s="41">
        <f t="shared" si="190"/>
        <v>16658.417999999998</v>
      </c>
      <c r="AA71" s="41">
        <f t="shared" si="190"/>
        <v>0</v>
      </c>
      <c r="AB71" s="41">
        <f t="shared" si="190"/>
        <v>5037.8609999999999</v>
      </c>
      <c r="AC71" s="41">
        <f t="shared" si="190"/>
        <v>0</v>
      </c>
      <c r="AD71" s="41">
        <f t="shared" si="190"/>
        <v>60957.392999999996</v>
      </c>
      <c r="AE71" s="41">
        <f t="shared" si="190"/>
        <v>0</v>
      </c>
      <c r="AF71" s="29"/>
    </row>
    <row r="72" spans="1:32" ht="18.75" x14ac:dyDescent="0.3">
      <c r="A72" s="62"/>
      <c r="B72" s="33"/>
      <c r="C72" s="33"/>
      <c r="D72" s="66"/>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row r="73" spans="1:32" ht="37.5" x14ac:dyDescent="0.3">
      <c r="A73" s="9" t="s">
        <v>71</v>
      </c>
      <c r="B73" s="26"/>
      <c r="C73" s="26"/>
      <c r="D73" s="23" t="s">
        <v>70</v>
      </c>
    </row>
    <row r="74" spans="1:32" ht="18.75" x14ac:dyDescent="0.3">
      <c r="A74" s="9"/>
      <c r="B74" s="20" t="s">
        <v>68</v>
      </c>
      <c r="C74" s="20"/>
      <c r="D74" s="22"/>
    </row>
    <row r="75" spans="1:32" ht="37.5" x14ac:dyDescent="0.3">
      <c r="A75" s="25" t="s">
        <v>69</v>
      </c>
      <c r="B75" s="25"/>
      <c r="C75" s="25"/>
      <c r="D75" s="9"/>
    </row>
  </sheetData>
  <customSheetViews>
    <customSheetView guid="{87218168-6C8E-4D5B-A5E5-DCCC26803AA3}" scale="60" state="hidden">
      <pane xSplit="1" ySplit="6" topLeftCell="I64" activePane="bottomRight" state="frozen"/>
      <selection pane="bottomRight" activeCell="G10" sqref="G10"/>
      <pageMargins left="0.7" right="0.7" top="0.75" bottom="0.75" header="0.3" footer="0.3"/>
      <pageSetup paperSize="9" orientation="portrait" r:id="rId1"/>
    </customSheetView>
    <customSheetView guid="{74870EE6-26B9-40F7-9DC9-260EF16D8959}" scale="60">
      <pane xSplit="1" ySplit="6" topLeftCell="B55" activePane="bottomRight" state="frozen"/>
      <selection pane="bottomRight" activeCell="A54" sqref="A54"/>
      <pageMargins left="0.7" right="0.7" top="0.75" bottom="0.75" header="0.3" footer="0.3"/>
      <pageSetup paperSize="9" orientation="portrait" r:id="rId2"/>
    </customSheetView>
    <customSheetView guid="{B1BF08D1-D416-4B47-ADD0-4F59132DC9E8}" scale="60">
      <pane xSplit="1" ySplit="6" topLeftCell="I64" activePane="bottomRight" state="frozen"/>
      <selection pane="bottomRight" activeCell="A2" sqref="A2:AE2"/>
      <pageMargins left="0.7" right="0.7" top="0.75" bottom="0.75" header="0.3" footer="0.3"/>
      <pageSetup paperSize="9" orientation="portrait" r:id="rId3"/>
    </customSheetView>
    <customSheetView guid="{7C130984-112A-4861-AA43-E2940708E3DC}" scale="60">
      <pane xSplit="1" ySplit="6" topLeftCell="I64" activePane="bottomRight" state="frozen"/>
      <selection pane="bottomRight" activeCell="A2" sqref="A2:AE2"/>
      <pageMargins left="0.7" right="0.7" top="0.75" bottom="0.75" header="0.3" footer="0.3"/>
      <pageSetup paperSize="9" orientation="portrait" r:id="rId4"/>
    </customSheetView>
    <customSheetView guid="{4D0DFB57-2CBA-42F2-9A97-C453A6851FBA}" scale="60">
      <pane xSplit="1" ySplit="6" topLeftCell="I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I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I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I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I64" activePane="bottomRight" state="frozen"/>
      <selection pane="bottomRight" activeCell="A2" sqref="A2:AE2"/>
      <pageMargins left="0.7" right="0.7" top="0.75" bottom="0.75" header="0.3" footer="0.3"/>
      <pageSetup paperSize="9" orientation="portrait" r:id="rId9"/>
    </customSheetView>
    <customSheetView guid="{0C2B9C2A-7B94-41EF-A2E6-F8AC9A67DE25}" scale="60">
      <pane xSplit="1" ySplit="6" topLeftCell="I64" activePane="bottomRight" state="frozen"/>
      <selection pane="bottomRight" activeCell="A2" sqref="A2:AE2"/>
      <pageMargins left="0.7" right="0.7" top="0.75" bottom="0.75" header="0.3" footer="0.3"/>
      <pageSetup paperSize="9" orientation="portrait" r:id="rId10"/>
    </customSheetView>
    <customSheetView guid="{B82BA08A-1A30-4F4D-A478-74A6BD09EA97}" scale="60">
      <pane xSplit="1" ySplit="6" topLeftCell="I64" activePane="bottomRight" state="frozen"/>
      <selection pane="bottomRight" activeCell="A2" sqref="A2:AE2"/>
      <pageMargins left="0.7" right="0.7" top="0.75" bottom="0.75" header="0.3" footer="0.3"/>
      <pageSetup paperSize="9" orientation="portrait" r:id="rId11"/>
    </customSheetView>
    <customSheetView guid="{84867370-1F3E-4368-AF79-FBCE46FFFE92}" scale="60">
      <pane xSplit="1" ySplit="6" topLeftCell="I64" activePane="bottomRight" state="frozen"/>
      <selection pane="bottomRight" activeCell="A2" sqref="A2:AE2"/>
      <pageMargins left="0.7" right="0.7" top="0.75" bottom="0.75" header="0.3" footer="0.3"/>
      <pageSetup paperSize="9" orientation="portrait" r:id="rId12"/>
    </customSheetView>
    <customSheetView guid="{C236B307-BD63-48C4-A75F-B3F3717BF55C}" scale="60">
      <pane xSplit="1" ySplit="6" topLeftCell="I64" activePane="bottomRight" state="frozen"/>
      <selection pane="bottomRight" activeCell="A2" sqref="A2:AE2"/>
      <pageMargins left="0.7" right="0.7" top="0.75" bottom="0.75" header="0.3" footer="0.3"/>
      <pageSetup paperSize="9" orientation="portrait" r:id="rId13"/>
    </customSheetView>
    <customSheetView guid="{09C3E205-981E-4A4E-BE89-8B7044192060}" scale="60">
      <pane xSplit="1" ySplit="6" topLeftCell="I64" activePane="bottomRight" state="frozen"/>
      <selection pane="bottomRight" activeCell="A2" sqref="A2:AE2"/>
      <pageMargins left="0.7" right="0.7" top="0.75" bottom="0.75" header="0.3" footer="0.3"/>
      <pageSetup paperSize="9" orientation="portrait" r:id="rId14"/>
    </customSheetView>
    <customSheetView guid="{D01FA037-9AEC-4167-ADB8-2F327C01ECE6}" scale="60">
      <pane xSplit="1" ySplit="6" topLeftCell="I64" activePane="bottomRight" state="frozen"/>
      <selection pane="bottomRight" activeCell="A2" sqref="A2:AE2"/>
      <pageMargins left="0.7" right="0.7" top="0.75" bottom="0.75" header="0.3" footer="0.3"/>
      <pageSetup paperSize="9" orientation="portrait" r:id="rId15"/>
    </customSheetView>
    <customSheetView guid="{69DABE6F-6182-4403-A4A2-969F10F1C13A}" scale="60">
      <pane xSplit="1" ySplit="6" topLeftCell="I64" activePane="bottomRight" state="frozen"/>
      <selection pane="bottomRight" activeCell="A2" sqref="A2:AE2"/>
      <pageMargins left="0.7" right="0.7" top="0.75" bottom="0.75" header="0.3" footer="0.3"/>
      <pageSetup paperSize="9" orientation="portrait" r:id="rId16"/>
    </customSheetView>
    <customSheetView guid="{874882D1-E741-4CCA-BF0D-E72FA60B771D}" scale="60">
      <pane xSplit="1" ySplit="6" topLeftCell="I64" activePane="bottomRight" state="frozen"/>
      <selection pane="bottomRight" activeCell="A2" sqref="A2:AE2"/>
      <pageMargins left="0.7" right="0.7" top="0.75" bottom="0.75" header="0.3" footer="0.3"/>
      <pageSetup paperSize="9" orientation="portrait" r:id="rId17"/>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 &quot;Управление муниципальным имуществом города Когалыма&quot;"/>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0"/>
  <sheetViews>
    <sheetView zoomScale="60" zoomScaleNormal="60" workbookViewId="0">
      <pane xSplit="1" ySplit="6" topLeftCell="B7" activePane="bottomRight" state="frozen"/>
      <selection activeCell="G10" sqref="G10"/>
      <selection pane="topRight" activeCell="G10" sqref="G10"/>
      <selection pane="bottomLeft" activeCell="G10" sqref="G10"/>
      <selection pane="bottomRight" activeCell="G10" sqref="G10"/>
    </sheetView>
  </sheetViews>
  <sheetFormatPr defaultRowHeight="15" x14ac:dyDescent="0.25"/>
  <cols>
    <col min="1" max="1" width="46.140625" style="63" customWidth="1"/>
    <col min="2" max="2" width="18.7109375" bestFit="1" customWidth="1"/>
    <col min="3" max="3" width="15.42578125" bestFit="1" customWidth="1"/>
    <col min="4" max="4" width="21" customWidth="1"/>
    <col min="5" max="5" width="15.42578125" bestFit="1" customWidth="1"/>
    <col min="6" max="6" width="16.5703125" bestFit="1" customWidth="1"/>
    <col min="7" max="7" width="13.42578125" bestFit="1" customWidth="1"/>
    <col min="8" max="8" width="15.5703125" bestFit="1" customWidth="1"/>
    <col min="9" max="9" width="13.5703125" bestFit="1" customWidth="1"/>
    <col min="10" max="10" width="17.28515625" bestFit="1" customWidth="1"/>
    <col min="11" max="11" width="13.5703125" bestFit="1" customWidth="1"/>
    <col min="12" max="12" width="15.5703125" bestFit="1" customWidth="1"/>
    <col min="13" max="13" width="13.5703125" bestFit="1" customWidth="1"/>
    <col min="14" max="14" width="17.28515625" bestFit="1" customWidth="1"/>
    <col min="15" max="15" width="13.5703125" bestFit="1" customWidth="1"/>
    <col min="16" max="16" width="17.28515625" bestFit="1" customWidth="1"/>
    <col min="17" max="17" width="13.5703125" bestFit="1" customWidth="1"/>
    <col min="18" max="18" width="17.28515625" bestFit="1" customWidth="1"/>
    <col min="19" max="19" width="13.5703125" bestFit="1" customWidth="1"/>
    <col min="20" max="20" width="17.28515625" bestFit="1" customWidth="1"/>
    <col min="21" max="21" width="13.5703125" bestFit="1" customWidth="1"/>
    <col min="22" max="22" width="17.28515625" bestFit="1" customWidth="1"/>
    <col min="23" max="23" width="13.5703125" bestFit="1" customWidth="1"/>
    <col min="24" max="24" width="15.5703125" bestFit="1" customWidth="1"/>
    <col min="25" max="25" width="13.5703125" bestFit="1" customWidth="1"/>
    <col min="26" max="26" width="17.28515625" bestFit="1" customWidth="1"/>
    <col min="27" max="27" width="13.5703125" bestFit="1" customWidth="1"/>
    <col min="28" max="28" width="15.5703125" bestFit="1" customWidth="1"/>
    <col min="29" max="29" width="13.5703125" bestFit="1" customWidth="1"/>
    <col min="30" max="30" width="17" bestFit="1" customWidth="1"/>
    <col min="31" max="31" width="13.5703125" bestFit="1" customWidth="1"/>
    <col min="32" max="32" width="32.140625" customWidth="1"/>
  </cols>
  <sheetData>
    <row r="1" spans="1:32" ht="18.75" x14ac:dyDescent="0.25">
      <c r="A1" s="656" t="s">
        <v>0</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row>
    <row r="2" spans="1:32" ht="18.75" x14ac:dyDescent="0.25">
      <c r="A2" s="657" t="s">
        <v>94</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1" t="s">
        <v>1</v>
      </c>
    </row>
    <row r="3" spans="1:32" x14ac:dyDescent="0.25">
      <c r="A3" s="649" t="s">
        <v>2</v>
      </c>
      <c r="B3" s="658" t="s">
        <v>3</v>
      </c>
      <c r="C3" s="658" t="s">
        <v>3</v>
      </c>
      <c r="D3" s="658" t="s">
        <v>4</v>
      </c>
      <c r="E3" s="660" t="s">
        <v>5</v>
      </c>
      <c r="F3" s="652" t="s">
        <v>6</v>
      </c>
      <c r="G3" s="653"/>
      <c r="H3" s="652" t="s">
        <v>7</v>
      </c>
      <c r="I3" s="653"/>
      <c r="J3" s="652" t="s">
        <v>8</v>
      </c>
      <c r="K3" s="653"/>
      <c r="L3" s="652" t="s">
        <v>9</v>
      </c>
      <c r="M3" s="653"/>
      <c r="N3" s="652" t="s">
        <v>10</v>
      </c>
      <c r="O3" s="653"/>
      <c r="P3" s="652" t="s">
        <v>11</v>
      </c>
      <c r="Q3" s="653"/>
      <c r="R3" s="652" t="s">
        <v>12</v>
      </c>
      <c r="S3" s="653"/>
      <c r="T3" s="652" t="s">
        <v>13</v>
      </c>
      <c r="U3" s="653"/>
      <c r="V3" s="652" t="s">
        <v>14</v>
      </c>
      <c r="W3" s="653"/>
      <c r="X3" s="652" t="s">
        <v>15</v>
      </c>
      <c r="Y3" s="653"/>
      <c r="Z3" s="652" t="s">
        <v>16</v>
      </c>
      <c r="AA3" s="653"/>
      <c r="AB3" s="652" t="s">
        <v>17</v>
      </c>
      <c r="AC3" s="653"/>
      <c r="AD3" s="652" t="s">
        <v>18</v>
      </c>
      <c r="AE3" s="653"/>
      <c r="AF3" s="649" t="s">
        <v>19</v>
      </c>
    </row>
    <row r="4" spans="1:32" ht="42.75" customHeight="1" x14ac:dyDescent="0.25">
      <c r="A4" s="650"/>
      <c r="B4" s="659"/>
      <c r="C4" s="659"/>
      <c r="D4" s="659"/>
      <c r="E4" s="661"/>
      <c r="F4" s="654"/>
      <c r="G4" s="655"/>
      <c r="H4" s="654"/>
      <c r="I4" s="655"/>
      <c r="J4" s="654"/>
      <c r="K4" s="655"/>
      <c r="L4" s="654"/>
      <c r="M4" s="655"/>
      <c r="N4" s="654"/>
      <c r="O4" s="655"/>
      <c r="P4" s="654"/>
      <c r="Q4" s="655"/>
      <c r="R4" s="654"/>
      <c r="S4" s="655"/>
      <c r="T4" s="654"/>
      <c r="U4" s="655"/>
      <c r="V4" s="654"/>
      <c r="W4" s="655"/>
      <c r="X4" s="654"/>
      <c r="Y4" s="655"/>
      <c r="Z4" s="654"/>
      <c r="AA4" s="655"/>
      <c r="AB4" s="654"/>
      <c r="AC4" s="655"/>
      <c r="AD4" s="654"/>
      <c r="AE4" s="655"/>
      <c r="AF4" s="650"/>
    </row>
    <row r="5" spans="1:32" ht="56.25" x14ac:dyDescent="0.25">
      <c r="A5" s="24"/>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1"/>
    </row>
    <row r="6" spans="1:32" ht="18.75" x14ac:dyDescent="0.2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37.5" x14ac:dyDescent="0.25">
      <c r="A7" s="67" t="s">
        <v>95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2"/>
    </row>
    <row r="8" spans="1:32" ht="18.75" x14ac:dyDescent="0.25">
      <c r="A8" s="65" t="s">
        <v>54</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2"/>
    </row>
    <row r="9" spans="1:32" ht="56.25" customHeight="1" x14ac:dyDescent="0.25">
      <c r="A9" s="50" t="s">
        <v>96</v>
      </c>
      <c r="B9" s="30">
        <f>B10</f>
        <v>645.1</v>
      </c>
      <c r="C9" s="30">
        <f t="shared" ref="C9:E9" si="0">C10</f>
        <v>0</v>
      </c>
      <c r="D9" s="30">
        <f t="shared" si="0"/>
        <v>0</v>
      </c>
      <c r="E9" s="30">
        <f t="shared" si="0"/>
        <v>0</v>
      </c>
      <c r="F9" s="30"/>
      <c r="G9" s="30"/>
      <c r="H9" s="30"/>
      <c r="I9" s="30"/>
      <c r="J9" s="30"/>
      <c r="K9" s="30"/>
      <c r="L9" s="30"/>
      <c r="M9" s="30"/>
      <c r="N9" s="30"/>
      <c r="O9" s="30"/>
      <c r="P9" s="30"/>
      <c r="Q9" s="30"/>
      <c r="R9" s="30"/>
      <c r="S9" s="30"/>
      <c r="T9" s="30"/>
      <c r="U9" s="30"/>
      <c r="V9" s="30"/>
      <c r="W9" s="30"/>
      <c r="X9" s="30"/>
      <c r="Y9" s="30"/>
      <c r="Z9" s="30"/>
      <c r="AA9" s="30"/>
      <c r="AB9" s="30"/>
      <c r="AC9" s="30"/>
      <c r="AD9" s="30"/>
      <c r="AE9" s="30"/>
      <c r="AF9" s="21"/>
    </row>
    <row r="10" spans="1:32" ht="18.75" x14ac:dyDescent="0.3">
      <c r="A10" s="13" t="s">
        <v>31</v>
      </c>
      <c r="B10" s="47">
        <f>B12+B11</f>
        <v>645.1</v>
      </c>
      <c r="C10" s="47">
        <f t="shared" ref="C10:E10" si="1">C12+C11</f>
        <v>0</v>
      </c>
      <c r="D10" s="47"/>
      <c r="E10" s="47">
        <f t="shared" si="1"/>
        <v>0</v>
      </c>
      <c r="F10" s="32">
        <f>E10/B10*100</f>
        <v>0</v>
      </c>
      <c r="G10" s="32" t="e">
        <f>E10/C10*100</f>
        <v>#DIV/0!</v>
      </c>
      <c r="H10" s="47">
        <f>H11+H12</f>
        <v>0</v>
      </c>
      <c r="I10" s="47">
        <f t="shared" ref="I10:AE10" si="2">I11+I12</f>
        <v>0</v>
      </c>
      <c r="J10" s="47">
        <f t="shared" si="2"/>
        <v>0</v>
      </c>
      <c r="K10" s="47">
        <f t="shared" si="2"/>
        <v>0</v>
      </c>
      <c r="L10" s="47">
        <f t="shared" si="2"/>
        <v>0</v>
      </c>
      <c r="M10" s="47">
        <f t="shared" si="2"/>
        <v>0</v>
      </c>
      <c r="N10" s="47">
        <f t="shared" si="2"/>
        <v>161.28</v>
      </c>
      <c r="O10" s="47">
        <f t="shared" si="2"/>
        <v>0</v>
      </c>
      <c r="P10" s="47">
        <f t="shared" si="2"/>
        <v>0</v>
      </c>
      <c r="Q10" s="47">
        <f t="shared" si="2"/>
        <v>0</v>
      </c>
      <c r="R10" s="47">
        <f t="shared" si="2"/>
        <v>0</v>
      </c>
      <c r="S10" s="47">
        <f t="shared" si="2"/>
        <v>0</v>
      </c>
      <c r="T10" s="47">
        <f t="shared" si="2"/>
        <v>161.28</v>
      </c>
      <c r="U10" s="47">
        <f t="shared" si="2"/>
        <v>0</v>
      </c>
      <c r="V10" s="47">
        <f t="shared" si="2"/>
        <v>0</v>
      </c>
      <c r="W10" s="47">
        <f t="shared" si="2"/>
        <v>0</v>
      </c>
      <c r="X10" s="47">
        <f t="shared" si="2"/>
        <v>0</v>
      </c>
      <c r="Y10" s="47">
        <f t="shared" si="2"/>
        <v>0</v>
      </c>
      <c r="Z10" s="47">
        <f t="shared" si="2"/>
        <v>161.27000000000001</v>
      </c>
      <c r="AA10" s="47">
        <f t="shared" si="2"/>
        <v>0</v>
      </c>
      <c r="AB10" s="47">
        <f t="shared" si="2"/>
        <v>0</v>
      </c>
      <c r="AC10" s="47">
        <f t="shared" si="2"/>
        <v>0</v>
      </c>
      <c r="AD10" s="47">
        <f t="shared" si="2"/>
        <v>161.27000000000001</v>
      </c>
      <c r="AE10" s="47">
        <f t="shared" si="2"/>
        <v>0</v>
      </c>
      <c r="AF10" s="29"/>
    </row>
    <row r="11" spans="1:32" ht="18.75" x14ac:dyDescent="0.3">
      <c r="A11" s="13" t="s">
        <v>97</v>
      </c>
      <c r="B11" s="47">
        <f>H11+J11+L11+N11+P11+R11+T11+V11+X11+Z11+AB11+AD11</f>
        <v>152.29999999999998</v>
      </c>
      <c r="C11" s="47">
        <f>H11</f>
        <v>0</v>
      </c>
      <c r="D11" s="47"/>
      <c r="E11" s="47">
        <f t="shared" ref="E11" si="3">K11+M11+O11+Q11+S11+U11+W11+Y11+AA11+AC11+AE11+AG11</f>
        <v>0</v>
      </c>
      <c r="F11" s="32">
        <f t="shared" ref="F11" si="4">E11/B11*100</f>
        <v>0</v>
      </c>
      <c r="G11" s="32" t="e">
        <f t="shared" ref="G11" si="5">E11/C11*100</f>
        <v>#DIV/0!</v>
      </c>
      <c r="H11" s="47"/>
      <c r="I11" s="47"/>
      <c r="J11" s="47"/>
      <c r="K11" s="47"/>
      <c r="L11" s="47"/>
      <c r="M11" s="47"/>
      <c r="N11" s="47">
        <v>38.08</v>
      </c>
      <c r="O11" s="47"/>
      <c r="P11" s="47"/>
      <c r="Q11" s="47"/>
      <c r="R11" s="47"/>
      <c r="S11" s="47"/>
      <c r="T11" s="47">
        <v>38.08</v>
      </c>
      <c r="U11" s="47"/>
      <c r="V11" s="47"/>
      <c r="W11" s="47"/>
      <c r="X11" s="47"/>
      <c r="Y11" s="47"/>
      <c r="Z11" s="47">
        <v>38.07</v>
      </c>
      <c r="AA11" s="47"/>
      <c r="AB11" s="47"/>
      <c r="AC11" s="47"/>
      <c r="AD11" s="47">
        <v>38.07</v>
      </c>
      <c r="AE11" s="47"/>
      <c r="AF11" s="29"/>
    </row>
    <row r="12" spans="1:32" ht="18.75" x14ac:dyDescent="0.3">
      <c r="A12" s="17" t="s">
        <v>33</v>
      </c>
      <c r="B12" s="47">
        <f>H12+J12+L12+N12+P12+R12+T12+V12+X12+Z12+AB12+AD12</f>
        <v>492.8</v>
      </c>
      <c r="C12" s="47">
        <f>H12</f>
        <v>0</v>
      </c>
      <c r="D12" s="47"/>
      <c r="E12" s="47">
        <f t="shared" ref="E12" si="6">K12+M12+O12+Q12+S12+U12+W12+Y12+AA12+AC12+AE12+AG12</f>
        <v>0</v>
      </c>
      <c r="F12" s="32">
        <f t="shared" ref="F12" si="7">E12/B12*100</f>
        <v>0</v>
      </c>
      <c r="G12" s="32" t="e">
        <f t="shared" ref="G12" si="8">E12/C12*100</f>
        <v>#DIV/0!</v>
      </c>
      <c r="H12" s="32"/>
      <c r="I12" s="32"/>
      <c r="J12" s="32"/>
      <c r="K12" s="32"/>
      <c r="L12" s="32"/>
      <c r="M12" s="32"/>
      <c r="N12" s="47">
        <v>123.2</v>
      </c>
      <c r="O12" s="47"/>
      <c r="P12" s="47"/>
      <c r="Q12" s="47"/>
      <c r="R12" s="47"/>
      <c r="S12" s="47"/>
      <c r="T12" s="47">
        <v>123.2</v>
      </c>
      <c r="U12" s="47"/>
      <c r="V12" s="47"/>
      <c r="W12" s="47"/>
      <c r="X12" s="47"/>
      <c r="Y12" s="47"/>
      <c r="Z12" s="47">
        <v>123.2</v>
      </c>
      <c r="AA12" s="47"/>
      <c r="AB12" s="47"/>
      <c r="AC12" s="47"/>
      <c r="AD12" s="47">
        <v>123.2</v>
      </c>
      <c r="AE12" s="32"/>
      <c r="AF12" s="29"/>
    </row>
    <row r="13" spans="1:32" ht="37.5" x14ac:dyDescent="0.3">
      <c r="A13" s="74" t="s">
        <v>132</v>
      </c>
      <c r="B13" s="47">
        <f>H13+J13+L13+N13+P13+R13+T13+V13+X13+Z13+AB13+AD13</f>
        <v>65.319999999999993</v>
      </c>
      <c r="C13" s="47">
        <f>H13</f>
        <v>0</v>
      </c>
      <c r="D13" s="47"/>
      <c r="E13" s="47">
        <f t="shared" ref="E13" si="9">K13+M13+O13+Q13+S13+U13+W13+Y13+AA13+AC13+AE13+AG13</f>
        <v>0</v>
      </c>
      <c r="F13" s="32">
        <f t="shared" ref="F13" si="10">E13/B13*100</f>
        <v>0</v>
      </c>
      <c r="G13" s="32" t="e">
        <f t="shared" ref="G13" si="11">E13/C13*100</f>
        <v>#DIV/0!</v>
      </c>
      <c r="H13" s="32"/>
      <c r="I13" s="32"/>
      <c r="J13" s="32"/>
      <c r="K13" s="32"/>
      <c r="L13" s="32"/>
      <c r="M13" s="32"/>
      <c r="N13" s="47">
        <v>16.329999999999998</v>
      </c>
      <c r="O13" s="47"/>
      <c r="P13" s="47"/>
      <c r="Q13" s="47"/>
      <c r="R13" s="47"/>
      <c r="S13" s="47"/>
      <c r="T13" s="47">
        <v>16.329999999999998</v>
      </c>
      <c r="U13" s="47"/>
      <c r="V13" s="47"/>
      <c r="W13" s="47"/>
      <c r="X13" s="47"/>
      <c r="Y13" s="47"/>
      <c r="Z13" s="47">
        <v>16.329999999999998</v>
      </c>
      <c r="AA13" s="47"/>
      <c r="AB13" s="47"/>
      <c r="AC13" s="47"/>
      <c r="AD13" s="47">
        <v>16.329999999999998</v>
      </c>
      <c r="AE13" s="32"/>
      <c r="AF13" s="29"/>
    </row>
    <row r="14" spans="1:32" ht="93.75" x14ac:dyDescent="0.3">
      <c r="A14" s="50" t="s">
        <v>98</v>
      </c>
      <c r="B14" s="41"/>
      <c r="C14" s="41"/>
      <c r="D14" s="41"/>
      <c r="E14" s="41"/>
      <c r="F14" s="32"/>
      <c r="G14" s="32"/>
      <c r="H14" s="41"/>
      <c r="I14" s="41"/>
      <c r="J14" s="41"/>
      <c r="K14" s="41"/>
      <c r="L14" s="41"/>
      <c r="M14" s="41"/>
      <c r="N14" s="41"/>
      <c r="O14" s="41"/>
      <c r="P14" s="41"/>
      <c r="Q14" s="41"/>
      <c r="R14" s="41"/>
      <c r="S14" s="41"/>
      <c r="T14" s="41"/>
      <c r="U14" s="41"/>
      <c r="V14" s="41"/>
      <c r="W14" s="41"/>
      <c r="X14" s="41"/>
      <c r="Y14" s="41"/>
      <c r="Z14" s="41"/>
      <c r="AA14" s="41"/>
      <c r="AB14" s="41"/>
      <c r="AC14" s="41"/>
      <c r="AD14" s="41"/>
      <c r="AE14" s="41"/>
      <c r="AF14" s="29"/>
    </row>
    <row r="15" spans="1:32" ht="18.75" x14ac:dyDescent="0.3">
      <c r="A15" s="13" t="s">
        <v>31</v>
      </c>
      <c r="B15" s="41">
        <f>B16</f>
        <v>9983.5</v>
      </c>
      <c r="C15" s="41">
        <f t="shared" ref="C15:E15" si="12">C16</f>
        <v>758.66</v>
      </c>
      <c r="D15" s="41"/>
      <c r="E15" s="41">
        <f t="shared" si="12"/>
        <v>0</v>
      </c>
      <c r="F15" s="32">
        <f t="shared" ref="F15" si="13">E15/B15*100</f>
        <v>0</v>
      </c>
      <c r="G15" s="32">
        <f t="shared" ref="G15" si="14">E15/C15*100</f>
        <v>0</v>
      </c>
      <c r="H15" s="41">
        <f>H16</f>
        <v>758.66</v>
      </c>
      <c r="I15" s="41">
        <f t="shared" ref="I15:AE15" si="15">I16</f>
        <v>733.85</v>
      </c>
      <c r="J15" s="41">
        <f t="shared" si="15"/>
        <v>838.79</v>
      </c>
      <c r="K15" s="41">
        <f t="shared" si="15"/>
        <v>0</v>
      </c>
      <c r="L15" s="41">
        <f t="shared" si="15"/>
        <v>838.59</v>
      </c>
      <c r="M15" s="41">
        <f t="shared" si="15"/>
        <v>0</v>
      </c>
      <c r="N15" s="41">
        <f t="shared" si="15"/>
        <v>838.59</v>
      </c>
      <c r="O15" s="41">
        <f t="shared" si="15"/>
        <v>0</v>
      </c>
      <c r="P15" s="41">
        <f t="shared" si="15"/>
        <v>838.59</v>
      </c>
      <c r="Q15" s="41">
        <f t="shared" si="15"/>
        <v>0</v>
      </c>
      <c r="R15" s="41">
        <f t="shared" si="15"/>
        <v>838.59</v>
      </c>
      <c r="S15" s="41">
        <f t="shared" si="15"/>
        <v>0</v>
      </c>
      <c r="T15" s="41">
        <f t="shared" si="15"/>
        <v>838.59</v>
      </c>
      <c r="U15" s="41">
        <f t="shared" si="15"/>
        <v>0</v>
      </c>
      <c r="V15" s="41">
        <f t="shared" si="15"/>
        <v>838.59</v>
      </c>
      <c r="W15" s="41">
        <f t="shared" si="15"/>
        <v>0</v>
      </c>
      <c r="X15" s="41">
        <f t="shared" si="15"/>
        <v>838.59</v>
      </c>
      <c r="Y15" s="41">
        <f t="shared" si="15"/>
        <v>0</v>
      </c>
      <c r="Z15" s="41">
        <f t="shared" si="15"/>
        <v>838.59</v>
      </c>
      <c r="AA15" s="41">
        <f t="shared" si="15"/>
        <v>0</v>
      </c>
      <c r="AB15" s="41">
        <f t="shared" si="15"/>
        <v>838.58</v>
      </c>
      <c r="AC15" s="41">
        <f t="shared" si="15"/>
        <v>0</v>
      </c>
      <c r="AD15" s="41">
        <f t="shared" si="15"/>
        <v>838.75</v>
      </c>
      <c r="AE15" s="41">
        <f t="shared" si="15"/>
        <v>0</v>
      </c>
      <c r="AF15" s="29"/>
    </row>
    <row r="16" spans="1:32" ht="18.75" x14ac:dyDescent="0.3">
      <c r="A16" s="17" t="s">
        <v>33</v>
      </c>
      <c r="B16" s="47">
        <f>H16+J16+L16+N16+P16+R16+T16+V16+X16+Z16+AB16+AD16</f>
        <v>9983.5</v>
      </c>
      <c r="C16" s="47">
        <f>H16</f>
        <v>758.66</v>
      </c>
      <c r="D16" s="47"/>
      <c r="E16" s="47">
        <f t="shared" ref="E16" si="16">K16+M16+O16+Q16+S16+U16+W16+Y16+AA16+AC16+AE16+AG16</f>
        <v>0</v>
      </c>
      <c r="F16" s="32">
        <f t="shared" ref="F16" si="17">E16/B16*100</f>
        <v>0</v>
      </c>
      <c r="G16" s="32">
        <f t="shared" ref="G16" si="18">E16/C16*100</f>
        <v>0</v>
      </c>
      <c r="H16" s="41">
        <v>758.66</v>
      </c>
      <c r="I16" s="41">
        <v>733.85</v>
      </c>
      <c r="J16" s="41">
        <v>838.79</v>
      </c>
      <c r="K16" s="41"/>
      <c r="L16" s="41">
        <v>838.59</v>
      </c>
      <c r="M16" s="41"/>
      <c r="N16" s="41">
        <v>838.59</v>
      </c>
      <c r="O16" s="41"/>
      <c r="P16" s="41">
        <v>838.59</v>
      </c>
      <c r="Q16" s="41"/>
      <c r="R16" s="41">
        <v>838.59</v>
      </c>
      <c r="S16" s="41"/>
      <c r="T16" s="41">
        <v>838.59</v>
      </c>
      <c r="U16" s="41"/>
      <c r="V16" s="41">
        <v>838.59</v>
      </c>
      <c r="W16" s="41"/>
      <c r="X16" s="41">
        <v>838.59</v>
      </c>
      <c r="Y16" s="41"/>
      <c r="Z16" s="41">
        <v>838.59</v>
      </c>
      <c r="AA16" s="41"/>
      <c r="AB16" s="41">
        <v>838.58</v>
      </c>
      <c r="AC16" s="41"/>
      <c r="AD16" s="41">
        <v>838.75</v>
      </c>
      <c r="AE16" s="41"/>
      <c r="AF16" s="29"/>
    </row>
    <row r="17" spans="1:32" ht="168.75" x14ac:dyDescent="0.3">
      <c r="A17" s="71" t="s">
        <v>99</v>
      </c>
      <c r="B17" s="41"/>
      <c r="C17" s="41"/>
      <c r="D17" s="41"/>
      <c r="E17" s="41"/>
      <c r="F17" s="32"/>
      <c r="G17" s="32"/>
      <c r="H17" s="41"/>
      <c r="I17" s="41"/>
      <c r="J17" s="41"/>
      <c r="K17" s="41"/>
      <c r="L17" s="41"/>
      <c r="M17" s="41"/>
      <c r="N17" s="41"/>
      <c r="O17" s="41"/>
      <c r="P17" s="41"/>
      <c r="Q17" s="41"/>
      <c r="R17" s="41"/>
      <c r="S17" s="41"/>
      <c r="T17" s="41"/>
      <c r="U17" s="41"/>
      <c r="V17" s="41"/>
      <c r="W17" s="41"/>
      <c r="X17" s="41"/>
      <c r="Y17" s="41"/>
      <c r="Z17" s="41"/>
      <c r="AA17" s="41"/>
      <c r="AB17" s="41"/>
      <c r="AC17" s="41"/>
      <c r="AD17" s="41"/>
      <c r="AE17" s="41"/>
      <c r="AF17" s="29"/>
    </row>
    <row r="18" spans="1:32" ht="18.75" x14ac:dyDescent="0.3">
      <c r="A18" s="13" t="s">
        <v>31</v>
      </c>
      <c r="B18" s="41">
        <f>B19+B20</f>
        <v>2421.1</v>
      </c>
      <c r="C18" s="41">
        <f t="shared" ref="C18:E18" si="19">C19+C20</f>
        <v>351.32</v>
      </c>
      <c r="D18" s="41">
        <f t="shared" si="19"/>
        <v>0</v>
      </c>
      <c r="E18" s="41">
        <f t="shared" si="19"/>
        <v>0</v>
      </c>
      <c r="F18" s="32">
        <f t="shared" ref="F18" si="20">E18/B18*100</f>
        <v>0</v>
      </c>
      <c r="G18" s="32">
        <f t="shared" ref="G18" si="21">E18/C18*100</f>
        <v>0</v>
      </c>
      <c r="H18" s="41">
        <f t="shared" ref="H18" si="22">H19+H20</f>
        <v>351.32</v>
      </c>
      <c r="I18" s="41">
        <f t="shared" ref="I18" si="23">I19+I20</f>
        <v>367.61</v>
      </c>
      <c r="J18" s="41">
        <f t="shared" ref="J18" si="24">J19+J20</f>
        <v>195.67</v>
      </c>
      <c r="K18" s="41">
        <f t="shared" ref="K18" si="25">K19+K20</f>
        <v>0</v>
      </c>
      <c r="L18" s="41">
        <f t="shared" ref="L18" si="26">L19+L20</f>
        <v>203.56</v>
      </c>
      <c r="M18" s="41">
        <f t="shared" ref="M18" si="27">M19+M20</f>
        <v>0</v>
      </c>
      <c r="N18" s="41">
        <f t="shared" ref="N18" si="28">N19+N20</f>
        <v>291.66000000000003</v>
      </c>
      <c r="O18" s="41">
        <f t="shared" ref="O18" si="29">O19+O20</f>
        <v>0</v>
      </c>
      <c r="P18" s="41">
        <f t="shared" ref="P18" si="30">P19+P20</f>
        <v>171.6</v>
      </c>
      <c r="Q18" s="41">
        <f t="shared" ref="Q18" si="31">Q19+Q20</f>
        <v>0</v>
      </c>
      <c r="R18" s="41">
        <f t="shared" ref="R18" si="32">R19+R20</f>
        <v>150.26</v>
      </c>
      <c r="S18" s="41">
        <f t="shared" ref="S18" si="33">S19+S20</f>
        <v>0</v>
      </c>
      <c r="T18" s="41">
        <f t="shared" ref="T18" si="34">T19+T20</f>
        <v>247.96</v>
      </c>
      <c r="U18" s="41">
        <f t="shared" ref="U18" si="35">U19+U20</f>
        <v>0</v>
      </c>
      <c r="V18" s="41">
        <f t="shared" ref="V18" si="36">V19+V20</f>
        <v>171.6</v>
      </c>
      <c r="W18" s="41">
        <f t="shared" ref="W18" si="37">W19+W20</f>
        <v>0</v>
      </c>
      <c r="X18" s="41">
        <f t="shared" ref="X18" si="38">X19+X20</f>
        <v>150.26</v>
      </c>
      <c r="Y18" s="41">
        <f t="shared" ref="Y18" si="39">Y19+Y20</f>
        <v>0</v>
      </c>
      <c r="Z18" s="41">
        <f t="shared" ref="Z18" si="40">Z19+Z20</f>
        <v>234.16000000000003</v>
      </c>
      <c r="AA18" s="41">
        <f t="shared" ref="AA18" si="41">AA19+AA20</f>
        <v>0</v>
      </c>
      <c r="AB18" s="41">
        <f t="shared" ref="AB18" si="42">AB19+AB20</f>
        <v>171.61</v>
      </c>
      <c r="AC18" s="41">
        <f t="shared" ref="AC18" si="43">AC19+AC20</f>
        <v>0</v>
      </c>
      <c r="AD18" s="41">
        <f t="shared" ref="AD18" si="44">AD19+AD20</f>
        <v>81.44</v>
      </c>
      <c r="AE18" s="41">
        <f t="shared" ref="AE18" si="45">AE19+AE20</f>
        <v>0</v>
      </c>
      <c r="AF18" s="29"/>
    </row>
    <row r="19" spans="1:32" ht="18.75" x14ac:dyDescent="0.3">
      <c r="A19" s="13" t="s">
        <v>97</v>
      </c>
      <c r="B19" s="47">
        <f t="shared" ref="B19" si="46">H19+J19+L19+N19+P19+R19+T19+V19+X19+Z19+AB19+AD19</f>
        <v>2346.9</v>
      </c>
      <c r="C19" s="47">
        <f>H19</f>
        <v>343.77</v>
      </c>
      <c r="D19" s="47"/>
      <c r="E19" s="47">
        <f t="shared" ref="E19" si="47">K19+M19+O19+Q19+S19+U19+W19+Y19+AA19+AC19+AE19+AG19</f>
        <v>0</v>
      </c>
      <c r="F19" s="32">
        <f t="shared" ref="F19" si="48">E19/B19*100</f>
        <v>0</v>
      </c>
      <c r="G19" s="32">
        <f t="shared" ref="G19" si="49">E19/C19*100</f>
        <v>0</v>
      </c>
      <c r="H19" s="41">
        <v>343.77</v>
      </c>
      <c r="I19" s="41">
        <v>360.11</v>
      </c>
      <c r="J19" s="41">
        <v>195.67</v>
      </c>
      <c r="K19" s="41"/>
      <c r="L19" s="41">
        <v>203.56</v>
      </c>
      <c r="M19" s="41"/>
      <c r="N19" s="41">
        <v>234.11</v>
      </c>
      <c r="O19" s="41"/>
      <c r="P19" s="41">
        <v>171.6</v>
      </c>
      <c r="Q19" s="41"/>
      <c r="R19" s="41">
        <v>150.26</v>
      </c>
      <c r="S19" s="41"/>
      <c r="T19" s="41">
        <v>242.41</v>
      </c>
      <c r="U19" s="41"/>
      <c r="V19" s="41">
        <v>171.6</v>
      </c>
      <c r="W19" s="41"/>
      <c r="X19" s="41">
        <v>150.26</v>
      </c>
      <c r="Y19" s="41"/>
      <c r="Z19" s="41">
        <v>230.61</v>
      </c>
      <c r="AA19" s="41"/>
      <c r="AB19" s="41">
        <v>171.61</v>
      </c>
      <c r="AC19" s="41"/>
      <c r="AD19" s="41">
        <v>81.44</v>
      </c>
      <c r="AE19" s="41"/>
      <c r="AF19" s="29"/>
    </row>
    <row r="20" spans="1:32" ht="18.75" x14ac:dyDescent="0.3">
      <c r="A20" s="17" t="s">
        <v>33</v>
      </c>
      <c r="B20" s="47">
        <f>H20+J20+L20+N20+P20+R20+T20+V20+X20+Z20+AB20+AD20</f>
        <v>74.199999999999989</v>
      </c>
      <c r="C20" s="47">
        <f>H20</f>
        <v>7.55</v>
      </c>
      <c r="D20" s="47"/>
      <c r="E20" s="47">
        <f t="shared" ref="E20" si="50">K20+M20+O20+Q20+S20+U20+W20+Y20+AA20+AC20+AE20+AG20</f>
        <v>0</v>
      </c>
      <c r="F20" s="32">
        <f t="shared" ref="F20" si="51">E20/B20*100</f>
        <v>0</v>
      </c>
      <c r="G20" s="32">
        <f t="shared" ref="G20" si="52">E20/C20*100</f>
        <v>0</v>
      </c>
      <c r="H20" s="41">
        <v>7.55</v>
      </c>
      <c r="I20" s="41">
        <v>7.5</v>
      </c>
      <c r="J20" s="41"/>
      <c r="K20" s="41"/>
      <c r="L20" s="41"/>
      <c r="M20" s="41"/>
      <c r="N20" s="41">
        <v>57.55</v>
      </c>
      <c r="O20" s="41"/>
      <c r="P20" s="41"/>
      <c r="Q20" s="41"/>
      <c r="R20" s="41"/>
      <c r="S20" s="41"/>
      <c r="T20" s="41">
        <v>5.55</v>
      </c>
      <c r="U20" s="41"/>
      <c r="V20" s="41"/>
      <c r="W20" s="41"/>
      <c r="X20" s="41"/>
      <c r="Y20" s="41"/>
      <c r="Z20" s="41">
        <v>3.55</v>
      </c>
      <c r="AA20" s="41"/>
      <c r="AB20" s="41"/>
      <c r="AC20" s="41"/>
      <c r="AD20" s="41"/>
      <c r="AE20" s="41"/>
      <c r="AF20" s="29"/>
    </row>
    <row r="21" spans="1:32" ht="112.5" x14ac:dyDescent="0.3">
      <c r="A21" s="71" t="s">
        <v>101</v>
      </c>
      <c r="B21" s="41"/>
      <c r="C21" s="41"/>
      <c r="D21" s="41"/>
      <c r="E21" s="41"/>
      <c r="F21" s="32"/>
      <c r="G21" s="32"/>
      <c r="H21" s="41"/>
      <c r="I21" s="41"/>
      <c r="J21" s="41"/>
      <c r="K21" s="41"/>
      <c r="L21" s="41"/>
      <c r="M21" s="41"/>
      <c r="N21" s="41"/>
      <c r="O21" s="41"/>
      <c r="P21" s="41"/>
      <c r="Q21" s="41"/>
      <c r="R21" s="41"/>
      <c r="S21" s="41"/>
      <c r="T21" s="41"/>
      <c r="U21" s="41"/>
      <c r="V21" s="41"/>
      <c r="W21" s="41"/>
      <c r="X21" s="41"/>
      <c r="Y21" s="41"/>
      <c r="Z21" s="41"/>
      <c r="AA21" s="41"/>
      <c r="AB21" s="41"/>
      <c r="AC21" s="41"/>
      <c r="AD21" s="41"/>
      <c r="AE21" s="41"/>
      <c r="AF21" s="29"/>
    </row>
    <row r="22" spans="1:32" ht="18.75" x14ac:dyDescent="0.3">
      <c r="A22" s="13" t="s">
        <v>31</v>
      </c>
      <c r="B22" s="41">
        <f>B23</f>
        <v>2.8</v>
      </c>
      <c r="C22" s="41">
        <f t="shared" ref="C22:E22" si="53">C23</f>
        <v>0</v>
      </c>
      <c r="D22" s="41"/>
      <c r="E22" s="41">
        <f t="shared" si="53"/>
        <v>0</v>
      </c>
      <c r="F22" s="32">
        <f t="shared" ref="F22" si="54">E22/B22*100</f>
        <v>0</v>
      </c>
      <c r="G22" s="32" t="e">
        <f t="shared" ref="G22" si="55">E22/C22*100</f>
        <v>#DIV/0!</v>
      </c>
      <c r="H22" s="41">
        <f>H23</f>
        <v>0</v>
      </c>
      <c r="I22" s="41">
        <f t="shared" ref="I22:AE22" si="56">I23</f>
        <v>0</v>
      </c>
      <c r="J22" s="41">
        <f t="shared" si="56"/>
        <v>0</v>
      </c>
      <c r="K22" s="41">
        <f t="shared" si="56"/>
        <v>0</v>
      </c>
      <c r="L22" s="41">
        <f t="shared" si="56"/>
        <v>0</v>
      </c>
      <c r="M22" s="41">
        <f t="shared" si="56"/>
        <v>0</v>
      </c>
      <c r="N22" s="41">
        <f t="shared" si="56"/>
        <v>0</v>
      </c>
      <c r="O22" s="41">
        <f t="shared" si="56"/>
        <v>0</v>
      </c>
      <c r="P22" s="41">
        <f t="shared" si="56"/>
        <v>2.8</v>
      </c>
      <c r="Q22" s="41">
        <f t="shared" si="56"/>
        <v>0</v>
      </c>
      <c r="R22" s="41">
        <f t="shared" si="56"/>
        <v>0</v>
      </c>
      <c r="S22" s="41">
        <f t="shared" si="56"/>
        <v>0</v>
      </c>
      <c r="T22" s="41">
        <f t="shared" si="56"/>
        <v>0</v>
      </c>
      <c r="U22" s="41">
        <f t="shared" si="56"/>
        <v>0</v>
      </c>
      <c r="V22" s="41">
        <f t="shared" si="56"/>
        <v>0</v>
      </c>
      <c r="W22" s="41">
        <f t="shared" si="56"/>
        <v>0</v>
      </c>
      <c r="X22" s="41">
        <f t="shared" si="56"/>
        <v>0</v>
      </c>
      <c r="Y22" s="41">
        <f t="shared" si="56"/>
        <v>0</v>
      </c>
      <c r="Z22" s="41">
        <f t="shared" si="56"/>
        <v>0</v>
      </c>
      <c r="AA22" s="41">
        <f t="shared" si="56"/>
        <v>0</v>
      </c>
      <c r="AB22" s="41">
        <f t="shared" si="56"/>
        <v>0</v>
      </c>
      <c r="AC22" s="41">
        <f t="shared" si="56"/>
        <v>0</v>
      </c>
      <c r="AD22" s="41">
        <f t="shared" si="56"/>
        <v>0</v>
      </c>
      <c r="AE22" s="41">
        <f t="shared" si="56"/>
        <v>0</v>
      </c>
      <c r="AF22" s="29"/>
    </row>
    <row r="23" spans="1:32" ht="18.75" x14ac:dyDescent="0.3">
      <c r="A23" s="13" t="s">
        <v>102</v>
      </c>
      <c r="B23" s="47">
        <f>H23+J23+L23+N23+P23+R23+T23+V23+X23+Z23+AB23+AD23</f>
        <v>2.8</v>
      </c>
      <c r="C23" s="47">
        <f>H23</f>
        <v>0</v>
      </c>
      <c r="D23" s="47"/>
      <c r="E23" s="47">
        <f t="shared" ref="E23" si="57">K23+M23+O23+Q23+S23+U23+W23+Y23+AA23+AC23+AE23+AG23</f>
        <v>0</v>
      </c>
      <c r="F23" s="32">
        <f t="shared" ref="F23" si="58">E23/B23*100</f>
        <v>0</v>
      </c>
      <c r="G23" s="32" t="e">
        <f t="shared" ref="G23" si="59">E23/C23*100</f>
        <v>#DIV/0!</v>
      </c>
      <c r="H23" s="41"/>
      <c r="I23" s="41"/>
      <c r="J23" s="41"/>
      <c r="K23" s="41"/>
      <c r="L23" s="41"/>
      <c r="M23" s="41"/>
      <c r="N23" s="41"/>
      <c r="O23" s="41"/>
      <c r="P23" s="41">
        <v>2.8</v>
      </c>
      <c r="Q23" s="41"/>
      <c r="R23" s="41"/>
      <c r="S23" s="41"/>
      <c r="T23" s="41"/>
      <c r="U23" s="41"/>
      <c r="V23" s="41"/>
      <c r="W23" s="41"/>
      <c r="X23" s="41"/>
      <c r="Y23" s="41"/>
      <c r="Z23" s="41"/>
      <c r="AA23" s="41"/>
      <c r="AB23" s="41"/>
      <c r="AC23" s="41"/>
      <c r="AD23" s="41"/>
      <c r="AE23" s="41"/>
      <c r="AF23" s="29"/>
    </row>
    <row r="24" spans="1:32" ht="93.75" x14ac:dyDescent="0.3">
      <c r="A24" s="48" t="s">
        <v>103</v>
      </c>
      <c r="B24" s="41"/>
      <c r="C24" s="41"/>
      <c r="D24" s="41"/>
      <c r="E24" s="41"/>
      <c r="F24" s="32"/>
      <c r="G24" s="32"/>
      <c r="H24" s="41"/>
      <c r="I24" s="41"/>
      <c r="J24" s="41"/>
      <c r="K24" s="41"/>
      <c r="L24" s="41"/>
      <c r="M24" s="41"/>
      <c r="N24" s="41"/>
      <c r="O24" s="41"/>
      <c r="P24" s="41"/>
      <c r="Q24" s="41"/>
      <c r="R24" s="41"/>
      <c r="S24" s="41"/>
      <c r="T24" s="41"/>
      <c r="U24" s="41"/>
      <c r="V24" s="41"/>
      <c r="W24" s="41"/>
      <c r="X24" s="41"/>
      <c r="Y24" s="41"/>
      <c r="Z24" s="41"/>
      <c r="AA24" s="41"/>
      <c r="AB24" s="41"/>
      <c r="AC24" s="41"/>
      <c r="AD24" s="41"/>
      <c r="AE24" s="41"/>
      <c r="AF24" s="29"/>
    </row>
    <row r="25" spans="1:32" ht="18.75" x14ac:dyDescent="0.3">
      <c r="A25" s="13" t="s">
        <v>31</v>
      </c>
      <c r="B25" s="41">
        <f>B26</f>
        <v>264.53999999999996</v>
      </c>
      <c r="C25" s="41">
        <f t="shared" ref="C25:E25" si="60">C26</f>
        <v>0</v>
      </c>
      <c r="D25" s="41">
        <f t="shared" si="60"/>
        <v>0</v>
      </c>
      <c r="E25" s="41">
        <f t="shared" si="60"/>
        <v>0</v>
      </c>
      <c r="F25" s="32">
        <f t="shared" ref="F25" si="61">E25/B25*100</f>
        <v>0</v>
      </c>
      <c r="G25" s="32" t="e">
        <f t="shared" ref="G25" si="62">E25/C25*100</f>
        <v>#DIV/0!</v>
      </c>
      <c r="H25" s="41">
        <f>H26</f>
        <v>0</v>
      </c>
      <c r="I25" s="41">
        <f t="shared" ref="I25:AE25" si="63">I26</f>
        <v>0</v>
      </c>
      <c r="J25" s="41">
        <f t="shared" si="63"/>
        <v>0</v>
      </c>
      <c r="K25" s="41">
        <f t="shared" si="63"/>
        <v>0</v>
      </c>
      <c r="L25" s="41">
        <f t="shared" si="63"/>
        <v>0</v>
      </c>
      <c r="M25" s="41">
        <f t="shared" si="63"/>
        <v>0</v>
      </c>
      <c r="N25" s="41">
        <f t="shared" si="63"/>
        <v>0</v>
      </c>
      <c r="O25" s="41">
        <f t="shared" si="63"/>
        <v>0</v>
      </c>
      <c r="P25" s="41">
        <f t="shared" si="63"/>
        <v>10.18</v>
      </c>
      <c r="Q25" s="41">
        <f t="shared" si="63"/>
        <v>0</v>
      </c>
      <c r="R25" s="41">
        <f t="shared" si="63"/>
        <v>10.18</v>
      </c>
      <c r="S25" s="41">
        <f t="shared" si="63"/>
        <v>0</v>
      </c>
      <c r="T25" s="41">
        <f t="shared" si="63"/>
        <v>10.18</v>
      </c>
      <c r="U25" s="41">
        <f t="shared" si="63"/>
        <v>0</v>
      </c>
      <c r="V25" s="41">
        <f t="shared" si="63"/>
        <v>10.18</v>
      </c>
      <c r="W25" s="41">
        <f t="shared" si="63"/>
        <v>0</v>
      </c>
      <c r="X25" s="41">
        <f t="shared" si="63"/>
        <v>10.18</v>
      </c>
      <c r="Y25" s="41">
        <f t="shared" si="63"/>
        <v>0</v>
      </c>
      <c r="Z25" s="41">
        <f t="shared" si="63"/>
        <v>10.18</v>
      </c>
      <c r="AA25" s="41">
        <f t="shared" si="63"/>
        <v>0</v>
      </c>
      <c r="AB25" s="41">
        <f t="shared" si="63"/>
        <v>10.18</v>
      </c>
      <c r="AC25" s="41">
        <f t="shared" si="63"/>
        <v>0</v>
      </c>
      <c r="AD25" s="41">
        <f t="shared" si="63"/>
        <v>193.28</v>
      </c>
      <c r="AE25" s="41">
        <f t="shared" si="63"/>
        <v>0</v>
      </c>
      <c r="AF25" s="29"/>
    </row>
    <row r="26" spans="1:32" ht="18.75" x14ac:dyDescent="0.3">
      <c r="A26" s="17" t="s">
        <v>33</v>
      </c>
      <c r="B26" s="47">
        <f>B29+B32+B35+B38</f>
        <v>264.53999999999996</v>
      </c>
      <c r="C26" s="47">
        <f>H26</f>
        <v>0</v>
      </c>
      <c r="D26" s="47">
        <f t="shared" ref="D26:E26" si="64">D29+D32+D35+D38</f>
        <v>0</v>
      </c>
      <c r="E26" s="47">
        <f t="shared" si="64"/>
        <v>0</v>
      </c>
      <c r="F26" s="32">
        <f t="shared" ref="F26" si="65">E26/B26*100</f>
        <v>0</v>
      </c>
      <c r="G26" s="32" t="e">
        <f t="shared" ref="G26" si="66">E26/C26*100</f>
        <v>#DIV/0!</v>
      </c>
      <c r="H26" s="47">
        <f>H29+H32+H35+H38</f>
        <v>0</v>
      </c>
      <c r="I26" s="47">
        <f t="shared" ref="I26:AE26" si="67">I29+I32+I35+I38</f>
        <v>0</v>
      </c>
      <c r="J26" s="47">
        <f t="shared" si="67"/>
        <v>0</v>
      </c>
      <c r="K26" s="47">
        <f t="shared" si="67"/>
        <v>0</v>
      </c>
      <c r="L26" s="47">
        <f t="shared" si="67"/>
        <v>0</v>
      </c>
      <c r="M26" s="47">
        <f t="shared" si="67"/>
        <v>0</v>
      </c>
      <c r="N26" s="47">
        <f t="shared" si="67"/>
        <v>0</v>
      </c>
      <c r="O26" s="47">
        <f t="shared" si="67"/>
        <v>0</v>
      </c>
      <c r="P26" s="47">
        <f t="shared" si="67"/>
        <v>10.18</v>
      </c>
      <c r="Q26" s="47">
        <f t="shared" si="67"/>
        <v>0</v>
      </c>
      <c r="R26" s="47">
        <f t="shared" si="67"/>
        <v>10.18</v>
      </c>
      <c r="S26" s="47">
        <f t="shared" si="67"/>
        <v>0</v>
      </c>
      <c r="T26" s="47">
        <f t="shared" si="67"/>
        <v>10.18</v>
      </c>
      <c r="U26" s="47">
        <f t="shared" si="67"/>
        <v>0</v>
      </c>
      <c r="V26" s="47">
        <f t="shared" si="67"/>
        <v>10.18</v>
      </c>
      <c r="W26" s="47">
        <f t="shared" si="67"/>
        <v>0</v>
      </c>
      <c r="X26" s="47">
        <f t="shared" si="67"/>
        <v>10.18</v>
      </c>
      <c r="Y26" s="47">
        <f t="shared" si="67"/>
        <v>0</v>
      </c>
      <c r="Z26" s="47">
        <f t="shared" si="67"/>
        <v>10.18</v>
      </c>
      <c r="AA26" s="47">
        <f t="shared" si="67"/>
        <v>0</v>
      </c>
      <c r="AB26" s="47">
        <f t="shared" si="67"/>
        <v>10.18</v>
      </c>
      <c r="AC26" s="47">
        <f t="shared" si="67"/>
        <v>0</v>
      </c>
      <c r="AD26" s="47">
        <f t="shared" si="67"/>
        <v>193.28</v>
      </c>
      <c r="AE26" s="47">
        <f t="shared" si="67"/>
        <v>0</v>
      </c>
      <c r="AF26" s="29"/>
    </row>
    <row r="27" spans="1:32" ht="112.5" x14ac:dyDescent="0.3">
      <c r="A27" s="17" t="s">
        <v>104</v>
      </c>
      <c r="B27" s="41"/>
      <c r="C27" s="41"/>
      <c r="D27" s="41"/>
      <c r="E27" s="41"/>
      <c r="F27" s="32"/>
      <c r="G27" s="32"/>
      <c r="H27" s="41"/>
      <c r="I27" s="41"/>
      <c r="J27" s="41"/>
      <c r="K27" s="41"/>
      <c r="L27" s="41"/>
      <c r="M27" s="41"/>
      <c r="N27" s="41"/>
      <c r="O27" s="41"/>
      <c r="P27" s="41"/>
      <c r="Q27" s="41"/>
      <c r="R27" s="41"/>
      <c r="S27" s="41"/>
      <c r="T27" s="41"/>
      <c r="U27" s="41"/>
      <c r="V27" s="41"/>
      <c r="W27" s="41"/>
      <c r="X27" s="41"/>
      <c r="Y27" s="41"/>
      <c r="Z27" s="41"/>
      <c r="AA27" s="41"/>
      <c r="AB27" s="41"/>
      <c r="AC27" s="41"/>
      <c r="AD27" s="41"/>
      <c r="AE27" s="41"/>
      <c r="AF27" s="29"/>
    </row>
    <row r="28" spans="1:32" ht="18.75" x14ac:dyDescent="0.3">
      <c r="A28" s="13" t="s">
        <v>31</v>
      </c>
      <c r="B28" s="41">
        <f>B29</f>
        <v>100</v>
      </c>
      <c r="C28" s="41">
        <f t="shared" ref="C28" si="68">C29</f>
        <v>0</v>
      </c>
      <c r="D28" s="41"/>
      <c r="E28" s="41">
        <f>E29</f>
        <v>0</v>
      </c>
      <c r="F28" s="32"/>
      <c r="G28" s="32"/>
      <c r="H28" s="41">
        <f t="shared" ref="H28:AC28" si="69">H29</f>
        <v>0</v>
      </c>
      <c r="I28" s="41">
        <f t="shared" si="69"/>
        <v>0</v>
      </c>
      <c r="J28" s="41">
        <f t="shared" si="69"/>
        <v>0</v>
      </c>
      <c r="K28" s="41">
        <f t="shared" si="69"/>
        <v>0</v>
      </c>
      <c r="L28" s="41">
        <f t="shared" si="69"/>
        <v>0</v>
      </c>
      <c r="M28" s="41">
        <f t="shared" si="69"/>
        <v>0</v>
      </c>
      <c r="N28" s="41">
        <f t="shared" si="69"/>
        <v>0</v>
      </c>
      <c r="O28" s="41">
        <f t="shared" si="69"/>
        <v>0</v>
      </c>
      <c r="P28" s="41">
        <f t="shared" si="69"/>
        <v>0</v>
      </c>
      <c r="Q28" s="41">
        <f t="shared" si="69"/>
        <v>0</v>
      </c>
      <c r="R28" s="41">
        <f t="shared" si="69"/>
        <v>0</v>
      </c>
      <c r="S28" s="41">
        <f t="shared" si="69"/>
        <v>0</v>
      </c>
      <c r="T28" s="41">
        <f t="shared" si="69"/>
        <v>0</v>
      </c>
      <c r="U28" s="41">
        <f t="shared" si="69"/>
        <v>0</v>
      </c>
      <c r="V28" s="41">
        <f t="shared" si="69"/>
        <v>0</v>
      </c>
      <c r="W28" s="41">
        <f t="shared" si="69"/>
        <v>0</v>
      </c>
      <c r="X28" s="41">
        <f t="shared" si="69"/>
        <v>0</v>
      </c>
      <c r="Y28" s="41">
        <f t="shared" si="69"/>
        <v>0</v>
      </c>
      <c r="Z28" s="41">
        <f t="shared" si="69"/>
        <v>0</v>
      </c>
      <c r="AA28" s="41">
        <f t="shared" si="69"/>
        <v>0</v>
      </c>
      <c r="AB28" s="41">
        <f t="shared" si="69"/>
        <v>0</v>
      </c>
      <c r="AC28" s="41">
        <f t="shared" si="69"/>
        <v>0</v>
      </c>
      <c r="AD28" s="41">
        <f>AD29</f>
        <v>100</v>
      </c>
      <c r="AE28" s="41"/>
      <c r="AF28" s="29"/>
    </row>
    <row r="29" spans="1:32" ht="18.75" x14ac:dyDescent="0.3">
      <c r="A29" s="17" t="s">
        <v>33</v>
      </c>
      <c r="B29" s="47">
        <f>H29+J29+L29+N29+P29+R29+T29+V29+X29+Z29+AB29+AD29</f>
        <v>100</v>
      </c>
      <c r="C29" s="47">
        <f>H29</f>
        <v>0</v>
      </c>
      <c r="D29" s="47"/>
      <c r="E29" s="47">
        <f t="shared" ref="E29" si="70">K29+M29+O29+Q29+S29+U29+W29+Y29+AA29+AC29+AE29+AG29</f>
        <v>0</v>
      </c>
      <c r="F29" s="32">
        <f t="shared" ref="F29" si="71">E29/B29*100</f>
        <v>0</v>
      </c>
      <c r="G29" s="32" t="e">
        <f t="shared" ref="G29" si="72">E29/C29*100</f>
        <v>#DIV/0!</v>
      </c>
      <c r="H29" s="41"/>
      <c r="I29" s="41"/>
      <c r="J29" s="41"/>
      <c r="K29" s="41"/>
      <c r="L29" s="41"/>
      <c r="M29" s="41"/>
      <c r="N29" s="41"/>
      <c r="O29" s="41"/>
      <c r="P29" s="41"/>
      <c r="Q29" s="41"/>
      <c r="R29" s="41"/>
      <c r="S29" s="41"/>
      <c r="T29" s="41"/>
      <c r="U29" s="41"/>
      <c r="V29" s="41"/>
      <c r="W29" s="41"/>
      <c r="X29" s="41"/>
      <c r="Y29" s="41"/>
      <c r="Z29" s="41"/>
      <c r="AA29" s="41"/>
      <c r="AB29" s="41"/>
      <c r="AC29" s="41"/>
      <c r="AD29" s="41">
        <v>100</v>
      </c>
      <c r="AE29" s="41"/>
      <c r="AF29" s="29"/>
    </row>
    <row r="30" spans="1:32" ht="262.5" x14ac:dyDescent="0.3">
      <c r="A30" s="17" t="s">
        <v>105</v>
      </c>
      <c r="B30" s="41"/>
      <c r="C30" s="41"/>
      <c r="D30" s="41"/>
      <c r="E30" s="41"/>
      <c r="F30" s="32"/>
      <c r="G30" s="32"/>
      <c r="H30" s="41"/>
      <c r="I30" s="41"/>
      <c r="J30" s="41"/>
      <c r="K30" s="41"/>
      <c r="L30" s="41"/>
      <c r="M30" s="41"/>
      <c r="N30" s="41"/>
      <c r="O30" s="41"/>
      <c r="P30" s="41"/>
      <c r="Q30" s="41"/>
      <c r="R30" s="41"/>
      <c r="S30" s="41"/>
      <c r="T30" s="41"/>
      <c r="U30" s="41"/>
      <c r="V30" s="41"/>
      <c r="W30" s="41"/>
      <c r="X30" s="41"/>
      <c r="Y30" s="41"/>
      <c r="Z30" s="41"/>
      <c r="AA30" s="41"/>
      <c r="AB30" s="41"/>
      <c r="AC30" s="41"/>
      <c r="AD30" s="41"/>
      <c r="AE30" s="41"/>
      <c r="AF30" s="29"/>
    </row>
    <row r="31" spans="1:32" ht="18.75" x14ac:dyDescent="0.3">
      <c r="A31" s="13" t="s">
        <v>31</v>
      </c>
      <c r="B31" s="41">
        <f>B32</f>
        <v>83.1</v>
      </c>
      <c r="C31" s="41">
        <f t="shared" ref="C31" si="73">C32</f>
        <v>0</v>
      </c>
      <c r="D31" s="41"/>
      <c r="E31" s="41">
        <f>E32</f>
        <v>0</v>
      </c>
      <c r="F31" s="32"/>
      <c r="G31" s="32"/>
      <c r="H31" s="41">
        <f>H32</f>
        <v>0</v>
      </c>
      <c r="I31" s="41">
        <f t="shared" ref="I31:AE31" si="74">I32</f>
        <v>0</v>
      </c>
      <c r="J31" s="41">
        <f t="shared" si="74"/>
        <v>0</v>
      </c>
      <c r="K31" s="41">
        <f t="shared" si="74"/>
        <v>0</v>
      </c>
      <c r="L31" s="41">
        <f t="shared" si="74"/>
        <v>0</v>
      </c>
      <c r="M31" s="41">
        <f t="shared" si="74"/>
        <v>0</v>
      </c>
      <c r="N31" s="41">
        <f t="shared" si="74"/>
        <v>0</v>
      </c>
      <c r="O31" s="41">
        <f t="shared" si="74"/>
        <v>0</v>
      </c>
      <c r="P31" s="41">
        <f t="shared" si="74"/>
        <v>0</v>
      </c>
      <c r="Q31" s="41">
        <f t="shared" si="74"/>
        <v>0</v>
      </c>
      <c r="R31" s="41">
        <f t="shared" si="74"/>
        <v>0</v>
      </c>
      <c r="S31" s="41">
        <f t="shared" si="74"/>
        <v>0</v>
      </c>
      <c r="T31" s="41">
        <f t="shared" si="74"/>
        <v>0</v>
      </c>
      <c r="U31" s="41">
        <f t="shared" si="74"/>
        <v>0</v>
      </c>
      <c r="V31" s="41">
        <f t="shared" si="74"/>
        <v>0</v>
      </c>
      <c r="W31" s="41">
        <f t="shared" si="74"/>
        <v>0</v>
      </c>
      <c r="X31" s="41">
        <f t="shared" si="74"/>
        <v>0</v>
      </c>
      <c r="Y31" s="41">
        <f t="shared" si="74"/>
        <v>0</v>
      </c>
      <c r="Z31" s="41">
        <f t="shared" si="74"/>
        <v>0</v>
      </c>
      <c r="AA31" s="41">
        <f t="shared" si="74"/>
        <v>0</v>
      </c>
      <c r="AB31" s="41">
        <f t="shared" si="74"/>
        <v>0</v>
      </c>
      <c r="AC31" s="41">
        <f t="shared" si="74"/>
        <v>0</v>
      </c>
      <c r="AD31" s="41">
        <f t="shared" si="74"/>
        <v>83.1</v>
      </c>
      <c r="AE31" s="41">
        <f t="shared" si="74"/>
        <v>0</v>
      </c>
      <c r="AF31" s="29"/>
    </row>
    <row r="32" spans="1:32" ht="18.75" x14ac:dyDescent="0.3">
      <c r="A32" s="17" t="s">
        <v>33</v>
      </c>
      <c r="B32" s="47">
        <f>H32+J32+L32+N32+P32+R32+T32+V32+X32+Z32+AB32+AD32</f>
        <v>83.1</v>
      </c>
      <c r="C32" s="47">
        <f>H32</f>
        <v>0</v>
      </c>
      <c r="D32" s="47"/>
      <c r="E32" s="47">
        <f t="shared" ref="E32" si="75">K32+M32+O32+Q32+S32+U32+W32+Y32+AA32+AC32+AE32+AG32</f>
        <v>0</v>
      </c>
      <c r="F32" s="32">
        <f t="shared" ref="F32" si="76">E32/B32*100</f>
        <v>0</v>
      </c>
      <c r="G32" s="32" t="e">
        <f t="shared" ref="G32" si="77">E32/C32*100</f>
        <v>#DIV/0!</v>
      </c>
      <c r="H32" s="41"/>
      <c r="I32" s="41"/>
      <c r="J32" s="41"/>
      <c r="K32" s="41"/>
      <c r="L32" s="41"/>
      <c r="M32" s="41"/>
      <c r="N32" s="41"/>
      <c r="O32" s="41"/>
      <c r="P32" s="41"/>
      <c r="Q32" s="41"/>
      <c r="R32" s="41"/>
      <c r="S32" s="41"/>
      <c r="T32" s="41"/>
      <c r="U32" s="41"/>
      <c r="V32" s="41"/>
      <c r="W32" s="41"/>
      <c r="X32" s="41"/>
      <c r="Y32" s="41"/>
      <c r="Z32" s="41"/>
      <c r="AA32" s="41"/>
      <c r="AB32" s="41"/>
      <c r="AC32" s="41"/>
      <c r="AD32" s="41">
        <v>83.1</v>
      </c>
      <c r="AE32" s="41"/>
      <c r="AF32" s="29"/>
    </row>
    <row r="33" spans="1:32" ht="131.25" x14ac:dyDescent="0.3">
      <c r="A33" s="17" t="s">
        <v>106</v>
      </c>
      <c r="B33" s="41"/>
      <c r="C33" s="41"/>
      <c r="D33" s="41"/>
      <c r="E33" s="41"/>
      <c r="F33" s="32"/>
      <c r="G33" s="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29"/>
    </row>
    <row r="34" spans="1:32" ht="18.75" x14ac:dyDescent="0.3">
      <c r="A34" s="13" t="s">
        <v>31</v>
      </c>
      <c r="B34" s="41">
        <f>B35</f>
        <v>0</v>
      </c>
      <c r="C34" s="41">
        <f t="shared" ref="C34" si="78">C35</f>
        <v>0</v>
      </c>
      <c r="D34" s="41">
        <f>D35</f>
        <v>0</v>
      </c>
      <c r="E34" s="41">
        <f>E35</f>
        <v>0</v>
      </c>
      <c r="F34" s="32" t="e">
        <f t="shared" ref="F34" si="79">E34/B34*100</f>
        <v>#DIV/0!</v>
      </c>
      <c r="G34" s="32" t="e">
        <f t="shared" ref="G34" si="80">E34/C34*100</f>
        <v>#DIV/0!</v>
      </c>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9"/>
    </row>
    <row r="35" spans="1:32" ht="18.75" x14ac:dyDescent="0.3">
      <c r="A35" s="17" t="s">
        <v>33</v>
      </c>
      <c r="B35" s="47">
        <f>H35+J35+L35+N35+P35+R35+T35+V35+X35+Z35+AB35+AD35</f>
        <v>0</v>
      </c>
      <c r="C35" s="47">
        <f>H35</f>
        <v>0</v>
      </c>
      <c r="D35" s="47"/>
      <c r="E35" s="47">
        <f>K35+M35+O35+Q35+S35+U35+W35+Y35+AA35+AC35+AE35+AG32</f>
        <v>0</v>
      </c>
      <c r="F35" s="32" t="e">
        <f t="shared" ref="F35" si="81">E35/B35*100</f>
        <v>#DIV/0!</v>
      </c>
      <c r="G35" s="32" t="e">
        <f t="shared" ref="G35" si="82">E35/C35*100</f>
        <v>#DIV/0!</v>
      </c>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9"/>
    </row>
    <row r="36" spans="1:32" ht="131.25" x14ac:dyDescent="0.3">
      <c r="A36" s="17" t="s">
        <v>107</v>
      </c>
      <c r="B36" s="41"/>
      <c r="C36" s="41"/>
      <c r="D36" s="41"/>
      <c r="E36" s="41"/>
      <c r="F36" s="32"/>
      <c r="G36" s="32"/>
      <c r="H36" s="41"/>
      <c r="I36" s="41"/>
      <c r="J36" s="41"/>
      <c r="K36" s="41"/>
      <c r="L36" s="41"/>
      <c r="M36" s="41"/>
      <c r="N36" s="41"/>
      <c r="O36" s="41"/>
      <c r="P36" s="41"/>
      <c r="Q36" s="41"/>
      <c r="R36" s="41"/>
      <c r="S36" s="41"/>
      <c r="T36" s="41"/>
      <c r="U36" s="41"/>
      <c r="V36" s="41"/>
      <c r="W36" s="41"/>
      <c r="X36" s="41"/>
      <c r="Y36" s="41"/>
      <c r="Z36" s="41"/>
      <c r="AA36" s="41"/>
      <c r="AB36" s="41"/>
      <c r="AC36" s="41"/>
      <c r="AD36" s="41"/>
      <c r="AE36" s="41"/>
      <c r="AF36" s="29"/>
    </row>
    <row r="37" spans="1:32" ht="18.75" x14ac:dyDescent="0.3">
      <c r="A37" s="13" t="s">
        <v>31</v>
      </c>
      <c r="B37" s="41">
        <f>B38</f>
        <v>81.44</v>
      </c>
      <c r="C37" s="41">
        <f>C38</f>
        <v>0</v>
      </c>
      <c r="D37" s="41">
        <f>D38</f>
        <v>0</v>
      </c>
      <c r="E37" s="41">
        <f>E38</f>
        <v>0</v>
      </c>
      <c r="F37" s="32">
        <f t="shared" ref="F37" si="83">E37/B37*100</f>
        <v>0</v>
      </c>
      <c r="G37" s="32" t="e">
        <f t="shared" ref="G37" si="84">E37/C37*100</f>
        <v>#DIV/0!</v>
      </c>
      <c r="H37" s="41">
        <f>H38</f>
        <v>0</v>
      </c>
      <c r="I37" s="41">
        <f t="shared" ref="I37:AE37" si="85">I38</f>
        <v>0</v>
      </c>
      <c r="J37" s="41">
        <f t="shared" si="85"/>
        <v>0</v>
      </c>
      <c r="K37" s="41">
        <f t="shared" si="85"/>
        <v>0</v>
      </c>
      <c r="L37" s="41">
        <f t="shared" si="85"/>
        <v>0</v>
      </c>
      <c r="M37" s="41">
        <f t="shared" si="85"/>
        <v>0</v>
      </c>
      <c r="N37" s="41">
        <f t="shared" si="85"/>
        <v>0</v>
      </c>
      <c r="O37" s="41">
        <f t="shared" si="85"/>
        <v>0</v>
      </c>
      <c r="P37" s="41">
        <f t="shared" si="85"/>
        <v>10.18</v>
      </c>
      <c r="Q37" s="41">
        <f t="shared" si="85"/>
        <v>0</v>
      </c>
      <c r="R37" s="41">
        <f t="shared" si="85"/>
        <v>10.18</v>
      </c>
      <c r="S37" s="41">
        <f t="shared" si="85"/>
        <v>0</v>
      </c>
      <c r="T37" s="41">
        <f t="shared" si="85"/>
        <v>10.18</v>
      </c>
      <c r="U37" s="41">
        <f t="shared" si="85"/>
        <v>0</v>
      </c>
      <c r="V37" s="41">
        <f t="shared" si="85"/>
        <v>10.18</v>
      </c>
      <c r="W37" s="41">
        <f t="shared" si="85"/>
        <v>0</v>
      </c>
      <c r="X37" s="41">
        <f t="shared" si="85"/>
        <v>10.18</v>
      </c>
      <c r="Y37" s="41">
        <f t="shared" si="85"/>
        <v>0</v>
      </c>
      <c r="Z37" s="41">
        <f t="shared" si="85"/>
        <v>10.18</v>
      </c>
      <c r="AA37" s="41">
        <f t="shared" si="85"/>
        <v>0</v>
      </c>
      <c r="AB37" s="41">
        <f t="shared" si="85"/>
        <v>10.18</v>
      </c>
      <c r="AC37" s="41">
        <f t="shared" si="85"/>
        <v>0</v>
      </c>
      <c r="AD37" s="41">
        <f t="shared" si="85"/>
        <v>10.18</v>
      </c>
      <c r="AE37" s="41">
        <f t="shared" si="85"/>
        <v>0</v>
      </c>
      <c r="AF37" s="29"/>
    </row>
    <row r="38" spans="1:32" ht="18.75" x14ac:dyDescent="0.3">
      <c r="A38" s="17" t="s">
        <v>33</v>
      </c>
      <c r="B38" s="47">
        <f>H38+J38+L38+N38+P38+R38+T38+V38+X38+Z38+AB38+AD38</f>
        <v>81.44</v>
      </c>
      <c r="C38" s="47">
        <f>H38</f>
        <v>0</v>
      </c>
      <c r="D38" s="47"/>
      <c r="E38" s="47">
        <f>K38+M38+O38+Q38+S38+U38+W38+Y38+AA38+AC38+AE38+AG35</f>
        <v>0</v>
      </c>
      <c r="F38" s="32">
        <f t="shared" ref="F38" si="86">E38/B38*100</f>
        <v>0</v>
      </c>
      <c r="G38" s="32" t="e">
        <f t="shared" ref="G38" si="87">E38/C38*100</f>
        <v>#DIV/0!</v>
      </c>
      <c r="H38" s="41"/>
      <c r="I38" s="41"/>
      <c r="J38" s="41"/>
      <c r="K38" s="41"/>
      <c r="L38" s="41"/>
      <c r="M38" s="41"/>
      <c r="N38" s="41"/>
      <c r="O38" s="41"/>
      <c r="P38" s="41">
        <v>10.18</v>
      </c>
      <c r="Q38" s="41"/>
      <c r="R38" s="41">
        <v>10.18</v>
      </c>
      <c r="S38" s="41"/>
      <c r="T38" s="41">
        <v>10.18</v>
      </c>
      <c r="U38" s="41"/>
      <c r="V38" s="41">
        <v>10.18</v>
      </c>
      <c r="W38" s="41"/>
      <c r="X38" s="41">
        <v>10.18</v>
      </c>
      <c r="Y38" s="41"/>
      <c r="Z38" s="41">
        <v>10.18</v>
      </c>
      <c r="AA38" s="41"/>
      <c r="AB38" s="41">
        <v>10.18</v>
      </c>
      <c r="AC38" s="41"/>
      <c r="AD38" s="41">
        <v>10.18</v>
      </c>
      <c r="AE38" s="41"/>
      <c r="AF38" s="29"/>
    </row>
    <row r="39" spans="1:32" ht="56.25" x14ac:dyDescent="0.3">
      <c r="A39" s="71" t="s">
        <v>108</v>
      </c>
      <c r="B39" s="41"/>
      <c r="C39" s="41"/>
      <c r="D39" s="41"/>
      <c r="E39" s="41"/>
      <c r="F39" s="32"/>
      <c r="G39" s="32"/>
      <c r="H39" s="41"/>
      <c r="I39" s="41"/>
      <c r="J39" s="41"/>
      <c r="K39" s="41"/>
      <c r="L39" s="41"/>
      <c r="M39" s="41"/>
      <c r="N39" s="41"/>
      <c r="O39" s="41"/>
      <c r="P39" s="41"/>
      <c r="Q39" s="41"/>
      <c r="R39" s="41"/>
      <c r="S39" s="41"/>
      <c r="T39" s="41"/>
      <c r="U39" s="41"/>
      <c r="V39" s="41"/>
      <c r="W39" s="41"/>
      <c r="X39" s="41"/>
      <c r="Y39" s="41"/>
      <c r="Z39" s="41"/>
      <c r="AA39" s="41"/>
      <c r="AB39" s="41"/>
      <c r="AC39" s="41"/>
      <c r="AD39" s="41"/>
      <c r="AE39" s="41"/>
      <c r="AF39" s="29"/>
    </row>
    <row r="40" spans="1:32" ht="18.75" x14ac:dyDescent="0.3">
      <c r="A40" s="13" t="s">
        <v>31</v>
      </c>
      <c r="B40" s="41">
        <f>B41</f>
        <v>514.6</v>
      </c>
      <c r="C40" s="41">
        <f t="shared" ref="C40:E40" si="88">C41</f>
        <v>266.3</v>
      </c>
      <c r="D40" s="41">
        <f t="shared" si="88"/>
        <v>0</v>
      </c>
      <c r="E40" s="41">
        <f t="shared" si="88"/>
        <v>0</v>
      </c>
      <c r="F40" s="32">
        <f t="shared" ref="F40" si="89">E40/B40*100</f>
        <v>0</v>
      </c>
      <c r="G40" s="32">
        <f>E40/C40*100</f>
        <v>0</v>
      </c>
      <c r="H40" s="41">
        <f>H41</f>
        <v>266.3</v>
      </c>
      <c r="I40" s="41">
        <f t="shared" ref="I40:AE40" si="90">I41</f>
        <v>0</v>
      </c>
      <c r="J40" s="41">
        <f t="shared" si="90"/>
        <v>0</v>
      </c>
      <c r="K40" s="41">
        <f t="shared" si="90"/>
        <v>0</v>
      </c>
      <c r="L40" s="41">
        <f t="shared" si="90"/>
        <v>0</v>
      </c>
      <c r="M40" s="41">
        <f t="shared" si="90"/>
        <v>0</v>
      </c>
      <c r="N40" s="41">
        <f t="shared" si="90"/>
        <v>0</v>
      </c>
      <c r="O40" s="41">
        <f t="shared" si="90"/>
        <v>0</v>
      </c>
      <c r="P40" s="41">
        <f t="shared" si="90"/>
        <v>165</v>
      </c>
      <c r="Q40" s="41">
        <f t="shared" si="90"/>
        <v>0</v>
      </c>
      <c r="R40" s="41">
        <f t="shared" si="90"/>
        <v>0</v>
      </c>
      <c r="S40" s="41">
        <f t="shared" si="90"/>
        <v>0</v>
      </c>
      <c r="T40" s="41">
        <f t="shared" si="90"/>
        <v>0</v>
      </c>
      <c r="U40" s="41">
        <f t="shared" si="90"/>
        <v>0</v>
      </c>
      <c r="V40" s="41">
        <f t="shared" si="90"/>
        <v>0</v>
      </c>
      <c r="W40" s="41">
        <f t="shared" si="90"/>
        <v>0</v>
      </c>
      <c r="X40" s="41">
        <f t="shared" si="90"/>
        <v>0</v>
      </c>
      <c r="Y40" s="41">
        <f t="shared" si="90"/>
        <v>0</v>
      </c>
      <c r="Z40" s="41">
        <f t="shared" si="90"/>
        <v>0</v>
      </c>
      <c r="AA40" s="41">
        <f t="shared" si="90"/>
        <v>0</v>
      </c>
      <c r="AB40" s="41">
        <f t="shared" si="90"/>
        <v>0</v>
      </c>
      <c r="AC40" s="41">
        <f t="shared" si="90"/>
        <v>0</v>
      </c>
      <c r="AD40" s="41">
        <f t="shared" si="90"/>
        <v>83.3</v>
      </c>
      <c r="AE40" s="41">
        <f t="shared" si="90"/>
        <v>0</v>
      </c>
      <c r="AF40" s="29"/>
    </row>
    <row r="41" spans="1:32" ht="18.75" x14ac:dyDescent="0.3">
      <c r="A41" s="17" t="s">
        <v>33</v>
      </c>
      <c r="B41" s="41">
        <f>B44+B47</f>
        <v>514.6</v>
      </c>
      <c r="C41" s="41">
        <f>C44+C47</f>
        <v>266.3</v>
      </c>
      <c r="D41" s="41">
        <f>D44+D47</f>
        <v>0</v>
      </c>
      <c r="E41" s="41">
        <f>E44+E47</f>
        <v>0</v>
      </c>
      <c r="F41" s="32">
        <f t="shared" ref="F41" si="91">E41/B41*100</f>
        <v>0</v>
      </c>
      <c r="G41" s="32">
        <f>E41/C41*100</f>
        <v>0</v>
      </c>
      <c r="H41" s="41">
        <f t="shared" ref="H41:AE41" si="92">H44+H47</f>
        <v>266.3</v>
      </c>
      <c r="I41" s="41">
        <f t="shared" si="92"/>
        <v>0</v>
      </c>
      <c r="J41" s="41">
        <f t="shared" si="92"/>
        <v>0</v>
      </c>
      <c r="K41" s="41">
        <f t="shared" si="92"/>
        <v>0</v>
      </c>
      <c r="L41" s="41">
        <f t="shared" si="92"/>
        <v>0</v>
      </c>
      <c r="M41" s="41">
        <f t="shared" si="92"/>
        <v>0</v>
      </c>
      <c r="N41" s="41">
        <f t="shared" si="92"/>
        <v>0</v>
      </c>
      <c r="O41" s="41">
        <f t="shared" si="92"/>
        <v>0</v>
      </c>
      <c r="P41" s="41">
        <f t="shared" si="92"/>
        <v>165</v>
      </c>
      <c r="Q41" s="41">
        <f t="shared" si="92"/>
        <v>0</v>
      </c>
      <c r="R41" s="41">
        <f t="shared" si="92"/>
        <v>0</v>
      </c>
      <c r="S41" s="41">
        <f t="shared" si="92"/>
        <v>0</v>
      </c>
      <c r="T41" s="41">
        <f t="shared" si="92"/>
        <v>0</v>
      </c>
      <c r="U41" s="41">
        <f t="shared" si="92"/>
        <v>0</v>
      </c>
      <c r="V41" s="41">
        <f t="shared" si="92"/>
        <v>0</v>
      </c>
      <c r="W41" s="41">
        <f t="shared" si="92"/>
        <v>0</v>
      </c>
      <c r="X41" s="41">
        <f t="shared" si="92"/>
        <v>0</v>
      </c>
      <c r="Y41" s="41">
        <f t="shared" si="92"/>
        <v>0</v>
      </c>
      <c r="Z41" s="41">
        <f t="shared" si="92"/>
        <v>0</v>
      </c>
      <c r="AA41" s="41">
        <f t="shared" si="92"/>
        <v>0</v>
      </c>
      <c r="AB41" s="41">
        <f t="shared" si="92"/>
        <v>0</v>
      </c>
      <c r="AC41" s="41">
        <f t="shared" si="92"/>
        <v>0</v>
      </c>
      <c r="AD41" s="41">
        <f t="shared" si="92"/>
        <v>83.3</v>
      </c>
      <c r="AE41" s="41">
        <f t="shared" si="92"/>
        <v>0</v>
      </c>
      <c r="AF41" s="29"/>
    </row>
    <row r="42" spans="1:32" ht="206.25" x14ac:dyDescent="0.3">
      <c r="A42" s="17" t="s">
        <v>109</v>
      </c>
      <c r="B42" s="41"/>
      <c r="C42" s="41"/>
      <c r="D42" s="41"/>
      <c r="E42" s="41"/>
      <c r="F42" s="32"/>
      <c r="G42" s="32"/>
      <c r="H42" s="41"/>
      <c r="I42" s="41"/>
      <c r="J42" s="41"/>
      <c r="K42" s="41"/>
      <c r="L42" s="41"/>
      <c r="M42" s="41"/>
      <c r="N42" s="41"/>
      <c r="O42" s="41"/>
      <c r="P42" s="41"/>
      <c r="Q42" s="41"/>
      <c r="R42" s="41"/>
      <c r="S42" s="41"/>
      <c r="T42" s="41"/>
      <c r="U42" s="41"/>
      <c r="V42" s="41"/>
      <c r="W42" s="41"/>
      <c r="X42" s="41"/>
      <c r="Y42" s="41"/>
      <c r="Z42" s="41"/>
      <c r="AA42" s="41"/>
      <c r="AB42" s="41"/>
      <c r="AC42" s="41"/>
      <c r="AD42" s="41"/>
      <c r="AE42" s="41"/>
      <c r="AF42" s="29"/>
    </row>
    <row r="43" spans="1:32" ht="18.75" x14ac:dyDescent="0.3">
      <c r="A43" s="13" t="s">
        <v>31</v>
      </c>
      <c r="B43" s="41">
        <f>B44</f>
        <v>349.6</v>
      </c>
      <c r="C43" s="41">
        <f>C44</f>
        <v>266.3</v>
      </c>
      <c r="D43" s="41"/>
      <c r="E43" s="41">
        <f>E44</f>
        <v>0</v>
      </c>
      <c r="F43" s="32"/>
      <c r="G43" s="32"/>
      <c r="H43" s="41">
        <f>H44</f>
        <v>266.3</v>
      </c>
      <c r="I43" s="41">
        <f t="shared" ref="I43:AE43" si="93">I44</f>
        <v>0</v>
      </c>
      <c r="J43" s="41">
        <f t="shared" si="93"/>
        <v>0</v>
      </c>
      <c r="K43" s="41">
        <f t="shared" si="93"/>
        <v>0</v>
      </c>
      <c r="L43" s="41">
        <f t="shared" si="93"/>
        <v>0</v>
      </c>
      <c r="M43" s="41">
        <f t="shared" si="93"/>
        <v>0</v>
      </c>
      <c r="N43" s="41">
        <f t="shared" si="93"/>
        <v>0</v>
      </c>
      <c r="O43" s="41">
        <f t="shared" si="93"/>
        <v>0</v>
      </c>
      <c r="P43" s="41">
        <f t="shared" si="93"/>
        <v>0</v>
      </c>
      <c r="Q43" s="41">
        <f t="shared" si="93"/>
        <v>0</v>
      </c>
      <c r="R43" s="41">
        <f t="shared" si="93"/>
        <v>0</v>
      </c>
      <c r="S43" s="41">
        <f t="shared" si="93"/>
        <v>0</v>
      </c>
      <c r="T43" s="41">
        <f t="shared" si="93"/>
        <v>0</v>
      </c>
      <c r="U43" s="41">
        <f t="shared" si="93"/>
        <v>0</v>
      </c>
      <c r="V43" s="41">
        <f t="shared" si="93"/>
        <v>0</v>
      </c>
      <c r="W43" s="41">
        <f t="shared" si="93"/>
        <v>0</v>
      </c>
      <c r="X43" s="41">
        <f t="shared" si="93"/>
        <v>0</v>
      </c>
      <c r="Y43" s="41">
        <f t="shared" si="93"/>
        <v>0</v>
      </c>
      <c r="Z43" s="41">
        <f t="shared" si="93"/>
        <v>0</v>
      </c>
      <c r="AA43" s="41">
        <f t="shared" si="93"/>
        <v>0</v>
      </c>
      <c r="AB43" s="41">
        <f t="shared" si="93"/>
        <v>0</v>
      </c>
      <c r="AC43" s="41">
        <f t="shared" si="93"/>
        <v>0</v>
      </c>
      <c r="AD43" s="41">
        <f t="shared" si="93"/>
        <v>83.3</v>
      </c>
      <c r="AE43" s="41">
        <f t="shared" si="93"/>
        <v>0</v>
      </c>
      <c r="AF43" s="29"/>
    </row>
    <row r="44" spans="1:32" ht="18.75" x14ac:dyDescent="0.3">
      <c r="A44" s="17" t="s">
        <v>33</v>
      </c>
      <c r="B44" s="47">
        <f>H44+J44+L44+N44+P44+R44+T44+V44+X44+Z44+AB44+AD44</f>
        <v>349.6</v>
      </c>
      <c r="C44" s="47">
        <f>H44</f>
        <v>266.3</v>
      </c>
      <c r="D44" s="47"/>
      <c r="E44" s="47">
        <f>K44+M44+O44+Q44+S44+U44+W44+Y44+AA44+AC44+AE44+AG41</f>
        <v>0</v>
      </c>
      <c r="F44" s="32">
        <f t="shared" ref="F44" si="94">E44/B44*100</f>
        <v>0</v>
      </c>
      <c r="G44" s="32">
        <f>E44/C44*100</f>
        <v>0</v>
      </c>
      <c r="H44" s="41">
        <v>266.3</v>
      </c>
      <c r="I44" s="41"/>
      <c r="J44" s="41"/>
      <c r="K44" s="41"/>
      <c r="L44" s="41"/>
      <c r="M44" s="41"/>
      <c r="N44" s="41"/>
      <c r="O44" s="41"/>
      <c r="P44" s="41"/>
      <c r="Q44" s="41"/>
      <c r="R44" s="41"/>
      <c r="S44" s="41"/>
      <c r="T44" s="41"/>
      <c r="U44" s="41"/>
      <c r="V44" s="41"/>
      <c r="W44" s="41"/>
      <c r="X44" s="41"/>
      <c r="Y44" s="41"/>
      <c r="Z44" s="41"/>
      <c r="AA44" s="41"/>
      <c r="AB44" s="41"/>
      <c r="AC44" s="41"/>
      <c r="AD44" s="41">
        <v>83.3</v>
      </c>
      <c r="AE44" s="41"/>
      <c r="AF44" s="29"/>
    </row>
    <row r="45" spans="1:32" ht="93.75" x14ac:dyDescent="0.3">
      <c r="A45" s="17" t="s">
        <v>110</v>
      </c>
      <c r="B45" s="41"/>
      <c r="C45" s="41"/>
      <c r="D45" s="41"/>
      <c r="E45" s="41"/>
      <c r="F45" s="32"/>
      <c r="G45" s="32"/>
      <c r="H45" s="41"/>
      <c r="I45" s="41"/>
      <c r="J45" s="41"/>
      <c r="K45" s="41"/>
      <c r="L45" s="41"/>
      <c r="M45" s="41"/>
      <c r="N45" s="41"/>
      <c r="O45" s="41"/>
      <c r="P45" s="41"/>
      <c r="Q45" s="41"/>
      <c r="R45" s="41"/>
      <c r="S45" s="41"/>
      <c r="T45" s="41"/>
      <c r="U45" s="41"/>
      <c r="V45" s="41"/>
      <c r="W45" s="41"/>
      <c r="X45" s="41"/>
      <c r="Y45" s="41"/>
      <c r="Z45" s="41"/>
      <c r="AA45" s="41"/>
      <c r="AB45" s="41"/>
      <c r="AC45" s="41"/>
      <c r="AD45" s="41"/>
      <c r="AE45" s="41"/>
      <c r="AF45" s="29"/>
    </row>
    <row r="46" spans="1:32" ht="18.75" x14ac:dyDescent="0.3">
      <c r="A46" s="13" t="s">
        <v>31</v>
      </c>
      <c r="B46" s="41">
        <f>B47</f>
        <v>165</v>
      </c>
      <c r="C46" s="41">
        <f t="shared" ref="C46" si="95">C47</f>
        <v>0</v>
      </c>
      <c r="D46" s="41"/>
      <c r="E46" s="41">
        <f>E47</f>
        <v>0</v>
      </c>
      <c r="F46" s="32"/>
      <c r="G46" s="32"/>
      <c r="H46" s="41">
        <f>H47</f>
        <v>0</v>
      </c>
      <c r="I46" s="41">
        <f t="shared" ref="I46:AE46" si="96">I47</f>
        <v>0</v>
      </c>
      <c r="J46" s="41">
        <f t="shared" si="96"/>
        <v>0</v>
      </c>
      <c r="K46" s="41">
        <f t="shared" si="96"/>
        <v>0</v>
      </c>
      <c r="L46" s="41">
        <f t="shared" si="96"/>
        <v>0</v>
      </c>
      <c r="M46" s="41">
        <f t="shared" si="96"/>
        <v>0</v>
      </c>
      <c r="N46" s="41">
        <f t="shared" si="96"/>
        <v>0</v>
      </c>
      <c r="O46" s="41">
        <f t="shared" si="96"/>
        <v>0</v>
      </c>
      <c r="P46" s="41">
        <f t="shared" si="96"/>
        <v>165</v>
      </c>
      <c r="Q46" s="41">
        <f t="shared" si="96"/>
        <v>0</v>
      </c>
      <c r="R46" s="41">
        <f t="shared" si="96"/>
        <v>0</v>
      </c>
      <c r="S46" s="41">
        <f t="shared" si="96"/>
        <v>0</v>
      </c>
      <c r="T46" s="41">
        <f t="shared" si="96"/>
        <v>0</v>
      </c>
      <c r="U46" s="41">
        <f t="shared" si="96"/>
        <v>0</v>
      </c>
      <c r="V46" s="41">
        <f t="shared" si="96"/>
        <v>0</v>
      </c>
      <c r="W46" s="41">
        <f t="shared" si="96"/>
        <v>0</v>
      </c>
      <c r="X46" s="41">
        <f t="shared" si="96"/>
        <v>0</v>
      </c>
      <c r="Y46" s="41">
        <f t="shared" si="96"/>
        <v>0</v>
      </c>
      <c r="Z46" s="41">
        <f t="shared" si="96"/>
        <v>0</v>
      </c>
      <c r="AA46" s="41">
        <f t="shared" si="96"/>
        <v>0</v>
      </c>
      <c r="AB46" s="41">
        <f t="shared" si="96"/>
        <v>0</v>
      </c>
      <c r="AC46" s="41">
        <f t="shared" si="96"/>
        <v>0</v>
      </c>
      <c r="AD46" s="41">
        <f t="shared" si="96"/>
        <v>0</v>
      </c>
      <c r="AE46" s="41">
        <f t="shared" si="96"/>
        <v>0</v>
      </c>
      <c r="AF46" s="29"/>
    </row>
    <row r="47" spans="1:32" ht="18.75" x14ac:dyDescent="0.3">
      <c r="A47" s="17" t="s">
        <v>33</v>
      </c>
      <c r="B47" s="47">
        <f>H47+J47+L47+N47+P47+R47+T47+V47+X47+Z47+AB47+AD47</f>
        <v>165</v>
      </c>
      <c r="C47" s="47">
        <f>H47</f>
        <v>0</v>
      </c>
      <c r="D47" s="47"/>
      <c r="E47" s="47">
        <f>K47+M47+O47+Q47+S47+U47+W47+Y47+AA47+AC47+AE47+AG44</f>
        <v>0</v>
      </c>
      <c r="F47" s="32">
        <f t="shared" ref="F47" si="97">E47/B47*100</f>
        <v>0</v>
      </c>
      <c r="G47" s="32" t="e">
        <f>E47/C47*100</f>
        <v>#DIV/0!</v>
      </c>
      <c r="H47" s="41"/>
      <c r="I47" s="41"/>
      <c r="J47" s="41"/>
      <c r="K47" s="41"/>
      <c r="L47" s="41"/>
      <c r="M47" s="41"/>
      <c r="N47" s="41"/>
      <c r="O47" s="41"/>
      <c r="P47" s="41">
        <v>165</v>
      </c>
      <c r="Q47" s="41"/>
      <c r="R47" s="41"/>
      <c r="S47" s="41"/>
      <c r="T47" s="41"/>
      <c r="U47" s="41"/>
      <c r="V47" s="41"/>
      <c r="W47" s="41"/>
      <c r="X47" s="41"/>
      <c r="Y47" s="41"/>
      <c r="Z47" s="41"/>
      <c r="AA47" s="41"/>
      <c r="AB47" s="41"/>
      <c r="AC47" s="41"/>
      <c r="AD47" s="41"/>
      <c r="AE47" s="41"/>
      <c r="AF47" s="29"/>
    </row>
    <row r="48" spans="1:32" ht="56.25" x14ac:dyDescent="0.3">
      <c r="A48" s="71" t="s">
        <v>131</v>
      </c>
      <c r="B48" s="41"/>
      <c r="C48" s="41"/>
      <c r="D48" s="41"/>
      <c r="E48" s="41"/>
      <c r="F48" s="32"/>
      <c r="G48" s="32"/>
      <c r="H48" s="41"/>
      <c r="I48" s="41"/>
      <c r="J48" s="41"/>
      <c r="K48" s="41"/>
      <c r="L48" s="41"/>
      <c r="M48" s="41"/>
      <c r="N48" s="41"/>
      <c r="O48" s="41"/>
      <c r="P48" s="41"/>
      <c r="Q48" s="41"/>
      <c r="R48" s="41"/>
      <c r="S48" s="41"/>
      <c r="T48" s="41"/>
      <c r="U48" s="41"/>
      <c r="V48" s="41"/>
      <c r="W48" s="41"/>
      <c r="X48" s="41"/>
      <c r="Y48" s="41"/>
      <c r="Z48" s="41"/>
      <c r="AA48" s="41"/>
      <c r="AB48" s="41"/>
      <c r="AC48" s="41"/>
      <c r="AD48" s="41"/>
      <c r="AE48" s="41"/>
      <c r="AF48" s="29"/>
    </row>
    <row r="49" spans="1:32" ht="18.75" x14ac:dyDescent="0.3">
      <c r="A49" s="13" t="s">
        <v>31</v>
      </c>
      <c r="B49" s="41">
        <f>B50</f>
        <v>810.6</v>
      </c>
      <c r="C49" s="41">
        <f t="shared" ref="C49" si="98">C50</f>
        <v>0</v>
      </c>
      <c r="D49" s="41"/>
      <c r="E49" s="41">
        <f>E50</f>
        <v>0</v>
      </c>
      <c r="F49" s="32"/>
      <c r="G49" s="32"/>
      <c r="H49" s="41">
        <f>H50</f>
        <v>0</v>
      </c>
      <c r="I49" s="41">
        <f t="shared" ref="I49:AE49" si="99">I50</f>
        <v>0</v>
      </c>
      <c r="J49" s="41">
        <f t="shared" si="99"/>
        <v>0</v>
      </c>
      <c r="K49" s="41">
        <f t="shared" si="99"/>
        <v>0</v>
      </c>
      <c r="L49" s="41">
        <f t="shared" si="99"/>
        <v>0</v>
      </c>
      <c r="M49" s="41">
        <f t="shared" si="99"/>
        <v>0</v>
      </c>
      <c r="N49" s="41">
        <f t="shared" si="99"/>
        <v>0</v>
      </c>
      <c r="O49" s="41">
        <f t="shared" si="99"/>
        <v>0</v>
      </c>
      <c r="P49" s="41">
        <f t="shared" si="99"/>
        <v>0</v>
      </c>
      <c r="Q49" s="41">
        <f t="shared" si="99"/>
        <v>0</v>
      </c>
      <c r="R49" s="41">
        <f t="shared" si="99"/>
        <v>0</v>
      </c>
      <c r="S49" s="41">
        <f t="shared" si="99"/>
        <v>0</v>
      </c>
      <c r="T49" s="41">
        <f t="shared" si="99"/>
        <v>0</v>
      </c>
      <c r="U49" s="41">
        <f t="shared" si="99"/>
        <v>0</v>
      </c>
      <c r="V49" s="41">
        <f t="shared" si="99"/>
        <v>0</v>
      </c>
      <c r="W49" s="41">
        <f t="shared" si="99"/>
        <v>0</v>
      </c>
      <c r="X49" s="41">
        <f t="shared" si="99"/>
        <v>0</v>
      </c>
      <c r="Y49" s="41">
        <f t="shared" si="99"/>
        <v>0</v>
      </c>
      <c r="Z49" s="41">
        <f t="shared" si="99"/>
        <v>810.6</v>
      </c>
      <c r="AA49" s="41">
        <f t="shared" si="99"/>
        <v>0</v>
      </c>
      <c r="AB49" s="41">
        <f t="shared" si="99"/>
        <v>0</v>
      </c>
      <c r="AC49" s="41">
        <f t="shared" si="99"/>
        <v>0</v>
      </c>
      <c r="AD49" s="41">
        <f t="shared" si="99"/>
        <v>0</v>
      </c>
      <c r="AE49" s="41">
        <f t="shared" si="99"/>
        <v>0</v>
      </c>
      <c r="AF49" s="29"/>
    </row>
    <row r="50" spans="1:32" ht="18.75" x14ac:dyDescent="0.3">
      <c r="A50" s="17" t="s">
        <v>33</v>
      </c>
      <c r="B50" s="47">
        <f>H50+J50+L50+N50+P50+R50+T50+V50+X50+Z50+AB50+AD50</f>
        <v>810.6</v>
      </c>
      <c r="C50" s="47">
        <f>H50</f>
        <v>0</v>
      </c>
      <c r="D50" s="47"/>
      <c r="E50" s="47">
        <f>K50+M50+O50+Q50+S50+U50+W50+Y50+AA50+AC50+AE50+AG47</f>
        <v>0</v>
      </c>
      <c r="F50" s="32">
        <f t="shared" ref="F50" si="100">E50/B50*100</f>
        <v>0</v>
      </c>
      <c r="G50" s="32" t="e">
        <f>E50/C50*100</f>
        <v>#DIV/0!</v>
      </c>
      <c r="H50" s="41"/>
      <c r="I50" s="41"/>
      <c r="J50" s="41"/>
      <c r="K50" s="41"/>
      <c r="L50" s="41"/>
      <c r="M50" s="41"/>
      <c r="N50" s="41"/>
      <c r="O50" s="41"/>
      <c r="P50" s="41"/>
      <c r="Q50" s="41"/>
      <c r="R50" s="41"/>
      <c r="S50" s="41"/>
      <c r="T50" s="41"/>
      <c r="U50" s="41"/>
      <c r="V50" s="41"/>
      <c r="W50" s="41"/>
      <c r="X50" s="41"/>
      <c r="Y50" s="41"/>
      <c r="Z50" s="41">
        <v>810.6</v>
      </c>
      <c r="AA50" s="41"/>
      <c r="AB50" s="41"/>
      <c r="AC50" s="41"/>
      <c r="AD50" s="41"/>
      <c r="AE50" s="41"/>
      <c r="AF50" s="29"/>
    </row>
    <row r="51" spans="1:32" ht="18.75" x14ac:dyDescent="0.3">
      <c r="A51" s="54" t="s">
        <v>53</v>
      </c>
      <c r="B51" s="41"/>
      <c r="C51" s="41"/>
      <c r="D51" s="41"/>
      <c r="E51" s="41"/>
      <c r="F51" s="32"/>
      <c r="G51" s="32"/>
      <c r="H51" s="41"/>
      <c r="I51" s="41"/>
      <c r="J51" s="41"/>
      <c r="K51" s="41"/>
      <c r="L51" s="41"/>
      <c r="M51" s="41"/>
      <c r="N51" s="41"/>
      <c r="O51" s="41"/>
      <c r="P51" s="41"/>
      <c r="Q51" s="41"/>
      <c r="R51" s="41"/>
      <c r="S51" s="41"/>
      <c r="T51" s="41"/>
      <c r="U51" s="41"/>
      <c r="V51" s="41"/>
      <c r="W51" s="41"/>
      <c r="X51" s="41"/>
      <c r="Y51" s="41"/>
      <c r="Z51" s="41"/>
      <c r="AA51" s="41"/>
      <c r="AB51" s="41"/>
      <c r="AC51" s="41"/>
      <c r="AD51" s="41"/>
      <c r="AE51" s="41"/>
      <c r="AF51" s="29"/>
    </row>
    <row r="52" spans="1:32" ht="18.75" x14ac:dyDescent="0.3">
      <c r="A52" s="13" t="s">
        <v>31</v>
      </c>
      <c r="B52" s="41">
        <f>B53+B54+B55</f>
        <v>14642.240000000002</v>
      </c>
      <c r="C52" s="41">
        <f t="shared" ref="C52:E52" si="101">C53+C54+C55</f>
        <v>1376.28</v>
      </c>
      <c r="D52" s="41">
        <f t="shared" si="101"/>
        <v>0</v>
      </c>
      <c r="E52" s="41">
        <f t="shared" si="101"/>
        <v>0</v>
      </c>
      <c r="F52" s="32">
        <f t="shared" ref="F52:G52" si="102">D52/B52*100</f>
        <v>0</v>
      </c>
      <c r="G52" s="32">
        <f t="shared" si="102"/>
        <v>0</v>
      </c>
      <c r="H52" s="41">
        <f>H53+H54+H55</f>
        <v>1376.28</v>
      </c>
      <c r="I52" s="41">
        <f t="shared" ref="I52:AE52" si="103">I53+I54+I55</f>
        <v>1101.46</v>
      </c>
      <c r="J52" s="41">
        <f t="shared" si="103"/>
        <v>1034.46</v>
      </c>
      <c r="K52" s="41">
        <f t="shared" si="103"/>
        <v>0</v>
      </c>
      <c r="L52" s="41">
        <f t="shared" si="103"/>
        <v>1042.1500000000001</v>
      </c>
      <c r="M52" s="41">
        <f t="shared" si="103"/>
        <v>0</v>
      </c>
      <c r="N52" s="41">
        <f t="shared" si="103"/>
        <v>1291.53</v>
      </c>
      <c r="O52" s="41">
        <f t="shared" si="103"/>
        <v>0</v>
      </c>
      <c r="P52" s="41">
        <f t="shared" si="103"/>
        <v>1188.17</v>
      </c>
      <c r="Q52" s="41">
        <f t="shared" si="103"/>
        <v>0</v>
      </c>
      <c r="R52" s="41">
        <f t="shared" si="103"/>
        <v>999.03</v>
      </c>
      <c r="S52" s="41">
        <f t="shared" si="103"/>
        <v>0</v>
      </c>
      <c r="T52" s="41">
        <f t="shared" si="103"/>
        <v>1258.01</v>
      </c>
      <c r="U52" s="41">
        <f t="shared" si="103"/>
        <v>0</v>
      </c>
      <c r="V52" s="41">
        <f t="shared" si="103"/>
        <v>1020.37</v>
      </c>
      <c r="W52" s="41">
        <f t="shared" si="103"/>
        <v>0</v>
      </c>
      <c r="X52" s="41">
        <f t="shared" si="103"/>
        <v>999.03</v>
      </c>
      <c r="Y52" s="41">
        <f t="shared" si="103"/>
        <v>0</v>
      </c>
      <c r="Z52" s="41">
        <f t="shared" si="103"/>
        <v>2054.7999999999997</v>
      </c>
      <c r="AA52" s="41">
        <f t="shared" si="103"/>
        <v>0</v>
      </c>
      <c r="AB52" s="41">
        <f t="shared" si="103"/>
        <v>1020.37</v>
      </c>
      <c r="AC52" s="41">
        <f t="shared" si="103"/>
        <v>0</v>
      </c>
      <c r="AD52" s="41">
        <f t="shared" si="103"/>
        <v>1358.04</v>
      </c>
      <c r="AE52" s="41">
        <f t="shared" si="103"/>
        <v>0</v>
      </c>
      <c r="AF52" s="29"/>
    </row>
    <row r="53" spans="1:32" ht="18.75" x14ac:dyDescent="0.3">
      <c r="A53" s="13" t="s">
        <v>102</v>
      </c>
      <c r="B53" s="41">
        <f>B23</f>
        <v>2.8</v>
      </c>
      <c r="C53" s="41">
        <f>C23</f>
        <v>0</v>
      </c>
      <c r="D53" s="41">
        <f>D23</f>
        <v>0</v>
      </c>
      <c r="E53" s="41">
        <f>E23</f>
        <v>0</v>
      </c>
      <c r="F53" s="32">
        <f t="shared" ref="F53:F55" si="104">D53/B53*100</f>
        <v>0</v>
      </c>
      <c r="G53" s="32" t="e">
        <f t="shared" ref="G53:G55" si="105">E53/C53*100</f>
        <v>#DIV/0!</v>
      </c>
      <c r="H53" s="41">
        <f>H23</f>
        <v>0</v>
      </c>
      <c r="I53" s="41">
        <f t="shared" ref="I53:AE53" si="106">I23</f>
        <v>0</v>
      </c>
      <c r="J53" s="41">
        <f t="shared" si="106"/>
        <v>0</v>
      </c>
      <c r="K53" s="41">
        <f t="shared" si="106"/>
        <v>0</v>
      </c>
      <c r="L53" s="41">
        <f t="shared" si="106"/>
        <v>0</v>
      </c>
      <c r="M53" s="41">
        <f t="shared" si="106"/>
        <v>0</v>
      </c>
      <c r="N53" s="41">
        <f t="shared" si="106"/>
        <v>0</v>
      </c>
      <c r="O53" s="41">
        <f t="shared" si="106"/>
        <v>0</v>
      </c>
      <c r="P53" s="41">
        <f t="shared" si="106"/>
        <v>2.8</v>
      </c>
      <c r="Q53" s="41">
        <f t="shared" si="106"/>
        <v>0</v>
      </c>
      <c r="R53" s="41">
        <f t="shared" si="106"/>
        <v>0</v>
      </c>
      <c r="S53" s="41">
        <f t="shared" si="106"/>
        <v>0</v>
      </c>
      <c r="T53" s="41">
        <f t="shared" si="106"/>
        <v>0</v>
      </c>
      <c r="U53" s="41">
        <f t="shared" si="106"/>
        <v>0</v>
      </c>
      <c r="V53" s="41">
        <f t="shared" si="106"/>
        <v>0</v>
      </c>
      <c r="W53" s="41">
        <f t="shared" si="106"/>
        <v>0</v>
      </c>
      <c r="X53" s="41">
        <f t="shared" si="106"/>
        <v>0</v>
      </c>
      <c r="Y53" s="41">
        <f t="shared" si="106"/>
        <v>0</v>
      </c>
      <c r="Z53" s="41">
        <f t="shared" si="106"/>
        <v>0</v>
      </c>
      <c r="AA53" s="41">
        <f t="shared" si="106"/>
        <v>0</v>
      </c>
      <c r="AB53" s="41">
        <f t="shared" si="106"/>
        <v>0</v>
      </c>
      <c r="AC53" s="41">
        <f t="shared" si="106"/>
        <v>0</v>
      </c>
      <c r="AD53" s="41">
        <f t="shared" si="106"/>
        <v>0</v>
      </c>
      <c r="AE53" s="41">
        <f t="shared" si="106"/>
        <v>0</v>
      </c>
      <c r="AF53" s="29"/>
    </row>
    <row r="54" spans="1:32" ht="18.75" x14ac:dyDescent="0.3">
      <c r="A54" s="13" t="s">
        <v>97</v>
      </c>
      <c r="B54" s="41">
        <f>B11+B19</f>
        <v>2499.2000000000003</v>
      </c>
      <c r="C54" s="41">
        <f>C11+C19</f>
        <v>343.77</v>
      </c>
      <c r="D54" s="41">
        <f>D11+D19</f>
        <v>0</v>
      </c>
      <c r="E54" s="41">
        <f>E11+E19</f>
        <v>0</v>
      </c>
      <c r="F54" s="32">
        <f t="shared" si="104"/>
        <v>0</v>
      </c>
      <c r="G54" s="32">
        <f t="shared" si="105"/>
        <v>0</v>
      </c>
      <c r="H54" s="41">
        <f>H11+H19</f>
        <v>343.77</v>
      </c>
      <c r="I54" s="41">
        <f t="shared" ref="I54:AE54" si="107">I11+I19</f>
        <v>360.11</v>
      </c>
      <c r="J54" s="41">
        <f t="shared" si="107"/>
        <v>195.67</v>
      </c>
      <c r="K54" s="41">
        <f t="shared" si="107"/>
        <v>0</v>
      </c>
      <c r="L54" s="41">
        <f t="shared" si="107"/>
        <v>203.56</v>
      </c>
      <c r="M54" s="41">
        <f t="shared" si="107"/>
        <v>0</v>
      </c>
      <c r="N54" s="41">
        <f t="shared" si="107"/>
        <v>272.19</v>
      </c>
      <c r="O54" s="41">
        <f t="shared" si="107"/>
        <v>0</v>
      </c>
      <c r="P54" s="41">
        <f t="shared" si="107"/>
        <v>171.6</v>
      </c>
      <c r="Q54" s="41">
        <f t="shared" si="107"/>
        <v>0</v>
      </c>
      <c r="R54" s="41">
        <f t="shared" si="107"/>
        <v>150.26</v>
      </c>
      <c r="S54" s="41">
        <f t="shared" si="107"/>
        <v>0</v>
      </c>
      <c r="T54" s="41">
        <f t="shared" si="107"/>
        <v>280.49</v>
      </c>
      <c r="U54" s="41">
        <f t="shared" si="107"/>
        <v>0</v>
      </c>
      <c r="V54" s="41">
        <f t="shared" si="107"/>
        <v>171.6</v>
      </c>
      <c r="W54" s="41">
        <f t="shared" si="107"/>
        <v>0</v>
      </c>
      <c r="X54" s="41">
        <f t="shared" si="107"/>
        <v>150.26</v>
      </c>
      <c r="Y54" s="41">
        <f t="shared" si="107"/>
        <v>0</v>
      </c>
      <c r="Z54" s="41">
        <f t="shared" si="107"/>
        <v>268.68</v>
      </c>
      <c r="AA54" s="41">
        <f t="shared" si="107"/>
        <v>0</v>
      </c>
      <c r="AB54" s="41">
        <f t="shared" si="107"/>
        <v>171.61</v>
      </c>
      <c r="AC54" s="41">
        <f t="shared" si="107"/>
        <v>0</v>
      </c>
      <c r="AD54" s="41">
        <f t="shared" si="107"/>
        <v>119.50999999999999</v>
      </c>
      <c r="AE54" s="41">
        <f t="shared" si="107"/>
        <v>0</v>
      </c>
      <c r="AF54" s="29"/>
    </row>
    <row r="55" spans="1:32" ht="18.75" x14ac:dyDescent="0.3">
      <c r="A55" s="17" t="s">
        <v>33</v>
      </c>
      <c r="B55" s="41">
        <f>B12+B16+B20+B26+B41+B50</f>
        <v>12140.240000000002</v>
      </c>
      <c r="C55" s="41">
        <f>C12+C16+C20+C26+C41</f>
        <v>1032.51</v>
      </c>
      <c r="D55" s="41">
        <f>D12+D16+D20+D26+D41</f>
        <v>0</v>
      </c>
      <c r="E55" s="41">
        <f>E12+E16+E20+E26+E41</f>
        <v>0</v>
      </c>
      <c r="F55" s="32">
        <f t="shared" si="104"/>
        <v>0</v>
      </c>
      <c r="G55" s="32">
        <f t="shared" si="105"/>
        <v>0</v>
      </c>
      <c r="H55" s="41">
        <f>H12+H16+H20+H26+H41+H50</f>
        <v>1032.51</v>
      </c>
      <c r="I55" s="41">
        <f t="shared" ref="I55:AE55" si="108">I12+I16+I20+I26+I41+I50</f>
        <v>741.35</v>
      </c>
      <c r="J55" s="41">
        <f t="shared" si="108"/>
        <v>838.79</v>
      </c>
      <c r="K55" s="41">
        <f t="shared" si="108"/>
        <v>0</v>
      </c>
      <c r="L55" s="41">
        <f t="shared" si="108"/>
        <v>838.59</v>
      </c>
      <c r="M55" s="41">
        <f t="shared" si="108"/>
        <v>0</v>
      </c>
      <c r="N55" s="41">
        <f t="shared" si="108"/>
        <v>1019.34</v>
      </c>
      <c r="O55" s="41">
        <f t="shared" si="108"/>
        <v>0</v>
      </c>
      <c r="P55" s="41">
        <f t="shared" si="108"/>
        <v>1013.77</v>
      </c>
      <c r="Q55" s="41">
        <f t="shared" si="108"/>
        <v>0</v>
      </c>
      <c r="R55" s="41">
        <f t="shared" si="108"/>
        <v>848.77</v>
      </c>
      <c r="S55" s="41">
        <f t="shared" si="108"/>
        <v>0</v>
      </c>
      <c r="T55" s="41">
        <f t="shared" si="108"/>
        <v>977.52</v>
      </c>
      <c r="U55" s="41">
        <f t="shared" si="108"/>
        <v>0</v>
      </c>
      <c r="V55" s="41">
        <f t="shared" si="108"/>
        <v>848.77</v>
      </c>
      <c r="W55" s="41">
        <f t="shared" si="108"/>
        <v>0</v>
      </c>
      <c r="X55" s="41">
        <f t="shared" si="108"/>
        <v>848.77</v>
      </c>
      <c r="Y55" s="41">
        <f t="shared" si="108"/>
        <v>0</v>
      </c>
      <c r="Z55" s="41">
        <f t="shared" si="108"/>
        <v>1786.12</v>
      </c>
      <c r="AA55" s="41">
        <f t="shared" si="108"/>
        <v>0</v>
      </c>
      <c r="AB55" s="41">
        <f t="shared" si="108"/>
        <v>848.76</v>
      </c>
      <c r="AC55" s="41">
        <f t="shared" si="108"/>
        <v>0</v>
      </c>
      <c r="AD55" s="41">
        <f t="shared" si="108"/>
        <v>1238.53</v>
      </c>
      <c r="AE55" s="41">
        <f t="shared" si="108"/>
        <v>0</v>
      </c>
      <c r="AF55" s="29"/>
    </row>
    <row r="56" spans="1:32" ht="37.5" x14ac:dyDescent="0.3">
      <c r="A56" s="74" t="s">
        <v>132</v>
      </c>
      <c r="B56" s="41">
        <f>B13</f>
        <v>65.319999999999993</v>
      </c>
      <c r="C56" s="41">
        <f t="shared" ref="C56:E56" si="109">C13</f>
        <v>0</v>
      </c>
      <c r="D56" s="41">
        <f t="shared" si="109"/>
        <v>0</v>
      </c>
      <c r="E56" s="41">
        <f t="shared" si="109"/>
        <v>0</v>
      </c>
      <c r="F56" s="32">
        <f t="shared" ref="F56" si="110">D56/B56*100</f>
        <v>0</v>
      </c>
      <c r="G56" s="32" t="e">
        <f t="shared" ref="G56" si="111">E56/C56*100</f>
        <v>#DIV/0!</v>
      </c>
      <c r="H56" s="41">
        <f>H13</f>
        <v>0</v>
      </c>
      <c r="I56" s="41">
        <f t="shared" ref="I56:AE56" si="112">I13</f>
        <v>0</v>
      </c>
      <c r="J56" s="41">
        <f t="shared" si="112"/>
        <v>0</v>
      </c>
      <c r="K56" s="41">
        <f t="shared" si="112"/>
        <v>0</v>
      </c>
      <c r="L56" s="41">
        <f t="shared" si="112"/>
        <v>0</v>
      </c>
      <c r="M56" s="41">
        <f t="shared" si="112"/>
        <v>0</v>
      </c>
      <c r="N56" s="41">
        <f t="shared" si="112"/>
        <v>16.329999999999998</v>
      </c>
      <c r="O56" s="41">
        <f t="shared" si="112"/>
        <v>0</v>
      </c>
      <c r="P56" s="41">
        <f t="shared" si="112"/>
        <v>0</v>
      </c>
      <c r="Q56" s="41">
        <f t="shared" si="112"/>
        <v>0</v>
      </c>
      <c r="R56" s="41">
        <f t="shared" si="112"/>
        <v>0</v>
      </c>
      <c r="S56" s="41">
        <f t="shared" si="112"/>
        <v>0</v>
      </c>
      <c r="T56" s="41">
        <f t="shared" si="112"/>
        <v>16.329999999999998</v>
      </c>
      <c r="U56" s="41">
        <f t="shared" si="112"/>
        <v>0</v>
      </c>
      <c r="V56" s="41">
        <f t="shared" si="112"/>
        <v>0</v>
      </c>
      <c r="W56" s="41">
        <f t="shared" si="112"/>
        <v>0</v>
      </c>
      <c r="X56" s="41">
        <f t="shared" si="112"/>
        <v>0</v>
      </c>
      <c r="Y56" s="41">
        <f t="shared" si="112"/>
        <v>0</v>
      </c>
      <c r="Z56" s="41">
        <f t="shared" si="112"/>
        <v>16.329999999999998</v>
      </c>
      <c r="AA56" s="41">
        <f t="shared" si="112"/>
        <v>0</v>
      </c>
      <c r="AB56" s="41">
        <f t="shared" si="112"/>
        <v>0</v>
      </c>
      <c r="AC56" s="41">
        <f t="shared" si="112"/>
        <v>0</v>
      </c>
      <c r="AD56" s="41">
        <f t="shared" si="112"/>
        <v>16.329999999999998</v>
      </c>
      <c r="AE56" s="41">
        <f t="shared" si="112"/>
        <v>0</v>
      </c>
      <c r="AF56" s="29"/>
    </row>
    <row r="57" spans="1:32" ht="37.5" x14ac:dyDescent="0.3">
      <c r="A57" s="28" t="s">
        <v>72</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8.75" x14ac:dyDescent="0.3">
      <c r="A58" s="8" t="s">
        <v>31</v>
      </c>
      <c r="B58" s="41">
        <f>B61+B59+B60</f>
        <v>14642.240000000002</v>
      </c>
      <c r="C58" s="41">
        <f t="shared" ref="C58:E58" si="113">C61+C59+C60</f>
        <v>1376.28</v>
      </c>
      <c r="D58" s="41">
        <f t="shared" si="113"/>
        <v>0</v>
      </c>
      <c r="E58" s="41">
        <f t="shared" si="113"/>
        <v>0</v>
      </c>
      <c r="F58" s="32">
        <f>E58/B58*100</f>
        <v>0</v>
      </c>
      <c r="G58" s="32">
        <f>E58/C58*100</f>
        <v>0</v>
      </c>
      <c r="H58" s="41">
        <f>H61+H59+H60</f>
        <v>1376.28</v>
      </c>
      <c r="I58" s="41">
        <f t="shared" ref="I58:AE58" si="114">I61+I59+I60</f>
        <v>1101.46</v>
      </c>
      <c r="J58" s="41">
        <f t="shared" si="114"/>
        <v>1034.46</v>
      </c>
      <c r="K58" s="41">
        <f t="shared" si="114"/>
        <v>0</v>
      </c>
      <c r="L58" s="41">
        <f t="shared" si="114"/>
        <v>1042.1500000000001</v>
      </c>
      <c r="M58" s="41">
        <f t="shared" si="114"/>
        <v>0</v>
      </c>
      <c r="N58" s="41">
        <f t="shared" si="114"/>
        <v>1291.53</v>
      </c>
      <c r="O58" s="41">
        <f t="shared" si="114"/>
        <v>0</v>
      </c>
      <c r="P58" s="41">
        <f t="shared" si="114"/>
        <v>1188.1699999999998</v>
      </c>
      <c r="Q58" s="41">
        <f t="shared" si="114"/>
        <v>0</v>
      </c>
      <c r="R58" s="41">
        <f t="shared" si="114"/>
        <v>999.03</v>
      </c>
      <c r="S58" s="41">
        <f t="shared" si="114"/>
        <v>0</v>
      </c>
      <c r="T58" s="41">
        <f t="shared" si="114"/>
        <v>1258.01</v>
      </c>
      <c r="U58" s="41">
        <f t="shared" si="114"/>
        <v>0</v>
      </c>
      <c r="V58" s="41">
        <f t="shared" si="114"/>
        <v>1020.37</v>
      </c>
      <c r="W58" s="41">
        <f t="shared" si="114"/>
        <v>0</v>
      </c>
      <c r="X58" s="41">
        <f t="shared" si="114"/>
        <v>999.03</v>
      </c>
      <c r="Y58" s="41">
        <f t="shared" si="114"/>
        <v>0</v>
      </c>
      <c r="Z58" s="41">
        <f t="shared" si="114"/>
        <v>2054.7999999999997</v>
      </c>
      <c r="AA58" s="41">
        <f t="shared" si="114"/>
        <v>0</v>
      </c>
      <c r="AB58" s="41">
        <f t="shared" si="114"/>
        <v>1020.37</v>
      </c>
      <c r="AC58" s="41">
        <f t="shared" si="114"/>
        <v>0</v>
      </c>
      <c r="AD58" s="41">
        <f t="shared" si="114"/>
        <v>1358.04</v>
      </c>
      <c r="AE58" s="41">
        <f t="shared" si="114"/>
        <v>0</v>
      </c>
      <c r="AF58" s="29"/>
    </row>
    <row r="59" spans="1:32" ht="18.75" x14ac:dyDescent="0.3">
      <c r="A59" s="13" t="s">
        <v>102</v>
      </c>
      <c r="B59" s="41">
        <f>B53</f>
        <v>2.8</v>
      </c>
      <c r="C59" s="41">
        <f t="shared" ref="C59:E59" si="115">C53</f>
        <v>0</v>
      </c>
      <c r="D59" s="41">
        <f>D53</f>
        <v>0</v>
      </c>
      <c r="E59" s="41">
        <f t="shared" si="115"/>
        <v>0</v>
      </c>
      <c r="F59" s="32">
        <f t="shared" ref="F59:F60" si="116">E59/B59*100</f>
        <v>0</v>
      </c>
      <c r="G59" s="32" t="e">
        <f t="shared" ref="G59:G60" si="117">E59/C59*100</f>
        <v>#DIV/0!</v>
      </c>
      <c r="H59" s="41">
        <f>H53</f>
        <v>0</v>
      </c>
      <c r="I59" s="41">
        <f t="shared" ref="I59:AE59" si="118">I53</f>
        <v>0</v>
      </c>
      <c r="J59" s="41">
        <f t="shared" si="118"/>
        <v>0</v>
      </c>
      <c r="K59" s="41">
        <f t="shared" si="118"/>
        <v>0</v>
      </c>
      <c r="L59" s="41">
        <f t="shared" si="118"/>
        <v>0</v>
      </c>
      <c r="M59" s="41">
        <f t="shared" si="118"/>
        <v>0</v>
      </c>
      <c r="N59" s="41">
        <f t="shared" si="118"/>
        <v>0</v>
      </c>
      <c r="O59" s="41">
        <f t="shared" si="118"/>
        <v>0</v>
      </c>
      <c r="P59" s="41">
        <f t="shared" si="118"/>
        <v>2.8</v>
      </c>
      <c r="Q59" s="41">
        <f t="shared" si="118"/>
        <v>0</v>
      </c>
      <c r="R59" s="41">
        <f t="shared" si="118"/>
        <v>0</v>
      </c>
      <c r="S59" s="41">
        <f t="shared" si="118"/>
        <v>0</v>
      </c>
      <c r="T59" s="41">
        <f t="shared" si="118"/>
        <v>0</v>
      </c>
      <c r="U59" s="41">
        <f t="shared" si="118"/>
        <v>0</v>
      </c>
      <c r="V59" s="41">
        <f t="shared" si="118"/>
        <v>0</v>
      </c>
      <c r="W59" s="41">
        <f t="shared" si="118"/>
        <v>0</v>
      </c>
      <c r="X59" s="41">
        <f t="shared" si="118"/>
        <v>0</v>
      </c>
      <c r="Y59" s="41">
        <f t="shared" si="118"/>
        <v>0</v>
      </c>
      <c r="Z59" s="41">
        <f t="shared" si="118"/>
        <v>0</v>
      </c>
      <c r="AA59" s="41">
        <f t="shared" si="118"/>
        <v>0</v>
      </c>
      <c r="AB59" s="41">
        <f t="shared" si="118"/>
        <v>0</v>
      </c>
      <c r="AC59" s="41">
        <f t="shared" si="118"/>
        <v>0</v>
      </c>
      <c r="AD59" s="41">
        <f t="shared" si="118"/>
        <v>0</v>
      </c>
      <c r="AE59" s="41">
        <f t="shared" si="118"/>
        <v>0</v>
      </c>
      <c r="AF59" s="29"/>
    </row>
    <row r="60" spans="1:32" ht="18.75" x14ac:dyDescent="0.3">
      <c r="A60" s="13" t="s">
        <v>97</v>
      </c>
      <c r="B60" s="41">
        <f>B54</f>
        <v>2499.2000000000003</v>
      </c>
      <c r="C60" s="41">
        <f t="shared" ref="C60:E60" si="119">C54</f>
        <v>343.77</v>
      </c>
      <c r="D60" s="41">
        <f t="shared" si="119"/>
        <v>0</v>
      </c>
      <c r="E60" s="41">
        <f t="shared" si="119"/>
        <v>0</v>
      </c>
      <c r="F60" s="32">
        <f t="shared" si="116"/>
        <v>0</v>
      </c>
      <c r="G60" s="32">
        <f t="shared" si="117"/>
        <v>0</v>
      </c>
      <c r="H60" s="41">
        <f>H54</f>
        <v>343.77</v>
      </c>
      <c r="I60" s="41">
        <f t="shared" ref="I60:AE60" si="120">I54</f>
        <v>360.11</v>
      </c>
      <c r="J60" s="41">
        <f t="shared" si="120"/>
        <v>195.67</v>
      </c>
      <c r="K60" s="41">
        <f t="shared" si="120"/>
        <v>0</v>
      </c>
      <c r="L60" s="41">
        <f t="shared" si="120"/>
        <v>203.56</v>
      </c>
      <c r="M60" s="41">
        <f t="shared" si="120"/>
        <v>0</v>
      </c>
      <c r="N60" s="41">
        <f t="shared" si="120"/>
        <v>272.19</v>
      </c>
      <c r="O60" s="41">
        <f t="shared" si="120"/>
        <v>0</v>
      </c>
      <c r="P60" s="41">
        <f t="shared" si="120"/>
        <v>171.6</v>
      </c>
      <c r="Q60" s="41">
        <f t="shared" si="120"/>
        <v>0</v>
      </c>
      <c r="R60" s="41">
        <f t="shared" si="120"/>
        <v>150.26</v>
      </c>
      <c r="S60" s="41">
        <f t="shared" si="120"/>
        <v>0</v>
      </c>
      <c r="T60" s="41">
        <f t="shared" si="120"/>
        <v>280.49</v>
      </c>
      <c r="U60" s="41">
        <f t="shared" si="120"/>
        <v>0</v>
      </c>
      <c r="V60" s="41">
        <f t="shared" si="120"/>
        <v>171.6</v>
      </c>
      <c r="W60" s="41">
        <f t="shared" si="120"/>
        <v>0</v>
      </c>
      <c r="X60" s="41">
        <f t="shared" si="120"/>
        <v>150.26</v>
      </c>
      <c r="Y60" s="41">
        <f t="shared" si="120"/>
        <v>0</v>
      </c>
      <c r="Z60" s="41">
        <f t="shared" si="120"/>
        <v>268.68</v>
      </c>
      <c r="AA60" s="41">
        <f t="shared" si="120"/>
        <v>0</v>
      </c>
      <c r="AB60" s="41">
        <f t="shared" si="120"/>
        <v>171.61</v>
      </c>
      <c r="AC60" s="41">
        <f t="shared" si="120"/>
        <v>0</v>
      </c>
      <c r="AD60" s="41">
        <f t="shared" si="120"/>
        <v>119.50999999999999</v>
      </c>
      <c r="AE60" s="41">
        <f t="shared" si="120"/>
        <v>0</v>
      </c>
      <c r="AF60" s="29"/>
    </row>
    <row r="61" spans="1:32" ht="18.75" x14ac:dyDescent="0.3">
      <c r="A61" s="17" t="s">
        <v>33</v>
      </c>
      <c r="B61" s="41">
        <f>B55</f>
        <v>12140.240000000002</v>
      </c>
      <c r="C61" s="41">
        <f t="shared" ref="C61:E61" si="121">C55</f>
        <v>1032.51</v>
      </c>
      <c r="D61" s="41">
        <f t="shared" si="121"/>
        <v>0</v>
      </c>
      <c r="E61" s="41">
        <f t="shared" si="121"/>
        <v>0</v>
      </c>
      <c r="F61" s="32">
        <f>E61/B61*100</f>
        <v>0</v>
      </c>
      <c r="G61" s="32">
        <f>E61/C61*100</f>
        <v>0</v>
      </c>
      <c r="H61" s="41">
        <f>H55</f>
        <v>1032.51</v>
      </c>
      <c r="I61" s="41">
        <f t="shared" ref="I61:AE61" si="122">I55</f>
        <v>741.35</v>
      </c>
      <c r="J61" s="41">
        <f t="shared" si="122"/>
        <v>838.79</v>
      </c>
      <c r="K61" s="41">
        <f t="shared" si="122"/>
        <v>0</v>
      </c>
      <c r="L61" s="41">
        <f t="shared" si="122"/>
        <v>838.59</v>
      </c>
      <c r="M61" s="41">
        <f t="shared" si="122"/>
        <v>0</v>
      </c>
      <c r="N61" s="41">
        <f t="shared" si="122"/>
        <v>1019.34</v>
      </c>
      <c r="O61" s="41">
        <f t="shared" si="122"/>
        <v>0</v>
      </c>
      <c r="P61" s="41">
        <f t="shared" si="122"/>
        <v>1013.77</v>
      </c>
      <c r="Q61" s="41">
        <f t="shared" si="122"/>
        <v>0</v>
      </c>
      <c r="R61" s="41">
        <f t="shared" si="122"/>
        <v>848.77</v>
      </c>
      <c r="S61" s="41">
        <f t="shared" si="122"/>
        <v>0</v>
      </c>
      <c r="T61" s="41">
        <f t="shared" si="122"/>
        <v>977.52</v>
      </c>
      <c r="U61" s="41">
        <f t="shared" si="122"/>
        <v>0</v>
      </c>
      <c r="V61" s="41">
        <f t="shared" si="122"/>
        <v>848.77</v>
      </c>
      <c r="W61" s="41">
        <f t="shared" si="122"/>
        <v>0</v>
      </c>
      <c r="X61" s="41">
        <f t="shared" si="122"/>
        <v>848.77</v>
      </c>
      <c r="Y61" s="41">
        <f t="shared" si="122"/>
        <v>0</v>
      </c>
      <c r="Z61" s="41">
        <f t="shared" si="122"/>
        <v>1786.12</v>
      </c>
      <c r="AA61" s="41">
        <f t="shared" si="122"/>
        <v>0</v>
      </c>
      <c r="AB61" s="41">
        <f t="shared" si="122"/>
        <v>848.76</v>
      </c>
      <c r="AC61" s="41">
        <f t="shared" si="122"/>
        <v>0</v>
      </c>
      <c r="AD61" s="41">
        <f t="shared" si="122"/>
        <v>1238.53</v>
      </c>
      <c r="AE61" s="41">
        <f t="shared" si="122"/>
        <v>0</v>
      </c>
      <c r="AF61" s="29"/>
    </row>
    <row r="62" spans="1:32" ht="93.75" x14ac:dyDescent="0.3">
      <c r="A62" s="55" t="s">
        <v>111</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8.75" x14ac:dyDescent="0.3">
      <c r="A63" s="52" t="s">
        <v>54</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75" x14ac:dyDescent="0.3">
      <c r="A64" s="51" t="s">
        <v>112</v>
      </c>
      <c r="B64" s="41"/>
      <c r="C64" s="41"/>
      <c r="D64" s="41"/>
      <c r="E64" s="41"/>
      <c r="F64" s="41"/>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18.75" x14ac:dyDescent="0.3">
      <c r="A65" s="13" t="s">
        <v>31</v>
      </c>
      <c r="B65" s="47">
        <f>B66</f>
        <v>150.4</v>
      </c>
      <c r="C65" s="47">
        <f t="shared" ref="C65:E65" si="123">C66</f>
        <v>0</v>
      </c>
      <c r="D65" s="47">
        <f t="shared" si="123"/>
        <v>0</v>
      </c>
      <c r="E65" s="47">
        <f t="shared" si="123"/>
        <v>0</v>
      </c>
      <c r="F65" s="32">
        <f t="shared" ref="F65:F66" si="124">E65/B65*100</f>
        <v>0</v>
      </c>
      <c r="G65" s="32" t="e">
        <f t="shared" ref="G65:G66" si="125">E65/C65*100</f>
        <v>#DIV/0!</v>
      </c>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18.75" x14ac:dyDescent="0.3">
      <c r="A66" s="13" t="s">
        <v>33</v>
      </c>
      <c r="B66" s="47">
        <f>B69+B72+B7</f>
        <v>150.4</v>
      </c>
      <c r="C66" s="47">
        <f>C69+C72+C7</f>
        <v>0</v>
      </c>
      <c r="D66" s="47">
        <f>D69+D72+D7</f>
        <v>0</v>
      </c>
      <c r="E66" s="47">
        <f>E69+E72+E7</f>
        <v>0</v>
      </c>
      <c r="F66" s="32">
        <f t="shared" si="124"/>
        <v>0</v>
      </c>
      <c r="G66" s="32" t="e">
        <f t="shared" si="125"/>
        <v>#DIV/0!</v>
      </c>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318.75" x14ac:dyDescent="0.3">
      <c r="A67" s="73" t="s">
        <v>113</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18.75" x14ac:dyDescent="0.3">
      <c r="A68" s="13" t="s">
        <v>31</v>
      </c>
      <c r="B68" s="47">
        <f>B69</f>
        <v>150.4</v>
      </c>
      <c r="C68" s="35">
        <f>C69</f>
        <v>0</v>
      </c>
      <c r="D68" s="35">
        <f>D69</f>
        <v>0</v>
      </c>
      <c r="E68" s="35">
        <f t="shared" ref="E68" si="126">E69</f>
        <v>0</v>
      </c>
      <c r="F68" s="32">
        <f t="shared" ref="F68:F69" si="127">E68/B68*100</f>
        <v>0</v>
      </c>
      <c r="G68" s="32" t="e">
        <f t="shared" ref="G68:G69" si="128">E68/C68*100</f>
        <v>#DIV/0!</v>
      </c>
      <c r="H68" s="29">
        <f>H69</f>
        <v>0</v>
      </c>
      <c r="I68" s="29">
        <f t="shared" ref="I68:AE68" si="129">I69</f>
        <v>0</v>
      </c>
      <c r="J68" s="29">
        <f t="shared" si="129"/>
        <v>0</v>
      </c>
      <c r="K68" s="29">
        <f t="shared" si="129"/>
        <v>0</v>
      </c>
      <c r="L68" s="29">
        <f t="shared" si="129"/>
        <v>0</v>
      </c>
      <c r="M68" s="29">
        <f t="shared" si="129"/>
        <v>0</v>
      </c>
      <c r="N68" s="29">
        <f t="shared" si="129"/>
        <v>0</v>
      </c>
      <c r="O68" s="29">
        <f t="shared" si="129"/>
        <v>0</v>
      </c>
      <c r="P68" s="29">
        <f t="shared" si="129"/>
        <v>0</v>
      </c>
      <c r="Q68" s="29">
        <f t="shared" si="129"/>
        <v>0</v>
      </c>
      <c r="R68" s="29">
        <f t="shared" si="129"/>
        <v>0</v>
      </c>
      <c r="S68" s="29">
        <f t="shared" si="129"/>
        <v>0</v>
      </c>
      <c r="T68" s="29">
        <f t="shared" si="129"/>
        <v>0</v>
      </c>
      <c r="U68" s="29">
        <f t="shared" si="129"/>
        <v>0</v>
      </c>
      <c r="V68" s="29">
        <f t="shared" si="129"/>
        <v>0</v>
      </c>
      <c r="W68" s="29">
        <f t="shared" si="129"/>
        <v>0</v>
      </c>
      <c r="X68" s="29">
        <f t="shared" si="129"/>
        <v>0</v>
      </c>
      <c r="Y68" s="29">
        <f t="shared" si="129"/>
        <v>0</v>
      </c>
      <c r="Z68" s="29">
        <f t="shared" si="129"/>
        <v>0</v>
      </c>
      <c r="AA68" s="29">
        <f t="shared" si="129"/>
        <v>0</v>
      </c>
      <c r="AB68" s="29">
        <f t="shared" si="129"/>
        <v>0</v>
      </c>
      <c r="AC68" s="29">
        <f t="shared" si="129"/>
        <v>0</v>
      </c>
      <c r="AD68" s="29">
        <f t="shared" si="129"/>
        <v>150.4</v>
      </c>
      <c r="AE68" s="29">
        <f t="shared" si="129"/>
        <v>0</v>
      </c>
      <c r="AF68" s="29"/>
    </row>
    <row r="69" spans="1:32" ht="18.75" x14ac:dyDescent="0.3">
      <c r="A69" s="13" t="s">
        <v>33</v>
      </c>
      <c r="B69" s="47">
        <f>H69+J69+L69+N69+P69+R69+T69+V69+X69+Z69+AB69+AD69</f>
        <v>150.4</v>
      </c>
      <c r="C69" s="32">
        <f>H69</f>
        <v>0</v>
      </c>
      <c r="D69" s="32"/>
      <c r="E69" s="32">
        <f>I69</f>
        <v>0</v>
      </c>
      <c r="F69" s="32">
        <f t="shared" si="127"/>
        <v>0</v>
      </c>
      <c r="G69" s="32" t="e">
        <f t="shared" si="128"/>
        <v>#DIV/0!</v>
      </c>
      <c r="H69" s="29"/>
      <c r="I69" s="29"/>
      <c r="J69" s="29"/>
      <c r="K69" s="29"/>
      <c r="L69" s="29"/>
      <c r="M69" s="29"/>
      <c r="N69" s="29"/>
      <c r="O69" s="29"/>
      <c r="P69" s="29"/>
      <c r="Q69" s="29"/>
      <c r="R69" s="29"/>
      <c r="S69" s="29"/>
      <c r="T69" s="29"/>
      <c r="U69" s="29"/>
      <c r="V69" s="29"/>
      <c r="W69" s="29"/>
      <c r="X69" s="29"/>
      <c r="Y69" s="29"/>
      <c r="Z69" s="29"/>
      <c r="AA69" s="29"/>
      <c r="AB69" s="29"/>
      <c r="AC69" s="29"/>
      <c r="AD69" s="29">
        <v>150.4</v>
      </c>
      <c r="AE69" s="29"/>
      <c r="AF69" s="29"/>
    </row>
    <row r="70" spans="1:32" ht="131.25" x14ac:dyDescent="0.3">
      <c r="A70" s="13" t="s">
        <v>114</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18.75" x14ac:dyDescent="0.3">
      <c r="A71" s="13" t="s">
        <v>31</v>
      </c>
      <c r="B71" s="41">
        <f>B72</f>
        <v>0</v>
      </c>
      <c r="C71" s="41">
        <f t="shared" ref="C71:E71" si="130">C72</f>
        <v>0</v>
      </c>
      <c r="D71" s="41">
        <f t="shared" si="130"/>
        <v>0</v>
      </c>
      <c r="E71" s="41">
        <f t="shared" si="130"/>
        <v>0</v>
      </c>
      <c r="F71" s="32" t="e">
        <f>E71/B71*100</f>
        <v>#DIV/0!</v>
      </c>
      <c r="G71" s="47" t="e">
        <f t="shared" ref="G71:G72" si="131">E71/C71*100</f>
        <v>#DIV/0!</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29"/>
    </row>
    <row r="72" spans="1:32" ht="18.75" x14ac:dyDescent="0.3">
      <c r="A72" s="14" t="s">
        <v>93</v>
      </c>
      <c r="B72" s="47">
        <f>H72+J72+L72+N72+P72+R72+T72+V72+X72+Z72+AB72+AD72</f>
        <v>0</v>
      </c>
      <c r="C72" s="32">
        <f>H72</f>
        <v>0</v>
      </c>
      <c r="D72" s="32">
        <f>D70</f>
        <v>0</v>
      </c>
      <c r="E72" s="32">
        <f>I72</f>
        <v>0</v>
      </c>
      <c r="F72" s="32" t="e">
        <f>E72/B72*100</f>
        <v>#DIV/0!</v>
      </c>
      <c r="G72" s="47" t="e">
        <f t="shared" si="131"/>
        <v>#DIV/0!</v>
      </c>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row>
    <row r="73" spans="1:32" ht="131.25" x14ac:dyDescent="0.3">
      <c r="A73" s="14" t="s">
        <v>115</v>
      </c>
      <c r="B73" s="47"/>
      <c r="C73" s="32"/>
      <c r="D73" s="32"/>
      <c r="E73" s="32"/>
      <c r="F73" s="32"/>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row>
    <row r="74" spans="1:32" ht="18.75" x14ac:dyDescent="0.3">
      <c r="A74" s="13" t="s">
        <v>31</v>
      </c>
      <c r="B74" s="32">
        <f>B75</f>
        <v>0</v>
      </c>
      <c r="C74" s="32">
        <f t="shared" ref="C74:E74" si="132">C75</f>
        <v>0</v>
      </c>
      <c r="D74" s="32">
        <f t="shared" si="132"/>
        <v>0</v>
      </c>
      <c r="E74" s="32">
        <f t="shared" si="132"/>
        <v>0</v>
      </c>
      <c r="F74" s="32" t="e">
        <f>E74/B74*100</f>
        <v>#DIV/0!</v>
      </c>
      <c r="G74" s="47" t="e">
        <f>E74/C74*100</f>
        <v>#DIV/0!</v>
      </c>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row>
    <row r="75" spans="1:32" ht="18.75" x14ac:dyDescent="0.3">
      <c r="A75" s="13" t="s">
        <v>33</v>
      </c>
      <c r="B75" s="32">
        <f>H75+J75+L75+N75+P75+R75+T75+V75+X75+Z75+AB75+AD75</f>
        <v>0</v>
      </c>
      <c r="C75" s="32">
        <f>H75</f>
        <v>0</v>
      </c>
      <c r="D75" s="32"/>
      <c r="E75" s="32">
        <f>I75</f>
        <v>0</v>
      </c>
      <c r="F75" s="47" t="e">
        <f t="shared" ref="F75:G75" si="133">D75/B75*100</f>
        <v>#DIV/0!</v>
      </c>
      <c r="G75" s="47" t="e">
        <f t="shared" si="133"/>
        <v>#DIV/0!</v>
      </c>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row>
    <row r="76" spans="1:32" ht="56.25" x14ac:dyDescent="0.3">
      <c r="A76" s="48" t="s">
        <v>116</v>
      </c>
      <c r="B76" s="47"/>
      <c r="C76" s="32"/>
      <c r="D76" s="32"/>
      <c r="E76" s="32"/>
      <c r="F76" s="32"/>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row>
    <row r="77" spans="1:32" ht="18.75" x14ac:dyDescent="0.3">
      <c r="A77" s="13" t="s">
        <v>31</v>
      </c>
      <c r="B77" s="47">
        <f>B78</f>
        <v>84.800000000000011</v>
      </c>
      <c r="C77" s="47">
        <f t="shared" ref="C77:E77" si="134">C78</f>
        <v>0</v>
      </c>
      <c r="D77" s="47">
        <f t="shared" si="134"/>
        <v>0</v>
      </c>
      <c r="E77" s="47">
        <f t="shared" si="134"/>
        <v>0</v>
      </c>
      <c r="F77" s="47">
        <f t="shared" ref="F77:F78" si="135">D77/B77*100</f>
        <v>0</v>
      </c>
      <c r="G77" s="47" t="e">
        <f t="shared" ref="G77:G78" si="136">E77/C77*100</f>
        <v>#DIV/0!</v>
      </c>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row>
    <row r="78" spans="1:32" ht="18.75" x14ac:dyDescent="0.3">
      <c r="A78" s="13" t="s">
        <v>33</v>
      </c>
      <c r="B78" s="47">
        <f>B81</f>
        <v>84.800000000000011</v>
      </c>
      <c r="C78" s="47">
        <f t="shared" ref="C78:E78" si="137">C81</f>
        <v>0</v>
      </c>
      <c r="D78" s="47">
        <f t="shared" si="137"/>
        <v>0</v>
      </c>
      <c r="E78" s="47">
        <f t="shared" si="137"/>
        <v>0</v>
      </c>
      <c r="F78" s="47">
        <f t="shared" si="135"/>
        <v>0</v>
      </c>
      <c r="G78" s="47" t="e">
        <f t="shared" si="136"/>
        <v>#DIV/0!</v>
      </c>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row>
    <row r="79" spans="1:32" ht="150" x14ac:dyDescent="0.3">
      <c r="A79" s="13" t="s">
        <v>117</v>
      </c>
      <c r="B79" s="47"/>
      <c r="C79" s="32"/>
      <c r="D79" s="32"/>
      <c r="E79" s="32"/>
      <c r="F79" s="32"/>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row>
    <row r="80" spans="1:32" ht="18.75" x14ac:dyDescent="0.3">
      <c r="A80" s="13" t="s">
        <v>31</v>
      </c>
      <c r="B80" s="32">
        <f>B81</f>
        <v>84.800000000000011</v>
      </c>
      <c r="C80" s="32">
        <f t="shared" ref="C80:E80" si="138">C81</f>
        <v>0</v>
      </c>
      <c r="D80" s="32">
        <f t="shared" si="138"/>
        <v>0</v>
      </c>
      <c r="E80" s="32">
        <f t="shared" si="138"/>
        <v>0</v>
      </c>
      <c r="F80" s="32">
        <f>E80/B80*100</f>
        <v>0</v>
      </c>
      <c r="G80" s="47" t="e">
        <f>E80/C80*100</f>
        <v>#DIV/0!</v>
      </c>
      <c r="H80" s="47">
        <f>H81</f>
        <v>0</v>
      </c>
      <c r="I80" s="47">
        <f t="shared" ref="I80:AE80" si="139">I81</f>
        <v>0</v>
      </c>
      <c r="J80" s="47">
        <f t="shared" si="139"/>
        <v>0</v>
      </c>
      <c r="K80" s="47">
        <f t="shared" si="139"/>
        <v>0</v>
      </c>
      <c r="L80" s="47">
        <f t="shared" si="139"/>
        <v>0</v>
      </c>
      <c r="M80" s="47">
        <f t="shared" si="139"/>
        <v>0</v>
      </c>
      <c r="N80" s="47">
        <f t="shared" si="139"/>
        <v>0</v>
      </c>
      <c r="O80" s="47">
        <f t="shared" si="139"/>
        <v>0</v>
      </c>
      <c r="P80" s="47">
        <f t="shared" si="139"/>
        <v>10.199999999999999</v>
      </c>
      <c r="Q80" s="47">
        <f t="shared" si="139"/>
        <v>0</v>
      </c>
      <c r="R80" s="47">
        <f t="shared" si="139"/>
        <v>10.199999999999999</v>
      </c>
      <c r="S80" s="47">
        <f t="shared" si="139"/>
        <v>0</v>
      </c>
      <c r="T80" s="47">
        <f t="shared" si="139"/>
        <v>10.199999999999999</v>
      </c>
      <c r="U80" s="47">
        <f t="shared" si="139"/>
        <v>0</v>
      </c>
      <c r="V80" s="47">
        <f t="shared" si="139"/>
        <v>13.4</v>
      </c>
      <c r="W80" s="47">
        <f t="shared" si="139"/>
        <v>0</v>
      </c>
      <c r="X80" s="47">
        <f t="shared" si="139"/>
        <v>10.199999999999999</v>
      </c>
      <c r="Y80" s="47">
        <f t="shared" si="139"/>
        <v>0</v>
      </c>
      <c r="Z80" s="47">
        <f t="shared" si="139"/>
        <v>10.199999999999999</v>
      </c>
      <c r="AA80" s="47">
        <f t="shared" si="139"/>
        <v>0</v>
      </c>
      <c r="AB80" s="47">
        <f t="shared" si="139"/>
        <v>10.199999999999999</v>
      </c>
      <c r="AC80" s="47">
        <f t="shared" si="139"/>
        <v>0</v>
      </c>
      <c r="AD80" s="47">
        <f t="shared" si="139"/>
        <v>10.199999999999999</v>
      </c>
      <c r="AE80" s="47">
        <f t="shared" si="139"/>
        <v>0</v>
      </c>
      <c r="AF80" s="47"/>
    </row>
    <row r="81" spans="1:32" ht="18.75" x14ac:dyDescent="0.3">
      <c r="A81" s="13" t="s">
        <v>33</v>
      </c>
      <c r="B81" s="32">
        <f>H81+J81+L81+N81+P81+R81+T81+V81+X81+Z81+AB81+AD81</f>
        <v>84.800000000000011</v>
      </c>
      <c r="C81" s="32">
        <f>H81</f>
        <v>0</v>
      </c>
      <c r="D81" s="32"/>
      <c r="E81" s="32">
        <f>I81</f>
        <v>0</v>
      </c>
      <c r="F81" s="47">
        <f t="shared" ref="F81:G81" si="140">D81/B81*100</f>
        <v>0</v>
      </c>
      <c r="G81" s="47" t="e">
        <f t="shared" si="140"/>
        <v>#DIV/0!</v>
      </c>
      <c r="H81" s="47"/>
      <c r="I81" s="47"/>
      <c r="J81" s="47"/>
      <c r="K81" s="47"/>
      <c r="L81" s="47"/>
      <c r="M81" s="47"/>
      <c r="N81" s="47"/>
      <c r="O81" s="47"/>
      <c r="P81" s="47">
        <v>10.199999999999999</v>
      </c>
      <c r="Q81" s="47"/>
      <c r="R81" s="47">
        <v>10.199999999999999</v>
      </c>
      <c r="S81" s="47"/>
      <c r="T81" s="47">
        <v>10.199999999999999</v>
      </c>
      <c r="U81" s="47"/>
      <c r="V81" s="47">
        <v>13.4</v>
      </c>
      <c r="W81" s="47"/>
      <c r="X81" s="47">
        <v>10.199999999999999</v>
      </c>
      <c r="Y81" s="47"/>
      <c r="Z81" s="47">
        <v>10.199999999999999</v>
      </c>
      <c r="AA81" s="47"/>
      <c r="AB81" s="47">
        <v>10.199999999999999</v>
      </c>
      <c r="AC81" s="47"/>
      <c r="AD81" s="47">
        <v>10.199999999999999</v>
      </c>
      <c r="AE81" s="47"/>
      <c r="AF81" s="47"/>
    </row>
    <row r="82" spans="1:32" ht="56.25" x14ac:dyDescent="0.3">
      <c r="A82" s="48" t="s">
        <v>118</v>
      </c>
      <c r="B82" s="47"/>
      <c r="C82" s="32"/>
      <c r="D82" s="32"/>
      <c r="E82" s="32"/>
      <c r="F82" s="32"/>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row>
    <row r="83" spans="1:32" ht="18.75" x14ac:dyDescent="0.3">
      <c r="A83" s="13" t="s">
        <v>31</v>
      </c>
      <c r="B83" s="32">
        <f>B84</f>
        <v>626</v>
      </c>
      <c r="C83" s="32">
        <f t="shared" ref="C83:E83" si="141">C84</f>
        <v>0</v>
      </c>
      <c r="D83" s="32">
        <f t="shared" si="141"/>
        <v>0</v>
      </c>
      <c r="E83" s="32">
        <f t="shared" si="141"/>
        <v>0</v>
      </c>
      <c r="F83" s="32">
        <f>E83/B83*100</f>
        <v>0</v>
      </c>
      <c r="G83" s="47" t="e">
        <f>E83/C83*100</f>
        <v>#DIV/0!</v>
      </c>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row>
    <row r="84" spans="1:32" ht="18.75" x14ac:dyDescent="0.3">
      <c r="A84" s="13" t="s">
        <v>33</v>
      </c>
      <c r="B84" s="32">
        <f>B87+B90+B93+B96+B99+B102</f>
        <v>626</v>
      </c>
      <c r="C84" s="32">
        <f t="shared" ref="C84:E84" si="142">C87+C90+C93+C96+C99+C102</f>
        <v>0</v>
      </c>
      <c r="D84" s="32">
        <f t="shared" si="142"/>
        <v>0</v>
      </c>
      <c r="E84" s="32">
        <f t="shared" si="142"/>
        <v>0</v>
      </c>
      <c r="F84" s="47">
        <f t="shared" ref="F84:G84" si="143">D84/B84*100</f>
        <v>0</v>
      </c>
      <c r="G84" s="47" t="e">
        <f t="shared" si="143"/>
        <v>#DIV/0!</v>
      </c>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row>
    <row r="85" spans="1:32" s="10" customFormat="1" ht="56.25" x14ac:dyDescent="0.3">
      <c r="A85" s="14" t="s">
        <v>119</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row>
    <row r="86" spans="1:32" s="10" customFormat="1" ht="18.75" x14ac:dyDescent="0.3">
      <c r="A86" s="13" t="s">
        <v>31</v>
      </c>
      <c r="B86" s="47">
        <f>B87</f>
        <v>109</v>
      </c>
      <c r="C86" s="47">
        <f t="shared" ref="C86:E86" si="144">C87</f>
        <v>0</v>
      </c>
      <c r="D86" s="47">
        <f t="shared" si="144"/>
        <v>0</v>
      </c>
      <c r="E86" s="47">
        <f t="shared" si="144"/>
        <v>0</v>
      </c>
      <c r="F86" s="47">
        <f>E86/B86*100</f>
        <v>0</v>
      </c>
      <c r="G86" s="47" t="e">
        <f>E86/C86*100</f>
        <v>#DIV/0!</v>
      </c>
      <c r="H86" s="47">
        <f>H87</f>
        <v>0</v>
      </c>
      <c r="I86" s="47">
        <f t="shared" ref="I86:AE86" si="145">I87</f>
        <v>0</v>
      </c>
      <c r="J86" s="47">
        <f t="shared" si="145"/>
        <v>1</v>
      </c>
      <c r="K86" s="47">
        <f t="shared" si="145"/>
        <v>0</v>
      </c>
      <c r="L86" s="47">
        <f t="shared" si="145"/>
        <v>0</v>
      </c>
      <c r="M86" s="47">
        <f t="shared" si="145"/>
        <v>0</v>
      </c>
      <c r="N86" s="47">
        <f t="shared" si="145"/>
        <v>0</v>
      </c>
      <c r="O86" s="47">
        <f t="shared" si="145"/>
        <v>0</v>
      </c>
      <c r="P86" s="47">
        <f t="shared" si="145"/>
        <v>108</v>
      </c>
      <c r="Q86" s="47">
        <f t="shared" si="145"/>
        <v>0</v>
      </c>
      <c r="R86" s="47">
        <f t="shared" si="145"/>
        <v>0</v>
      </c>
      <c r="S86" s="47">
        <f t="shared" si="145"/>
        <v>0</v>
      </c>
      <c r="T86" s="47">
        <f t="shared" si="145"/>
        <v>0</v>
      </c>
      <c r="U86" s="47">
        <f t="shared" si="145"/>
        <v>0</v>
      </c>
      <c r="V86" s="47">
        <f t="shared" si="145"/>
        <v>0</v>
      </c>
      <c r="W86" s="47">
        <f t="shared" si="145"/>
        <v>0</v>
      </c>
      <c r="X86" s="47">
        <f t="shared" si="145"/>
        <v>0</v>
      </c>
      <c r="Y86" s="47">
        <f t="shared" si="145"/>
        <v>0</v>
      </c>
      <c r="Z86" s="47">
        <f t="shared" si="145"/>
        <v>0</v>
      </c>
      <c r="AA86" s="47">
        <f t="shared" si="145"/>
        <v>0</v>
      </c>
      <c r="AB86" s="47">
        <f t="shared" si="145"/>
        <v>0</v>
      </c>
      <c r="AC86" s="47">
        <f t="shared" si="145"/>
        <v>0</v>
      </c>
      <c r="AD86" s="47">
        <f t="shared" si="145"/>
        <v>0</v>
      </c>
      <c r="AE86" s="47">
        <f t="shared" si="145"/>
        <v>0</v>
      </c>
      <c r="AF86" s="47"/>
    </row>
    <row r="87" spans="1:32" s="10" customFormat="1" ht="18.75" x14ac:dyDescent="0.3">
      <c r="A87" s="13" t="s">
        <v>33</v>
      </c>
      <c r="B87" s="47">
        <f>H87+J87+L87+N87+P87+R87+T87+V87+X87+Z87+AB87+AD87</f>
        <v>109</v>
      </c>
      <c r="C87" s="47">
        <f>H87</f>
        <v>0</v>
      </c>
      <c r="D87" s="47"/>
      <c r="E87" s="47">
        <f>I87</f>
        <v>0</v>
      </c>
      <c r="F87" s="47">
        <f t="shared" ref="F87" si="146">D87/B87*100</f>
        <v>0</v>
      </c>
      <c r="G87" s="47" t="e">
        <f t="shared" ref="G87" si="147">E87/C87*100</f>
        <v>#DIV/0!</v>
      </c>
      <c r="H87" s="47"/>
      <c r="I87" s="47"/>
      <c r="J87" s="47">
        <v>1</v>
      </c>
      <c r="K87" s="47"/>
      <c r="L87" s="47"/>
      <c r="M87" s="47"/>
      <c r="N87" s="47"/>
      <c r="O87" s="47"/>
      <c r="P87" s="47">
        <v>108</v>
      </c>
      <c r="Q87" s="47"/>
      <c r="R87" s="47"/>
      <c r="S87" s="47"/>
      <c r="T87" s="47"/>
      <c r="U87" s="47"/>
      <c r="V87" s="47"/>
      <c r="W87" s="47"/>
      <c r="X87" s="47"/>
      <c r="Y87" s="47"/>
      <c r="Z87" s="47"/>
      <c r="AA87" s="47"/>
      <c r="AB87" s="47"/>
      <c r="AC87" s="47"/>
      <c r="AD87" s="47"/>
      <c r="AE87" s="47"/>
      <c r="AF87" s="47"/>
    </row>
    <row r="88" spans="1:32" s="10" customFormat="1" ht="56.25" x14ac:dyDescent="0.3">
      <c r="A88" s="14" t="s">
        <v>120</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row>
    <row r="89" spans="1:32" s="10" customFormat="1" ht="18.75" x14ac:dyDescent="0.3">
      <c r="A89" s="13" t="s">
        <v>31</v>
      </c>
      <c r="B89" s="47">
        <f>B90</f>
        <v>81.099999999999994</v>
      </c>
      <c r="C89" s="47">
        <f t="shared" ref="C89:E89" si="148">C90</f>
        <v>0</v>
      </c>
      <c r="D89" s="47">
        <f t="shared" si="148"/>
        <v>0</v>
      </c>
      <c r="E89" s="47">
        <f t="shared" si="148"/>
        <v>0</v>
      </c>
      <c r="F89" s="47">
        <f>E89/B89*100</f>
        <v>0</v>
      </c>
      <c r="G89" s="47" t="e">
        <f>E89/C89*100</f>
        <v>#DIV/0!</v>
      </c>
      <c r="H89" s="47">
        <f>H90</f>
        <v>0</v>
      </c>
      <c r="I89" s="47">
        <f t="shared" ref="I89:AE89" si="149">I90</f>
        <v>0</v>
      </c>
      <c r="J89" s="47">
        <f t="shared" si="149"/>
        <v>0</v>
      </c>
      <c r="K89" s="47">
        <f t="shared" si="149"/>
        <v>0</v>
      </c>
      <c r="L89" s="47">
        <f t="shared" si="149"/>
        <v>0</v>
      </c>
      <c r="M89" s="47">
        <f t="shared" si="149"/>
        <v>0</v>
      </c>
      <c r="N89" s="47">
        <f t="shared" si="149"/>
        <v>0</v>
      </c>
      <c r="O89" s="47">
        <f t="shared" si="149"/>
        <v>0</v>
      </c>
      <c r="P89" s="47">
        <f t="shared" si="149"/>
        <v>0</v>
      </c>
      <c r="Q89" s="47">
        <f t="shared" si="149"/>
        <v>0</v>
      </c>
      <c r="R89" s="47">
        <f t="shared" si="149"/>
        <v>0</v>
      </c>
      <c r="S89" s="47">
        <f t="shared" si="149"/>
        <v>0</v>
      </c>
      <c r="T89" s="47">
        <f t="shared" si="149"/>
        <v>0</v>
      </c>
      <c r="U89" s="47">
        <f t="shared" si="149"/>
        <v>0</v>
      </c>
      <c r="V89" s="47">
        <f t="shared" si="149"/>
        <v>0</v>
      </c>
      <c r="W89" s="47">
        <f t="shared" si="149"/>
        <v>0</v>
      </c>
      <c r="X89" s="47">
        <f t="shared" si="149"/>
        <v>0</v>
      </c>
      <c r="Y89" s="47">
        <f t="shared" si="149"/>
        <v>0</v>
      </c>
      <c r="Z89" s="47">
        <f t="shared" si="149"/>
        <v>81.099999999999994</v>
      </c>
      <c r="AA89" s="47">
        <f t="shared" si="149"/>
        <v>0</v>
      </c>
      <c r="AB89" s="47">
        <f t="shared" si="149"/>
        <v>0</v>
      </c>
      <c r="AC89" s="47">
        <f t="shared" si="149"/>
        <v>0</v>
      </c>
      <c r="AD89" s="47">
        <f t="shared" si="149"/>
        <v>0</v>
      </c>
      <c r="AE89" s="47">
        <f t="shared" si="149"/>
        <v>0</v>
      </c>
      <c r="AF89" s="47"/>
    </row>
    <row r="90" spans="1:32" s="10" customFormat="1" ht="18.75" x14ac:dyDescent="0.3">
      <c r="A90" s="13" t="s">
        <v>33</v>
      </c>
      <c r="B90" s="47">
        <f>H90+J90+L90+N90+P90+R90+T90+V90+X90+Z90+AB90+AD90</f>
        <v>81.099999999999994</v>
      </c>
      <c r="C90" s="47">
        <f>H90</f>
        <v>0</v>
      </c>
      <c r="D90" s="47"/>
      <c r="E90" s="47">
        <f>I90</f>
        <v>0</v>
      </c>
      <c r="F90" s="47">
        <f t="shared" ref="F90" si="150">D90/B90*100</f>
        <v>0</v>
      </c>
      <c r="G90" s="47" t="e">
        <f t="shared" ref="G90" si="151">E90/C90*100</f>
        <v>#DIV/0!</v>
      </c>
      <c r="H90" s="47"/>
      <c r="I90" s="47"/>
      <c r="J90" s="47"/>
      <c r="K90" s="47"/>
      <c r="L90" s="47"/>
      <c r="M90" s="47"/>
      <c r="N90" s="47"/>
      <c r="O90" s="47"/>
      <c r="P90" s="47"/>
      <c r="Q90" s="47"/>
      <c r="R90" s="47"/>
      <c r="S90" s="47"/>
      <c r="T90" s="47"/>
      <c r="U90" s="47"/>
      <c r="V90" s="47"/>
      <c r="W90" s="47"/>
      <c r="X90" s="47"/>
      <c r="Y90" s="47"/>
      <c r="Z90" s="47">
        <v>81.099999999999994</v>
      </c>
      <c r="AA90" s="47"/>
      <c r="AB90" s="47"/>
      <c r="AC90" s="47"/>
      <c r="AD90" s="47"/>
      <c r="AE90" s="47"/>
      <c r="AF90" s="47"/>
    </row>
    <row r="91" spans="1:32" s="10" customFormat="1" ht="112.5" x14ac:dyDescent="0.3">
      <c r="A91" s="14" t="s">
        <v>121</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row>
    <row r="92" spans="1:32" s="10" customFormat="1" ht="18.75" x14ac:dyDescent="0.3">
      <c r="A92" s="13" t="s">
        <v>31</v>
      </c>
      <c r="B92" s="47">
        <f>B93</f>
        <v>170</v>
      </c>
      <c r="C92" s="47">
        <f t="shared" ref="C92:E92" si="152">C93</f>
        <v>0</v>
      </c>
      <c r="D92" s="47">
        <f t="shared" si="152"/>
        <v>0</v>
      </c>
      <c r="E92" s="47">
        <f t="shared" si="152"/>
        <v>0</v>
      </c>
      <c r="F92" s="47">
        <f>E92/B92*100</f>
        <v>0</v>
      </c>
      <c r="G92" s="47" t="e">
        <f>E92/C92*100</f>
        <v>#DIV/0!</v>
      </c>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13" t="s">
        <v>33</v>
      </c>
      <c r="B93" s="47">
        <f>H93+J93+L93+N93+P93+R93+T93+V93+X93+Z93+AB93+AD93</f>
        <v>170</v>
      </c>
      <c r="C93" s="47">
        <f>H93</f>
        <v>0</v>
      </c>
      <c r="D93" s="47"/>
      <c r="E93" s="47">
        <f>I93</f>
        <v>0</v>
      </c>
      <c r="F93" s="47">
        <f t="shared" ref="F93" si="153">D93/B93*100</f>
        <v>0</v>
      </c>
      <c r="G93" s="47" t="e">
        <f t="shared" ref="G93" si="154">E93/C93*100</f>
        <v>#DIV/0!</v>
      </c>
      <c r="H93" s="47"/>
      <c r="I93" s="47"/>
      <c r="J93" s="47"/>
      <c r="K93" s="47"/>
      <c r="L93" s="47"/>
      <c r="M93" s="47"/>
      <c r="N93" s="47"/>
      <c r="O93" s="47"/>
      <c r="P93" s="47"/>
      <c r="Q93" s="47"/>
      <c r="R93" s="47"/>
      <c r="S93" s="47"/>
      <c r="T93" s="47"/>
      <c r="U93" s="47"/>
      <c r="V93" s="47"/>
      <c r="W93" s="47"/>
      <c r="X93" s="47"/>
      <c r="Y93" s="47"/>
      <c r="Z93" s="47"/>
      <c r="AA93" s="47"/>
      <c r="AB93" s="47"/>
      <c r="AC93" s="47"/>
      <c r="AD93" s="47">
        <v>170</v>
      </c>
      <c r="AE93" s="47"/>
      <c r="AF93" s="47"/>
    </row>
    <row r="94" spans="1:32" s="10" customFormat="1" ht="375" x14ac:dyDescent="0.3">
      <c r="A94" s="14" t="s">
        <v>122</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row>
    <row r="95" spans="1:32" s="10" customFormat="1" ht="18.75" x14ac:dyDescent="0.3">
      <c r="A95" s="13" t="s">
        <v>31</v>
      </c>
      <c r="B95" s="47">
        <f>B96</f>
        <v>20.7</v>
      </c>
      <c r="C95" s="47">
        <f t="shared" ref="C95:E95" si="155">C96</f>
        <v>0</v>
      </c>
      <c r="D95" s="47">
        <f t="shared" si="155"/>
        <v>0</v>
      </c>
      <c r="E95" s="47">
        <f t="shared" si="155"/>
        <v>0</v>
      </c>
      <c r="F95" s="47">
        <f>E95/B95*100</f>
        <v>0</v>
      </c>
      <c r="G95" s="47" t="e">
        <f>E95/C95*100</f>
        <v>#DIV/0!</v>
      </c>
      <c r="H95" s="47">
        <f>H96</f>
        <v>0</v>
      </c>
      <c r="I95" s="47">
        <f t="shared" ref="I95:AE95" si="156">I96</f>
        <v>0</v>
      </c>
      <c r="J95" s="47">
        <f t="shared" si="156"/>
        <v>7.26</v>
      </c>
      <c r="K95" s="47">
        <f t="shared" si="156"/>
        <v>0</v>
      </c>
      <c r="L95" s="47">
        <f t="shared" si="156"/>
        <v>3.36</v>
      </c>
      <c r="M95" s="47">
        <f t="shared" si="156"/>
        <v>0</v>
      </c>
      <c r="N95" s="47">
        <f t="shared" si="156"/>
        <v>0</v>
      </c>
      <c r="O95" s="47">
        <f t="shared" si="156"/>
        <v>0</v>
      </c>
      <c r="P95" s="47">
        <f t="shared" si="156"/>
        <v>0</v>
      </c>
      <c r="Q95" s="47">
        <f t="shared" si="156"/>
        <v>0</v>
      </c>
      <c r="R95" s="47">
        <f t="shared" si="156"/>
        <v>3.36</v>
      </c>
      <c r="S95" s="47">
        <f t="shared" si="156"/>
        <v>0</v>
      </c>
      <c r="T95" s="47">
        <f t="shared" si="156"/>
        <v>0</v>
      </c>
      <c r="U95" s="47">
        <f t="shared" si="156"/>
        <v>0</v>
      </c>
      <c r="V95" s="47">
        <f t="shared" si="156"/>
        <v>0</v>
      </c>
      <c r="W95" s="47">
        <f t="shared" si="156"/>
        <v>0</v>
      </c>
      <c r="X95" s="47">
        <f t="shared" si="156"/>
        <v>3.36</v>
      </c>
      <c r="Y95" s="47">
        <f t="shared" si="156"/>
        <v>0</v>
      </c>
      <c r="Z95" s="47">
        <f t="shared" si="156"/>
        <v>0</v>
      </c>
      <c r="AA95" s="47">
        <f t="shared" si="156"/>
        <v>0</v>
      </c>
      <c r="AB95" s="47">
        <f t="shared" si="156"/>
        <v>3.36</v>
      </c>
      <c r="AC95" s="47">
        <f t="shared" si="156"/>
        <v>0</v>
      </c>
      <c r="AD95" s="47">
        <f t="shared" si="156"/>
        <v>0</v>
      </c>
      <c r="AE95" s="47">
        <f t="shared" si="156"/>
        <v>0</v>
      </c>
      <c r="AF95" s="47"/>
    </row>
    <row r="96" spans="1:32" s="10" customFormat="1" ht="18.75" x14ac:dyDescent="0.3">
      <c r="A96" s="13" t="s">
        <v>33</v>
      </c>
      <c r="B96" s="47">
        <f>H96+J96+L96+N96+P96+R96+T96+V96+X96+Z96+AB96+AD96</f>
        <v>20.7</v>
      </c>
      <c r="C96" s="47">
        <f>H96</f>
        <v>0</v>
      </c>
      <c r="D96" s="47"/>
      <c r="E96" s="47">
        <f>I96</f>
        <v>0</v>
      </c>
      <c r="F96" s="47">
        <f t="shared" ref="F96" si="157">D96/B96*100</f>
        <v>0</v>
      </c>
      <c r="G96" s="47" t="e">
        <f t="shared" ref="G96" si="158">E96/C96*100</f>
        <v>#DIV/0!</v>
      </c>
      <c r="H96" s="47"/>
      <c r="I96" s="47"/>
      <c r="J96" s="47">
        <v>7.26</v>
      </c>
      <c r="K96" s="47"/>
      <c r="L96" s="47">
        <v>3.36</v>
      </c>
      <c r="M96" s="47"/>
      <c r="N96" s="47">
        <v>0</v>
      </c>
      <c r="O96" s="47"/>
      <c r="P96" s="47">
        <v>0</v>
      </c>
      <c r="Q96" s="47"/>
      <c r="R96" s="47">
        <v>3.36</v>
      </c>
      <c r="S96" s="47"/>
      <c r="T96" s="47">
        <v>0</v>
      </c>
      <c r="U96" s="47"/>
      <c r="V96" s="47">
        <v>0</v>
      </c>
      <c r="W96" s="47"/>
      <c r="X96" s="47">
        <v>3.36</v>
      </c>
      <c r="Y96" s="47"/>
      <c r="Z96" s="47">
        <v>0</v>
      </c>
      <c r="AA96" s="47"/>
      <c r="AB96" s="47">
        <v>3.36</v>
      </c>
      <c r="AC96" s="47"/>
      <c r="AD96" s="47">
        <v>0</v>
      </c>
      <c r="AE96" s="47"/>
      <c r="AF96" s="47"/>
    </row>
    <row r="97" spans="1:32" s="10" customFormat="1" ht="56.25" x14ac:dyDescent="0.3">
      <c r="A97" s="14" t="s">
        <v>123</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row>
    <row r="98" spans="1:32" s="10" customFormat="1" ht="18.75" x14ac:dyDescent="0.3">
      <c r="A98" s="13" t="s">
        <v>31</v>
      </c>
      <c r="B98" s="47">
        <f>B99</f>
        <v>5.2</v>
      </c>
      <c r="C98" s="47">
        <f t="shared" ref="C98:E98" si="159">C99</f>
        <v>0</v>
      </c>
      <c r="D98" s="47">
        <f t="shared" si="159"/>
        <v>0</v>
      </c>
      <c r="E98" s="47">
        <f t="shared" si="159"/>
        <v>0</v>
      </c>
      <c r="F98" s="47">
        <f>E98/B98*100</f>
        <v>0</v>
      </c>
      <c r="G98" s="47" t="e">
        <f>E98/C98*100</f>
        <v>#DIV/0!</v>
      </c>
      <c r="H98" s="47">
        <f>H99</f>
        <v>0</v>
      </c>
      <c r="I98" s="47">
        <f t="shared" ref="I98:AE98" si="160">I99</f>
        <v>0</v>
      </c>
      <c r="J98" s="47">
        <f t="shared" si="160"/>
        <v>5.2</v>
      </c>
      <c r="K98" s="47">
        <f t="shared" si="160"/>
        <v>0</v>
      </c>
      <c r="L98" s="47">
        <f t="shared" si="160"/>
        <v>0</v>
      </c>
      <c r="M98" s="47">
        <f t="shared" si="160"/>
        <v>0</v>
      </c>
      <c r="N98" s="47">
        <f t="shared" si="160"/>
        <v>0</v>
      </c>
      <c r="O98" s="47">
        <f t="shared" si="160"/>
        <v>0</v>
      </c>
      <c r="P98" s="47">
        <f t="shared" si="160"/>
        <v>0</v>
      </c>
      <c r="Q98" s="47">
        <f t="shared" si="160"/>
        <v>0</v>
      </c>
      <c r="R98" s="47">
        <f t="shared" si="160"/>
        <v>0</v>
      </c>
      <c r="S98" s="47">
        <f t="shared" si="160"/>
        <v>0</v>
      </c>
      <c r="T98" s="47">
        <f t="shared" si="160"/>
        <v>0</v>
      </c>
      <c r="U98" s="47">
        <f t="shared" si="160"/>
        <v>0</v>
      </c>
      <c r="V98" s="47">
        <f t="shared" si="160"/>
        <v>0</v>
      </c>
      <c r="W98" s="47">
        <f t="shared" si="160"/>
        <v>0</v>
      </c>
      <c r="X98" s="47">
        <f t="shared" si="160"/>
        <v>0</v>
      </c>
      <c r="Y98" s="47">
        <f t="shared" si="160"/>
        <v>0</v>
      </c>
      <c r="Z98" s="47">
        <f t="shared" si="160"/>
        <v>0</v>
      </c>
      <c r="AA98" s="47">
        <f t="shared" si="160"/>
        <v>0</v>
      </c>
      <c r="AB98" s="47">
        <f t="shared" si="160"/>
        <v>0</v>
      </c>
      <c r="AC98" s="47">
        <f t="shared" si="160"/>
        <v>0</v>
      </c>
      <c r="AD98" s="47">
        <f t="shared" si="160"/>
        <v>0</v>
      </c>
      <c r="AE98" s="47">
        <f t="shared" si="160"/>
        <v>0</v>
      </c>
      <c r="AF98" s="47"/>
    </row>
    <row r="99" spans="1:32" s="10" customFormat="1" ht="18.75" x14ac:dyDescent="0.3">
      <c r="A99" s="13" t="s">
        <v>33</v>
      </c>
      <c r="B99" s="47">
        <f>H99+J99+L99+N99+P99+R99+T99+V99+X99+Z99+AB99+AD99</f>
        <v>5.2</v>
      </c>
      <c r="C99" s="47">
        <f>H99</f>
        <v>0</v>
      </c>
      <c r="D99" s="47"/>
      <c r="E99" s="47">
        <f>I99</f>
        <v>0</v>
      </c>
      <c r="F99" s="47">
        <f t="shared" ref="F99" si="161">D99/B99*100</f>
        <v>0</v>
      </c>
      <c r="G99" s="47" t="e">
        <f t="shared" ref="G99" si="162">E99/C99*100</f>
        <v>#DIV/0!</v>
      </c>
      <c r="H99" s="47"/>
      <c r="I99" s="47"/>
      <c r="J99" s="47">
        <v>5.2</v>
      </c>
      <c r="K99" s="47"/>
      <c r="L99" s="47"/>
      <c r="M99" s="47"/>
      <c r="N99" s="47"/>
      <c r="O99" s="47"/>
      <c r="P99" s="47"/>
      <c r="Q99" s="47"/>
      <c r="R99" s="47"/>
      <c r="S99" s="47"/>
      <c r="T99" s="47"/>
      <c r="U99" s="47"/>
      <c r="V99" s="47"/>
      <c r="W99" s="47"/>
      <c r="X99" s="47"/>
      <c r="Y99" s="47"/>
      <c r="Z99" s="47"/>
      <c r="AA99" s="47"/>
      <c r="AB99" s="47"/>
      <c r="AC99" s="47"/>
      <c r="AD99" s="47"/>
      <c r="AE99" s="47"/>
      <c r="AF99" s="47"/>
    </row>
    <row r="100" spans="1:32" s="10" customFormat="1" ht="56.25" x14ac:dyDescent="0.3">
      <c r="A100" s="14" t="s">
        <v>124</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row>
    <row r="101" spans="1:32" s="10" customFormat="1" ht="18.75" x14ac:dyDescent="0.3">
      <c r="A101" s="13" t="s">
        <v>31</v>
      </c>
      <c r="B101" s="47">
        <f>B102</f>
        <v>240</v>
      </c>
      <c r="C101" s="47">
        <f t="shared" ref="C101:E101" si="163">C102</f>
        <v>0</v>
      </c>
      <c r="D101" s="47">
        <f t="shared" si="163"/>
        <v>0</v>
      </c>
      <c r="E101" s="47">
        <f t="shared" si="163"/>
        <v>0</v>
      </c>
      <c r="F101" s="47">
        <f>E101/B101*100</f>
        <v>0</v>
      </c>
      <c r="G101" s="47" t="e">
        <f>E101/C101*100</f>
        <v>#DIV/0!</v>
      </c>
      <c r="H101" s="47">
        <f>H102</f>
        <v>0</v>
      </c>
      <c r="I101" s="47">
        <f t="shared" ref="I101:AE101" si="164">I102</f>
        <v>0</v>
      </c>
      <c r="J101" s="47">
        <f t="shared" si="164"/>
        <v>0</v>
      </c>
      <c r="K101" s="47">
        <f t="shared" si="164"/>
        <v>0</v>
      </c>
      <c r="L101" s="47">
        <f t="shared" si="164"/>
        <v>0</v>
      </c>
      <c r="M101" s="47">
        <f t="shared" si="164"/>
        <v>0</v>
      </c>
      <c r="N101" s="47">
        <f t="shared" si="164"/>
        <v>0</v>
      </c>
      <c r="O101" s="47">
        <f t="shared" si="164"/>
        <v>0</v>
      </c>
      <c r="P101" s="47">
        <f t="shared" si="164"/>
        <v>0</v>
      </c>
      <c r="Q101" s="47">
        <f t="shared" si="164"/>
        <v>0</v>
      </c>
      <c r="R101" s="47">
        <f t="shared" si="164"/>
        <v>0</v>
      </c>
      <c r="S101" s="47">
        <f t="shared" si="164"/>
        <v>0</v>
      </c>
      <c r="T101" s="47">
        <f t="shared" si="164"/>
        <v>0</v>
      </c>
      <c r="U101" s="47">
        <f t="shared" si="164"/>
        <v>0</v>
      </c>
      <c r="V101" s="47">
        <f t="shared" si="164"/>
        <v>0</v>
      </c>
      <c r="W101" s="47">
        <f t="shared" si="164"/>
        <v>0</v>
      </c>
      <c r="X101" s="47">
        <f t="shared" si="164"/>
        <v>0</v>
      </c>
      <c r="Y101" s="47">
        <f t="shared" si="164"/>
        <v>0</v>
      </c>
      <c r="Z101" s="47">
        <f t="shared" si="164"/>
        <v>240</v>
      </c>
      <c r="AA101" s="47">
        <f t="shared" si="164"/>
        <v>0</v>
      </c>
      <c r="AB101" s="47">
        <f t="shared" si="164"/>
        <v>0</v>
      </c>
      <c r="AC101" s="47">
        <f t="shared" si="164"/>
        <v>0</v>
      </c>
      <c r="AD101" s="47">
        <f t="shared" si="164"/>
        <v>0</v>
      </c>
      <c r="AE101" s="47">
        <f t="shared" si="164"/>
        <v>0</v>
      </c>
      <c r="AF101" s="47"/>
    </row>
    <row r="102" spans="1:32" s="10" customFormat="1" ht="18.75" x14ac:dyDescent="0.3">
      <c r="A102" s="13" t="s">
        <v>33</v>
      </c>
      <c r="B102" s="47">
        <f>H102+J102+L102+N102+P102+R102+T102+V102+X102+Z102+AB102+AD102</f>
        <v>240</v>
      </c>
      <c r="C102" s="47">
        <f>H102</f>
        <v>0</v>
      </c>
      <c r="D102" s="47"/>
      <c r="E102" s="47">
        <f>I102</f>
        <v>0</v>
      </c>
      <c r="F102" s="47">
        <f t="shared" ref="F102" si="165">D102/B102*100</f>
        <v>0</v>
      </c>
      <c r="G102" s="47" t="e">
        <f t="shared" ref="G102" si="166">E102/C102*100</f>
        <v>#DIV/0!</v>
      </c>
      <c r="H102" s="47"/>
      <c r="I102" s="47"/>
      <c r="J102" s="47"/>
      <c r="K102" s="47"/>
      <c r="L102" s="47"/>
      <c r="M102" s="47"/>
      <c r="N102" s="47"/>
      <c r="O102" s="47"/>
      <c r="P102" s="47"/>
      <c r="Q102" s="47"/>
      <c r="R102" s="47"/>
      <c r="S102" s="47"/>
      <c r="T102" s="47"/>
      <c r="U102" s="47"/>
      <c r="V102" s="47"/>
      <c r="W102" s="47"/>
      <c r="X102" s="47"/>
      <c r="Y102" s="47"/>
      <c r="Z102" s="47">
        <v>240</v>
      </c>
      <c r="AA102" s="47"/>
      <c r="AB102" s="47"/>
      <c r="AC102" s="47"/>
      <c r="AD102" s="47"/>
      <c r="AE102" s="47"/>
      <c r="AF102" s="47"/>
    </row>
    <row r="103" spans="1:32" ht="18.75" x14ac:dyDescent="0.3">
      <c r="A103" s="56" t="s">
        <v>35</v>
      </c>
      <c r="B103" s="47"/>
      <c r="C103" s="32"/>
      <c r="D103" s="32"/>
      <c r="E103" s="32"/>
      <c r="F103" s="32"/>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row>
    <row r="104" spans="1:32" ht="18.75" x14ac:dyDescent="0.3">
      <c r="A104" s="13" t="s">
        <v>31</v>
      </c>
      <c r="B104" s="47">
        <f>B105</f>
        <v>861.2</v>
      </c>
      <c r="C104" s="47">
        <f t="shared" ref="C104:E104" si="167">C105</f>
        <v>0</v>
      </c>
      <c r="D104" s="47">
        <f t="shared" si="167"/>
        <v>0</v>
      </c>
      <c r="E104" s="47">
        <f t="shared" si="167"/>
        <v>0</v>
      </c>
      <c r="F104" s="47">
        <f t="shared" ref="F104:F105" si="168">D104/B104*100</f>
        <v>0</v>
      </c>
      <c r="G104" s="47" t="e">
        <f t="shared" ref="G104:G105" si="169">E104/C104*100</f>
        <v>#DIV/0!</v>
      </c>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row>
    <row r="105" spans="1:32" ht="18.75" x14ac:dyDescent="0.3">
      <c r="A105" s="13" t="s">
        <v>33</v>
      </c>
      <c r="B105" s="47">
        <f>B66+B78+B84</f>
        <v>861.2</v>
      </c>
      <c r="C105" s="47">
        <f t="shared" ref="C105:E105" si="170">C66+C78+C84</f>
        <v>0</v>
      </c>
      <c r="D105" s="47">
        <f t="shared" si="170"/>
        <v>0</v>
      </c>
      <c r="E105" s="47">
        <f t="shared" si="170"/>
        <v>0</v>
      </c>
      <c r="F105" s="47">
        <f t="shared" si="168"/>
        <v>0</v>
      </c>
      <c r="G105" s="47" t="e">
        <f t="shared" si="169"/>
        <v>#DIV/0!</v>
      </c>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row>
    <row r="106" spans="1:32" ht="37.5" x14ac:dyDescent="0.3">
      <c r="A106" s="28" t="s">
        <v>73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8.75" x14ac:dyDescent="0.3">
      <c r="A107" s="8" t="s">
        <v>31</v>
      </c>
      <c r="B107" s="41">
        <f>B108</f>
        <v>861.2</v>
      </c>
      <c r="C107" s="41">
        <f t="shared" ref="C107:E107" si="171">C108</f>
        <v>0</v>
      </c>
      <c r="D107" s="41">
        <f t="shared" si="171"/>
        <v>0</v>
      </c>
      <c r="E107" s="41">
        <f t="shared" si="171"/>
        <v>0</v>
      </c>
      <c r="F107" s="32">
        <f t="shared" ref="F107:F108" si="172">E107/B107*100</f>
        <v>0</v>
      </c>
      <c r="G107" s="47" t="e">
        <f t="shared" ref="G107:G108" si="173">E107/C107*100</f>
        <v>#DIV/0!</v>
      </c>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29"/>
    </row>
    <row r="108" spans="1:32" ht="18.75" x14ac:dyDescent="0.3">
      <c r="A108" s="13" t="s">
        <v>33</v>
      </c>
      <c r="B108" s="41">
        <f>B105</f>
        <v>861.2</v>
      </c>
      <c r="C108" s="41">
        <f t="shared" ref="C108:E108" si="174">C105</f>
        <v>0</v>
      </c>
      <c r="D108" s="41">
        <f t="shared" si="174"/>
        <v>0</v>
      </c>
      <c r="E108" s="41">
        <f t="shared" si="174"/>
        <v>0</v>
      </c>
      <c r="F108" s="32">
        <f t="shared" si="172"/>
        <v>0</v>
      </c>
      <c r="G108" s="47" t="e">
        <f t="shared" si="173"/>
        <v>#DIV/0!</v>
      </c>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29"/>
    </row>
    <row r="109" spans="1:32" ht="37.5" x14ac:dyDescent="0.3">
      <c r="A109" s="55" t="s">
        <v>125</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8.75" x14ac:dyDescent="0.3">
      <c r="A110" s="52" t="s">
        <v>54</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56.25" x14ac:dyDescent="0.3">
      <c r="A111" s="50" t="s">
        <v>126</v>
      </c>
      <c r="B111" s="5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8.75" x14ac:dyDescent="0.3">
      <c r="A112" s="18" t="s">
        <v>31</v>
      </c>
      <c r="B112" s="41">
        <f>B113</f>
        <v>0</v>
      </c>
      <c r="C112" s="41">
        <f t="shared" ref="C112:E112" si="175">C113</f>
        <v>0</v>
      </c>
      <c r="D112" s="41">
        <f t="shared" si="175"/>
        <v>0</v>
      </c>
      <c r="E112" s="41">
        <f t="shared" si="175"/>
        <v>0</v>
      </c>
      <c r="F112" s="32" t="e">
        <f t="shared" ref="F112:F113" si="176">E112/B112*100</f>
        <v>#DIV/0!</v>
      </c>
      <c r="G112" s="47" t="e">
        <f t="shared" ref="G112:G113" si="177">E112/C112*100</f>
        <v>#DIV/0!</v>
      </c>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29"/>
    </row>
    <row r="113" spans="1:32" s="46" customFormat="1" ht="18.75" x14ac:dyDescent="0.3">
      <c r="A113" s="15" t="s">
        <v>33</v>
      </c>
      <c r="B113" s="47">
        <f>H113+J113+L113+N113+P113+R113+T113+V113+X113+Z113+AB113+AD113</f>
        <v>0</v>
      </c>
      <c r="C113" s="32">
        <f>H113</f>
        <v>0</v>
      </c>
      <c r="D113" s="32">
        <f>D111</f>
        <v>0</v>
      </c>
      <c r="E113" s="32">
        <f>I113</f>
        <v>0</v>
      </c>
      <c r="F113" s="32" t="e">
        <f t="shared" si="176"/>
        <v>#DIV/0!</v>
      </c>
      <c r="G113" s="47" t="e">
        <f t="shared" si="177"/>
        <v>#DIV/0!</v>
      </c>
      <c r="H113" s="47"/>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8.75" x14ac:dyDescent="0.3">
      <c r="A114" s="56" t="s">
        <v>62</v>
      </c>
      <c r="B114" s="29"/>
      <c r="C114" s="29"/>
      <c r="D114" s="29"/>
      <c r="E114" s="29"/>
      <c r="F114" s="29"/>
      <c r="G114" s="29"/>
      <c r="H114" s="29"/>
      <c r="I114" s="47"/>
      <c r="J114" s="47"/>
      <c r="K114" s="47"/>
      <c r="L114" s="47"/>
      <c r="M114" s="47"/>
      <c r="N114" s="47"/>
      <c r="O114" s="29"/>
      <c r="P114" s="29"/>
      <c r="Q114" s="29"/>
      <c r="R114" s="29"/>
      <c r="S114" s="29"/>
      <c r="T114" s="29"/>
      <c r="U114" s="29"/>
      <c r="V114" s="29"/>
      <c r="W114" s="29"/>
      <c r="X114" s="29"/>
      <c r="Y114" s="29"/>
      <c r="Z114" s="29"/>
      <c r="AA114" s="29"/>
      <c r="AB114" s="29"/>
      <c r="AC114" s="29"/>
      <c r="AD114" s="29"/>
      <c r="AE114" s="29"/>
      <c r="AF114" s="29"/>
    </row>
    <row r="115" spans="1:32" ht="18.75" x14ac:dyDescent="0.3">
      <c r="A115" s="19" t="s">
        <v>31</v>
      </c>
      <c r="B115" s="41">
        <f>B116</f>
        <v>0</v>
      </c>
      <c r="C115" s="41">
        <f t="shared" ref="C115:E115" si="178">C116</f>
        <v>0</v>
      </c>
      <c r="D115" s="41">
        <f t="shared" si="178"/>
        <v>0</v>
      </c>
      <c r="E115" s="41">
        <f t="shared" si="178"/>
        <v>0</v>
      </c>
      <c r="F115" s="32" t="e">
        <f t="shared" ref="F115:F116" si="179">E115/B115*100</f>
        <v>#DIV/0!</v>
      </c>
      <c r="G115" s="47" t="e">
        <f t="shared" ref="G115:G116" si="180">E115/C115*100</f>
        <v>#DIV/0!</v>
      </c>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29"/>
    </row>
    <row r="116" spans="1:32" ht="18.75" x14ac:dyDescent="0.3">
      <c r="A116" s="15" t="s">
        <v>33</v>
      </c>
      <c r="B116" s="41">
        <f>B113</f>
        <v>0</v>
      </c>
      <c r="C116" s="41">
        <f t="shared" ref="C116:E116" si="181">C113</f>
        <v>0</v>
      </c>
      <c r="D116" s="41">
        <f t="shared" si="181"/>
        <v>0</v>
      </c>
      <c r="E116" s="41">
        <f t="shared" si="181"/>
        <v>0</v>
      </c>
      <c r="F116" s="32" t="e">
        <f t="shared" si="179"/>
        <v>#DIV/0!</v>
      </c>
      <c r="G116" s="47" t="e">
        <f t="shared" si="180"/>
        <v>#DIV/0!</v>
      </c>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29"/>
    </row>
    <row r="117" spans="1:32" ht="37.5" x14ac:dyDescent="0.3">
      <c r="A117" s="28" t="s">
        <v>76</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8.75" x14ac:dyDescent="0.3">
      <c r="A118" s="8" t="s">
        <v>31</v>
      </c>
      <c r="B118" s="41">
        <f>B119</f>
        <v>0</v>
      </c>
      <c r="C118" s="41">
        <f t="shared" ref="C118:E118" si="182">C119</f>
        <v>0</v>
      </c>
      <c r="D118" s="41">
        <f t="shared" si="182"/>
        <v>0</v>
      </c>
      <c r="E118" s="41">
        <f t="shared" si="182"/>
        <v>0</v>
      </c>
      <c r="F118" s="32" t="e">
        <f t="shared" ref="F118:F143" si="183">E118/B118*100</f>
        <v>#DIV/0!</v>
      </c>
      <c r="G118" s="47" t="e">
        <f t="shared" ref="G118:G143" si="184">E118/C118*100</f>
        <v>#DIV/0!</v>
      </c>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29"/>
    </row>
    <row r="119" spans="1:32" ht="18.75" x14ac:dyDescent="0.3">
      <c r="A119" s="13" t="s">
        <v>33</v>
      </c>
      <c r="B119" s="41">
        <f>B116</f>
        <v>0</v>
      </c>
      <c r="C119" s="41">
        <f t="shared" ref="C119:E119" si="185">C116</f>
        <v>0</v>
      </c>
      <c r="D119" s="41">
        <f t="shared" si="185"/>
        <v>0</v>
      </c>
      <c r="E119" s="41">
        <f t="shared" si="185"/>
        <v>0</v>
      </c>
      <c r="F119" s="32" t="e">
        <f t="shared" si="183"/>
        <v>#DIV/0!</v>
      </c>
      <c r="G119" s="47" t="e">
        <f t="shared" si="184"/>
        <v>#DIV/0!</v>
      </c>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29"/>
    </row>
    <row r="120" spans="1:32" ht="112.5" x14ac:dyDescent="0.3">
      <c r="A120" s="50" t="s">
        <v>127</v>
      </c>
      <c r="B120" s="41"/>
      <c r="C120" s="41"/>
      <c r="D120" s="41"/>
      <c r="E120" s="41"/>
      <c r="F120" s="32"/>
      <c r="G120" s="47"/>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29"/>
    </row>
    <row r="121" spans="1:32" ht="131.25" x14ac:dyDescent="0.3">
      <c r="A121" s="50" t="s">
        <v>129</v>
      </c>
      <c r="B121" s="41"/>
      <c r="C121" s="41"/>
      <c r="D121" s="41"/>
      <c r="E121" s="41"/>
      <c r="F121" s="32"/>
      <c r="G121" s="47"/>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29"/>
    </row>
    <row r="122" spans="1:32" ht="18.75" x14ac:dyDescent="0.3">
      <c r="A122" s="19" t="s">
        <v>31</v>
      </c>
      <c r="B122" s="32">
        <f>B123</f>
        <v>6319.0999999999985</v>
      </c>
      <c r="C122" s="32">
        <f>C123</f>
        <v>855.75</v>
      </c>
      <c r="D122" s="32">
        <f t="shared" ref="D122:E122" si="186">D123</f>
        <v>0</v>
      </c>
      <c r="E122" s="32">
        <f t="shared" si="186"/>
        <v>575.16</v>
      </c>
      <c r="F122" s="32">
        <f>E122/B122*100</f>
        <v>9.1019290721780006</v>
      </c>
      <c r="G122" s="47">
        <f>E122/C122*100</f>
        <v>67.211218229623142</v>
      </c>
      <c r="H122" s="32">
        <f>H123</f>
        <v>855.75</v>
      </c>
      <c r="I122" s="32">
        <f t="shared" ref="I122:AE122" si="187">I123</f>
        <v>575.16</v>
      </c>
      <c r="J122" s="32">
        <f t="shared" si="187"/>
        <v>534.54999999999995</v>
      </c>
      <c r="K122" s="32">
        <f t="shared" si="187"/>
        <v>0</v>
      </c>
      <c r="L122" s="32">
        <f t="shared" si="187"/>
        <v>429.83</v>
      </c>
      <c r="M122" s="32">
        <f t="shared" si="187"/>
        <v>0</v>
      </c>
      <c r="N122" s="32">
        <f t="shared" si="187"/>
        <v>611.53</v>
      </c>
      <c r="O122" s="32">
        <f t="shared" si="187"/>
        <v>0</v>
      </c>
      <c r="P122" s="32">
        <f t="shared" si="187"/>
        <v>484.7</v>
      </c>
      <c r="Q122" s="32">
        <f t="shared" si="187"/>
        <v>0</v>
      </c>
      <c r="R122" s="32">
        <f t="shared" si="187"/>
        <v>429.83</v>
      </c>
      <c r="S122" s="32">
        <f t="shared" si="187"/>
        <v>0</v>
      </c>
      <c r="T122" s="32">
        <f t="shared" si="187"/>
        <v>611.53</v>
      </c>
      <c r="U122" s="32">
        <f t="shared" si="187"/>
        <v>0</v>
      </c>
      <c r="V122" s="32">
        <f t="shared" si="187"/>
        <v>484.7</v>
      </c>
      <c r="W122" s="32">
        <f t="shared" si="187"/>
        <v>0</v>
      </c>
      <c r="X122" s="32">
        <f t="shared" si="187"/>
        <v>429.83</v>
      </c>
      <c r="Y122" s="32">
        <f t="shared" si="187"/>
        <v>0</v>
      </c>
      <c r="Z122" s="32">
        <f t="shared" si="187"/>
        <v>611.53</v>
      </c>
      <c r="AA122" s="32">
        <f t="shared" si="187"/>
        <v>0</v>
      </c>
      <c r="AB122" s="32">
        <f t="shared" si="187"/>
        <v>484.7</v>
      </c>
      <c r="AC122" s="32">
        <f t="shared" si="187"/>
        <v>0</v>
      </c>
      <c r="AD122" s="32">
        <f t="shared" si="187"/>
        <v>350.62</v>
      </c>
      <c r="AE122" s="32">
        <f t="shared" si="187"/>
        <v>0</v>
      </c>
      <c r="AF122" s="29"/>
    </row>
    <row r="123" spans="1:32" ht="18.75" x14ac:dyDescent="0.3">
      <c r="A123" s="15" t="s">
        <v>33</v>
      </c>
      <c r="B123" s="32">
        <f>H123+J123+L123+N123+P123+R123+T123+V123+X123+Z123+AB123+AD123</f>
        <v>6319.0999999999985</v>
      </c>
      <c r="C123" s="32">
        <f>H123</f>
        <v>855.75</v>
      </c>
      <c r="D123" s="32"/>
      <c r="E123" s="32">
        <f>I123</f>
        <v>575.16</v>
      </c>
      <c r="F123" s="47">
        <f t="shared" ref="F123:G123" si="188">D123/B123*100</f>
        <v>0</v>
      </c>
      <c r="G123" s="47">
        <f t="shared" si="188"/>
        <v>67.211218229623142</v>
      </c>
      <c r="H123" s="32">
        <v>855.75</v>
      </c>
      <c r="I123" s="41">
        <v>575.16</v>
      </c>
      <c r="J123" s="41">
        <v>534.54999999999995</v>
      </c>
      <c r="K123" s="41"/>
      <c r="L123" s="41">
        <v>429.83</v>
      </c>
      <c r="M123" s="41"/>
      <c r="N123" s="41">
        <v>611.53</v>
      </c>
      <c r="O123" s="41"/>
      <c r="P123" s="41">
        <v>484.7</v>
      </c>
      <c r="Q123" s="41"/>
      <c r="R123" s="41">
        <v>429.83</v>
      </c>
      <c r="S123" s="41"/>
      <c r="T123" s="41">
        <v>611.53</v>
      </c>
      <c r="U123" s="41"/>
      <c r="V123" s="41">
        <v>484.7</v>
      </c>
      <c r="W123" s="41"/>
      <c r="X123" s="41">
        <v>429.83</v>
      </c>
      <c r="Y123" s="41"/>
      <c r="Z123" s="41">
        <v>611.53</v>
      </c>
      <c r="AA123" s="41"/>
      <c r="AB123" s="41">
        <v>484.7</v>
      </c>
      <c r="AC123" s="41"/>
      <c r="AD123" s="41">
        <v>350.62</v>
      </c>
      <c r="AE123" s="41"/>
      <c r="AF123" s="29"/>
    </row>
    <row r="124" spans="1:32" ht="131.25" x14ac:dyDescent="0.3">
      <c r="A124" s="50" t="s">
        <v>130</v>
      </c>
      <c r="B124" s="41"/>
      <c r="C124" s="41"/>
      <c r="D124" s="41"/>
      <c r="E124" s="41"/>
      <c r="F124" s="32"/>
      <c r="G124" s="47"/>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29"/>
    </row>
    <row r="125" spans="1:32" ht="18.75" x14ac:dyDescent="0.3">
      <c r="A125" s="19" t="s">
        <v>31</v>
      </c>
      <c r="B125" s="32">
        <f>B126</f>
        <v>10200.4</v>
      </c>
      <c r="C125" s="32">
        <f>C126</f>
        <v>1335.14</v>
      </c>
      <c r="D125" s="32">
        <f t="shared" ref="D125:E125" si="189">D126</f>
        <v>0</v>
      </c>
      <c r="E125" s="32">
        <f t="shared" si="189"/>
        <v>575.16</v>
      </c>
      <c r="F125" s="32">
        <f>E125/B125*100</f>
        <v>5.6386024077487154</v>
      </c>
      <c r="G125" s="47">
        <f>E125/C125*100</f>
        <v>43.078628458438814</v>
      </c>
      <c r="H125" s="32">
        <f>H126</f>
        <v>1335.14</v>
      </c>
      <c r="I125" s="32">
        <f t="shared" ref="I125:AE125" si="190">I126</f>
        <v>575.16</v>
      </c>
      <c r="J125" s="32">
        <f t="shared" si="190"/>
        <v>999.81</v>
      </c>
      <c r="K125" s="32">
        <f t="shared" si="190"/>
        <v>0</v>
      </c>
      <c r="L125" s="32">
        <f t="shared" si="190"/>
        <v>657.35</v>
      </c>
      <c r="M125" s="32">
        <f t="shared" si="190"/>
        <v>0</v>
      </c>
      <c r="N125" s="32">
        <f t="shared" si="190"/>
        <v>1009.37</v>
      </c>
      <c r="O125" s="32">
        <f t="shared" si="190"/>
        <v>0</v>
      </c>
      <c r="P125" s="32">
        <f t="shared" si="190"/>
        <v>773.67</v>
      </c>
      <c r="Q125" s="32">
        <f t="shared" si="190"/>
        <v>0</v>
      </c>
      <c r="R125" s="32">
        <f t="shared" si="190"/>
        <v>774.62</v>
      </c>
      <c r="S125" s="32">
        <f t="shared" si="190"/>
        <v>0</v>
      </c>
      <c r="T125" s="32">
        <f t="shared" si="190"/>
        <v>1139.3699999999999</v>
      </c>
      <c r="U125" s="32">
        <f t="shared" si="190"/>
        <v>0</v>
      </c>
      <c r="V125" s="32">
        <f t="shared" si="190"/>
        <v>713.67</v>
      </c>
      <c r="W125" s="32">
        <f t="shared" si="190"/>
        <v>0</v>
      </c>
      <c r="X125" s="32">
        <f t="shared" si="190"/>
        <v>628.91999999999996</v>
      </c>
      <c r="Y125" s="32">
        <f t="shared" si="190"/>
        <v>0</v>
      </c>
      <c r="Z125" s="32">
        <f t="shared" si="190"/>
        <v>976.45</v>
      </c>
      <c r="AA125" s="32">
        <f t="shared" si="190"/>
        <v>0</v>
      </c>
      <c r="AB125" s="32">
        <f t="shared" si="190"/>
        <v>713.67</v>
      </c>
      <c r="AC125" s="32">
        <f t="shared" si="190"/>
        <v>0</v>
      </c>
      <c r="AD125" s="32">
        <f t="shared" si="190"/>
        <v>478.36</v>
      </c>
      <c r="AE125" s="32">
        <f t="shared" si="190"/>
        <v>0</v>
      </c>
      <c r="AF125" s="29"/>
    </row>
    <row r="126" spans="1:32" ht="18.75" x14ac:dyDescent="0.3">
      <c r="A126" s="15" t="s">
        <v>97</v>
      </c>
      <c r="B126" s="32">
        <f>H126+J126+L126+N126+P126+R126+T126+V126+X126+Z126+AB126+AD126</f>
        <v>10200.4</v>
      </c>
      <c r="C126" s="32">
        <f>H126</f>
        <v>1335.14</v>
      </c>
      <c r="D126" s="32"/>
      <c r="E126" s="32">
        <f>I126</f>
        <v>575.16</v>
      </c>
      <c r="F126" s="47">
        <f t="shared" ref="F126" si="191">D126/B126*100</f>
        <v>0</v>
      </c>
      <c r="G126" s="47">
        <f t="shared" ref="G126" si="192">E126/C126*100</f>
        <v>43.078628458438814</v>
      </c>
      <c r="H126" s="32">
        <v>1335.14</v>
      </c>
      <c r="I126" s="41">
        <v>575.16</v>
      </c>
      <c r="J126" s="41">
        <v>999.81</v>
      </c>
      <c r="K126" s="41"/>
      <c r="L126" s="41">
        <v>657.35</v>
      </c>
      <c r="M126" s="41"/>
      <c r="N126" s="41">
        <v>1009.37</v>
      </c>
      <c r="O126" s="41"/>
      <c r="P126" s="41">
        <v>773.67</v>
      </c>
      <c r="Q126" s="41"/>
      <c r="R126" s="41">
        <v>774.62</v>
      </c>
      <c r="S126" s="41"/>
      <c r="T126" s="41">
        <v>1139.3699999999999</v>
      </c>
      <c r="U126" s="41"/>
      <c r="V126" s="41">
        <v>713.67</v>
      </c>
      <c r="W126" s="41"/>
      <c r="X126" s="41">
        <v>628.91999999999996</v>
      </c>
      <c r="Y126" s="41"/>
      <c r="Z126" s="41">
        <v>976.45</v>
      </c>
      <c r="AA126" s="41"/>
      <c r="AB126" s="41">
        <v>713.67</v>
      </c>
      <c r="AC126" s="41"/>
      <c r="AD126" s="41">
        <v>478.36</v>
      </c>
      <c r="AE126" s="41"/>
      <c r="AF126" s="29"/>
    </row>
    <row r="127" spans="1:32" ht="18.75" x14ac:dyDescent="0.3">
      <c r="A127" s="56" t="s">
        <v>85</v>
      </c>
      <c r="B127" s="41"/>
      <c r="C127" s="41"/>
      <c r="D127" s="41"/>
      <c r="E127" s="41"/>
      <c r="F127" s="32"/>
      <c r="G127" s="47"/>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29"/>
    </row>
    <row r="128" spans="1:32" ht="18.75" x14ac:dyDescent="0.3">
      <c r="A128" s="19" t="s">
        <v>31</v>
      </c>
      <c r="B128" s="41">
        <f>B129+B130</f>
        <v>16519.5</v>
      </c>
      <c r="C128" s="41">
        <f t="shared" ref="C128:E128" si="193">C129+C130</f>
        <v>2190.8900000000003</v>
      </c>
      <c r="D128" s="41">
        <f t="shared" si="193"/>
        <v>0</v>
      </c>
      <c r="E128" s="41">
        <f t="shared" si="193"/>
        <v>1150.32</v>
      </c>
      <c r="F128" s="32">
        <f>E128/B128*100</f>
        <v>6.9634068827749012</v>
      </c>
      <c r="G128" s="47">
        <f>E128/C128*100</f>
        <v>52.504689874891021</v>
      </c>
      <c r="H128" s="41">
        <f>H129+H130</f>
        <v>2190.8900000000003</v>
      </c>
      <c r="I128" s="41">
        <f t="shared" ref="I128:AE128" si="194">I129+I130</f>
        <v>1150.32</v>
      </c>
      <c r="J128" s="41">
        <f t="shared" si="194"/>
        <v>1534.36</v>
      </c>
      <c r="K128" s="41">
        <f t="shared" si="194"/>
        <v>0</v>
      </c>
      <c r="L128" s="41">
        <f t="shared" si="194"/>
        <v>1087.18</v>
      </c>
      <c r="M128" s="41">
        <f t="shared" si="194"/>
        <v>0</v>
      </c>
      <c r="N128" s="41">
        <f t="shared" si="194"/>
        <v>1620.9</v>
      </c>
      <c r="O128" s="41">
        <f t="shared" si="194"/>
        <v>0</v>
      </c>
      <c r="P128" s="41">
        <f t="shared" si="194"/>
        <v>1258.3699999999999</v>
      </c>
      <c r="Q128" s="41">
        <f t="shared" si="194"/>
        <v>0</v>
      </c>
      <c r="R128" s="41">
        <f t="shared" si="194"/>
        <v>1204.45</v>
      </c>
      <c r="S128" s="41">
        <f t="shared" si="194"/>
        <v>0</v>
      </c>
      <c r="T128" s="41">
        <f t="shared" si="194"/>
        <v>1750.8999999999999</v>
      </c>
      <c r="U128" s="41">
        <f t="shared" si="194"/>
        <v>0</v>
      </c>
      <c r="V128" s="41">
        <f t="shared" si="194"/>
        <v>1198.3699999999999</v>
      </c>
      <c r="W128" s="41">
        <f t="shared" si="194"/>
        <v>0</v>
      </c>
      <c r="X128" s="41">
        <f t="shared" si="194"/>
        <v>1058.75</v>
      </c>
      <c r="Y128" s="41">
        <f t="shared" si="194"/>
        <v>0</v>
      </c>
      <c r="Z128" s="41">
        <f t="shared" si="194"/>
        <v>1587.98</v>
      </c>
      <c r="AA128" s="41">
        <f t="shared" si="194"/>
        <v>0</v>
      </c>
      <c r="AB128" s="41">
        <f t="shared" si="194"/>
        <v>1198.3699999999999</v>
      </c>
      <c r="AC128" s="41">
        <f t="shared" si="194"/>
        <v>0</v>
      </c>
      <c r="AD128" s="41">
        <f t="shared" si="194"/>
        <v>828.98</v>
      </c>
      <c r="AE128" s="41">
        <f t="shared" si="194"/>
        <v>0</v>
      </c>
      <c r="AF128" s="29"/>
    </row>
    <row r="129" spans="1:32" ht="18.75" x14ac:dyDescent="0.3">
      <c r="A129" s="15" t="s">
        <v>97</v>
      </c>
      <c r="B129" s="41">
        <f>B126</f>
        <v>10200.4</v>
      </c>
      <c r="C129" s="41">
        <f t="shared" ref="C129:E129" si="195">C126</f>
        <v>1335.14</v>
      </c>
      <c r="D129" s="41">
        <f t="shared" si="195"/>
        <v>0</v>
      </c>
      <c r="E129" s="41">
        <f t="shared" si="195"/>
        <v>575.16</v>
      </c>
      <c r="F129" s="32"/>
      <c r="G129" s="47"/>
      <c r="H129" s="41">
        <f>H126</f>
        <v>1335.14</v>
      </c>
      <c r="I129" s="41">
        <f t="shared" ref="I129:AE129" si="196">I126</f>
        <v>575.16</v>
      </c>
      <c r="J129" s="41">
        <f t="shared" si="196"/>
        <v>999.81</v>
      </c>
      <c r="K129" s="41">
        <f t="shared" si="196"/>
        <v>0</v>
      </c>
      <c r="L129" s="41">
        <f t="shared" si="196"/>
        <v>657.35</v>
      </c>
      <c r="M129" s="41">
        <f t="shared" si="196"/>
        <v>0</v>
      </c>
      <c r="N129" s="41">
        <f t="shared" si="196"/>
        <v>1009.37</v>
      </c>
      <c r="O129" s="41">
        <f t="shared" si="196"/>
        <v>0</v>
      </c>
      <c r="P129" s="41">
        <f t="shared" si="196"/>
        <v>773.67</v>
      </c>
      <c r="Q129" s="41">
        <f t="shared" si="196"/>
        <v>0</v>
      </c>
      <c r="R129" s="41">
        <f t="shared" si="196"/>
        <v>774.62</v>
      </c>
      <c r="S129" s="41">
        <f t="shared" si="196"/>
        <v>0</v>
      </c>
      <c r="T129" s="41">
        <f t="shared" si="196"/>
        <v>1139.3699999999999</v>
      </c>
      <c r="U129" s="41">
        <f t="shared" si="196"/>
        <v>0</v>
      </c>
      <c r="V129" s="41">
        <f t="shared" si="196"/>
        <v>713.67</v>
      </c>
      <c r="W129" s="41">
        <f t="shared" si="196"/>
        <v>0</v>
      </c>
      <c r="X129" s="41">
        <f t="shared" si="196"/>
        <v>628.91999999999996</v>
      </c>
      <c r="Y129" s="41">
        <f t="shared" si="196"/>
        <v>0</v>
      </c>
      <c r="Z129" s="41">
        <f t="shared" si="196"/>
        <v>976.45</v>
      </c>
      <c r="AA129" s="41">
        <f t="shared" si="196"/>
        <v>0</v>
      </c>
      <c r="AB129" s="41">
        <f t="shared" si="196"/>
        <v>713.67</v>
      </c>
      <c r="AC129" s="41">
        <f t="shared" si="196"/>
        <v>0</v>
      </c>
      <c r="AD129" s="41">
        <f t="shared" si="196"/>
        <v>478.36</v>
      </c>
      <c r="AE129" s="41">
        <f t="shared" si="196"/>
        <v>0</v>
      </c>
      <c r="AF129" s="29"/>
    </row>
    <row r="130" spans="1:32" ht="18.75" x14ac:dyDescent="0.3">
      <c r="A130" s="15" t="s">
        <v>33</v>
      </c>
      <c r="B130" s="41">
        <f>B123</f>
        <v>6319.0999999999985</v>
      </c>
      <c r="C130" s="41">
        <f t="shared" ref="C130:E130" si="197">C123</f>
        <v>855.75</v>
      </c>
      <c r="D130" s="41">
        <f t="shared" si="197"/>
        <v>0</v>
      </c>
      <c r="E130" s="41">
        <f t="shared" si="197"/>
        <v>575.16</v>
      </c>
      <c r="F130" s="47">
        <f t="shared" ref="F130:G130" si="198">D130/B130*100</f>
        <v>0</v>
      </c>
      <c r="G130" s="47">
        <f t="shared" si="198"/>
        <v>67.211218229623142</v>
      </c>
      <c r="H130" s="41">
        <f>H123</f>
        <v>855.75</v>
      </c>
      <c r="I130" s="41">
        <f t="shared" ref="I130:AE130" si="199">I123</f>
        <v>575.16</v>
      </c>
      <c r="J130" s="41">
        <f t="shared" si="199"/>
        <v>534.54999999999995</v>
      </c>
      <c r="K130" s="41">
        <f t="shared" si="199"/>
        <v>0</v>
      </c>
      <c r="L130" s="41">
        <f t="shared" si="199"/>
        <v>429.83</v>
      </c>
      <c r="M130" s="41">
        <f t="shared" si="199"/>
        <v>0</v>
      </c>
      <c r="N130" s="41">
        <f t="shared" si="199"/>
        <v>611.53</v>
      </c>
      <c r="O130" s="41">
        <f t="shared" si="199"/>
        <v>0</v>
      </c>
      <c r="P130" s="41">
        <f t="shared" si="199"/>
        <v>484.7</v>
      </c>
      <c r="Q130" s="41">
        <f t="shared" si="199"/>
        <v>0</v>
      </c>
      <c r="R130" s="41">
        <f t="shared" si="199"/>
        <v>429.83</v>
      </c>
      <c r="S130" s="41">
        <f t="shared" si="199"/>
        <v>0</v>
      </c>
      <c r="T130" s="41">
        <f t="shared" si="199"/>
        <v>611.53</v>
      </c>
      <c r="U130" s="41">
        <f t="shared" si="199"/>
        <v>0</v>
      </c>
      <c r="V130" s="41">
        <f t="shared" si="199"/>
        <v>484.7</v>
      </c>
      <c r="W130" s="41">
        <f t="shared" si="199"/>
        <v>0</v>
      </c>
      <c r="X130" s="41">
        <f t="shared" si="199"/>
        <v>429.83</v>
      </c>
      <c r="Y130" s="41">
        <f t="shared" si="199"/>
        <v>0</v>
      </c>
      <c r="Z130" s="41">
        <f t="shared" si="199"/>
        <v>611.53</v>
      </c>
      <c r="AA130" s="41">
        <f t="shared" si="199"/>
        <v>0</v>
      </c>
      <c r="AB130" s="41">
        <f t="shared" si="199"/>
        <v>484.7</v>
      </c>
      <c r="AC130" s="41">
        <f t="shared" si="199"/>
        <v>0</v>
      </c>
      <c r="AD130" s="41">
        <f t="shared" si="199"/>
        <v>350.62</v>
      </c>
      <c r="AE130" s="41">
        <f t="shared" si="199"/>
        <v>0</v>
      </c>
      <c r="AF130" s="29"/>
    </row>
    <row r="131" spans="1:32" ht="37.5" x14ac:dyDescent="0.3">
      <c r="A131" s="28" t="s">
        <v>92</v>
      </c>
      <c r="B131" s="41"/>
      <c r="C131" s="41"/>
      <c r="D131" s="41"/>
      <c r="E131" s="41"/>
      <c r="F131" s="32"/>
      <c r="G131" s="47"/>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29"/>
    </row>
    <row r="132" spans="1:32" ht="18.75" x14ac:dyDescent="0.3">
      <c r="A132" s="8" t="s">
        <v>31</v>
      </c>
      <c r="B132" s="41">
        <f>B133+B134</f>
        <v>16519.5</v>
      </c>
      <c r="C132" s="41">
        <f t="shared" ref="C132:E132" si="200">C133+C134</f>
        <v>2190.8900000000003</v>
      </c>
      <c r="D132" s="41">
        <f t="shared" si="200"/>
        <v>0</v>
      </c>
      <c r="E132" s="41">
        <f t="shared" si="200"/>
        <v>1150.32</v>
      </c>
      <c r="F132" s="32">
        <f>E132/B132*100</f>
        <v>6.9634068827749012</v>
      </c>
      <c r="G132" s="47">
        <f>E132/C132*100</f>
        <v>52.504689874891021</v>
      </c>
      <c r="H132" s="41">
        <f>H133+H134</f>
        <v>2190.8900000000003</v>
      </c>
      <c r="I132" s="41">
        <f t="shared" ref="I132:AE132" si="201">I133+I134</f>
        <v>1150.32</v>
      </c>
      <c r="J132" s="41">
        <f t="shared" si="201"/>
        <v>1534.36</v>
      </c>
      <c r="K132" s="41">
        <f t="shared" si="201"/>
        <v>0</v>
      </c>
      <c r="L132" s="41">
        <f t="shared" si="201"/>
        <v>1087.18</v>
      </c>
      <c r="M132" s="41">
        <f t="shared" si="201"/>
        <v>0</v>
      </c>
      <c r="N132" s="41">
        <f t="shared" si="201"/>
        <v>1620.9</v>
      </c>
      <c r="O132" s="41">
        <f t="shared" si="201"/>
        <v>0</v>
      </c>
      <c r="P132" s="41">
        <f t="shared" si="201"/>
        <v>1258.3699999999999</v>
      </c>
      <c r="Q132" s="41">
        <f t="shared" si="201"/>
        <v>0</v>
      </c>
      <c r="R132" s="41">
        <f t="shared" si="201"/>
        <v>1204.45</v>
      </c>
      <c r="S132" s="41">
        <f t="shared" si="201"/>
        <v>0</v>
      </c>
      <c r="T132" s="41">
        <f t="shared" si="201"/>
        <v>1750.8999999999999</v>
      </c>
      <c r="U132" s="41">
        <f t="shared" si="201"/>
        <v>0</v>
      </c>
      <c r="V132" s="41">
        <f t="shared" si="201"/>
        <v>1198.3699999999999</v>
      </c>
      <c r="W132" s="41">
        <f t="shared" si="201"/>
        <v>0</v>
      </c>
      <c r="X132" s="41">
        <f t="shared" si="201"/>
        <v>1058.75</v>
      </c>
      <c r="Y132" s="41">
        <f t="shared" si="201"/>
        <v>0</v>
      </c>
      <c r="Z132" s="41">
        <f t="shared" si="201"/>
        <v>1587.98</v>
      </c>
      <c r="AA132" s="41">
        <f t="shared" si="201"/>
        <v>0</v>
      </c>
      <c r="AB132" s="41">
        <f t="shared" si="201"/>
        <v>1198.3699999999999</v>
      </c>
      <c r="AC132" s="41">
        <f t="shared" si="201"/>
        <v>0</v>
      </c>
      <c r="AD132" s="41">
        <f t="shared" si="201"/>
        <v>828.98</v>
      </c>
      <c r="AE132" s="41">
        <f t="shared" si="201"/>
        <v>0</v>
      </c>
      <c r="AF132" s="29"/>
    </row>
    <row r="133" spans="1:32" ht="18.75" x14ac:dyDescent="0.3">
      <c r="A133" s="15" t="s">
        <v>97</v>
      </c>
      <c r="B133" s="41">
        <f>B129</f>
        <v>10200.4</v>
      </c>
      <c r="C133" s="41">
        <f t="shared" ref="C133:E133" si="202">C129</f>
        <v>1335.14</v>
      </c>
      <c r="D133" s="41">
        <f t="shared" si="202"/>
        <v>0</v>
      </c>
      <c r="E133" s="41">
        <f t="shared" si="202"/>
        <v>575.16</v>
      </c>
      <c r="F133" s="32"/>
      <c r="G133" s="47"/>
      <c r="H133" s="41">
        <f>H129</f>
        <v>1335.14</v>
      </c>
      <c r="I133" s="41">
        <f t="shared" ref="I133:AE133" si="203">I129</f>
        <v>575.16</v>
      </c>
      <c r="J133" s="41">
        <f t="shared" si="203"/>
        <v>999.81</v>
      </c>
      <c r="K133" s="41">
        <f t="shared" si="203"/>
        <v>0</v>
      </c>
      <c r="L133" s="41">
        <f t="shared" si="203"/>
        <v>657.35</v>
      </c>
      <c r="M133" s="41">
        <f t="shared" si="203"/>
        <v>0</v>
      </c>
      <c r="N133" s="41">
        <f t="shared" si="203"/>
        <v>1009.37</v>
      </c>
      <c r="O133" s="41">
        <f t="shared" si="203"/>
        <v>0</v>
      </c>
      <c r="P133" s="41">
        <f t="shared" si="203"/>
        <v>773.67</v>
      </c>
      <c r="Q133" s="41">
        <f t="shared" si="203"/>
        <v>0</v>
      </c>
      <c r="R133" s="41">
        <f t="shared" si="203"/>
        <v>774.62</v>
      </c>
      <c r="S133" s="41">
        <f t="shared" si="203"/>
        <v>0</v>
      </c>
      <c r="T133" s="41">
        <f t="shared" si="203"/>
        <v>1139.3699999999999</v>
      </c>
      <c r="U133" s="41">
        <f t="shared" si="203"/>
        <v>0</v>
      </c>
      <c r="V133" s="41">
        <f t="shared" si="203"/>
        <v>713.67</v>
      </c>
      <c r="W133" s="41">
        <f t="shared" si="203"/>
        <v>0</v>
      </c>
      <c r="X133" s="41">
        <f t="shared" si="203"/>
        <v>628.91999999999996</v>
      </c>
      <c r="Y133" s="41">
        <f t="shared" si="203"/>
        <v>0</v>
      </c>
      <c r="Z133" s="41">
        <f t="shared" si="203"/>
        <v>976.45</v>
      </c>
      <c r="AA133" s="41">
        <f t="shared" si="203"/>
        <v>0</v>
      </c>
      <c r="AB133" s="41">
        <f t="shared" si="203"/>
        <v>713.67</v>
      </c>
      <c r="AC133" s="41">
        <f t="shared" si="203"/>
        <v>0</v>
      </c>
      <c r="AD133" s="41">
        <f t="shared" si="203"/>
        <v>478.36</v>
      </c>
      <c r="AE133" s="41">
        <f t="shared" si="203"/>
        <v>0</v>
      </c>
      <c r="AF133" s="29"/>
    </row>
    <row r="134" spans="1:32" ht="18.75" x14ac:dyDescent="0.3">
      <c r="A134" s="13" t="s">
        <v>33</v>
      </c>
      <c r="B134" s="41">
        <f>B130</f>
        <v>6319.0999999999985</v>
      </c>
      <c r="C134" s="41">
        <f t="shared" ref="C134:E134" si="204">C130</f>
        <v>855.75</v>
      </c>
      <c r="D134" s="41">
        <f t="shared" si="204"/>
        <v>0</v>
      </c>
      <c r="E134" s="41">
        <f t="shared" si="204"/>
        <v>575.16</v>
      </c>
      <c r="F134" s="47">
        <f t="shared" ref="F134:G134" si="205">D134/B134*100</f>
        <v>0</v>
      </c>
      <c r="G134" s="47">
        <f t="shared" si="205"/>
        <v>67.211218229623142</v>
      </c>
      <c r="H134" s="41">
        <f>H130</f>
        <v>855.75</v>
      </c>
      <c r="I134" s="41">
        <f t="shared" ref="I134:AE134" si="206">I130</f>
        <v>575.16</v>
      </c>
      <c r="J134" s="41">
        <f t="shared" si="206"/>
        <v>534.54999999999995</v>
      </c>
      <c r="K134" s="41">
        <f t="shared" si="206"/>
        <v>0</v>
      </c>
      <c r="L134" s="41">
        <f t="shared" si="206"/>
        <v>429.83</v>
      </c>
      <c r="M134" s="41">
        <f t="shared" si="206"/>
        <v>0</v>
      </c>
      <c r="N134" s="41">
        <f t="shared" si="206"/>
        <v>611.53</v>
      </c>
      <c r="O134" s="41">
        <f t="shared" si="206"/>
        <v>0</v>
      </c>
      <c r="P134" s="41">
        <f t="shared" si="206"/>
        <v>484.7</v>
      </c>
      <c r="Q134" s="41">
        <f t="shared" si="206"/>
        <v>0</v>
      </c>
      <c r="R134" s="41">
        <f t="shared" si="206"/>
        <v>429.83</v>
      </c>
      <c r="S134" s="41">
        <f t="shared" si="206"/>
        <v>0</v>
      </c>
      <c r="T134" s="41">
        <f t="shared" si="206"/>
        <v>611.53</v>
      </c>
      <c r="U134" s="41">
        <f t="shared" si="206"/>
        <v>0</v>
      </c>
      <c r="V134" s="41">
        <f t="shared" si="206"/>
        <v>484.7</v>
      </c>
      <c r="W134" s="41">
        <f t="shared" si="206"/>
        <v>0</v>
      </c>
      <c r="X134" s="41">
        <f t="shared" si="206"/>
        <v>429.83</v>
      </c>
      <c r="Y134" s="41">
        <f t="shared" si="206"/>
        <v>0</v>
      </c>
      <c r="Z134" s="41">
        <f t="shared" si="206"/>
        <v>611.53</v>
      </c>
      <c r="AA134" s="41">
        <f t="shared" si="206"/>
        <v>0</v>
      </c>
      <c r="AB134" s="41">
        <f t="shared" si="206"/>
        <v>484.7</v>
      </c>
      <c r="AC134" s="41">
        <f t="shared" si="206"/>
        <v>0</v>
      </c>
      <c r="AD134" s="41">
        <f t="shared" si="206"/>
        <v>350.62</v>
      </c>
      <c r="AE134" s="41">
        <f t="shared" si="206"/>
        <v>0</v>
      </c>
      <c r="AF134" s="29"/>
    </row>
    <row r="135" spans="1:32" ht="37.5" x14ac:dyDescent="0.3">
      <c r="A135" s="56" t="s">
        <v>63</v>
      </c>
      <c r="B135" s="41">
        <f>B136+B137+B138</f>
        <v>32022.940000000002</v>
      </c>
      <c r="C135" s="41">
        <f t="shared" ref="C135:E135" si="207">C136+C137+C138</f>
        <v>3567.17</v>
      </c>
      <c r="D135" s="41">
        <f t="shared" si="207"/>
        <v>0</v>
      </c>
      <c r="E135" s="41">
        <f t="shared" si="207"/>
        <v>1150.32</v>
      </c>
      <c r="F135" s="32">
        <f t="shared" si="183"/>
        <v>3.5921748596474901</v>
      </c>
      <c r="G135" s="47">
        <f t="shared" si="184"/>
        <v>32.247411813846824</v>
      </c>
      <c r="H135" s="41">
        <f>H136+H137+H138</f>
        <v>3567.17</v>
      </c>
      <c r="I135" s="41">
        <f t="shared" ref="I135:AE135" si="208">I136+I137+I138</f>
        <v>2251.7799999999997</v>
      </c>
      <c r="J135" s="41">
        <f t="shared" si="208"/>
        <v>2568.8199999999997</v>
      </c>
      <c r="K135" s="41">
        <f t="shared" si="208"/>
        <v>0</v>
      </c>
      <c r="L135" s="41">
        <f t="shared" si="208"/>
        <v>2129.33</v>
      </c>
      <c r="M135" s="41">
        <f t="shared" si="208"/>
        <v>0</v>
      </c>
      <c r="N135" s="41">
        <f t="shared" si="208"/>
        <v>2912.43</v>
      </c>
      <c r="O135" s="41">
        <f t="shared" si="208"/>
        <v>0</v>
      </c>
      <c r="P135" s="41">
        <f t="shared" si="208"/>
        <v>2446.54</v>
      </c>
      <c r="Q135" s="41">
        <f t="shared" si="208"/>
        <v>0</v>
      </c>
      <c r="R135" s="41">
        <f t="shared" si="208"/>
        <v>2203.48</v>
      </c>
      <c r="S135" s="41">
        <f t="shared" si="208"/>
        <v>0</v>
      </c>
      <c r="T135" s="41">
        <f t="shared" si="208"/>
        <v>3008.91</v>
      </c>
      <c r="U135" s="41">
        <f t="shared" si="208"/>
        <v>0</v>
      </c>
      <c r="V135" s="41">
        <f t="shared" si="208"/>
        <v>2218.7399999999998</v>
      </c>
      <c r="W135" s="41">
        <f t="shared" si="208"/>
        <v>0</v>
      </c>
      <c r="X135" s="41">
        <f t="shared" si="208"/>
        <v>2057.7799999999997</v>
      </c>
      <c r="Y135" s="41">
        <f t="shared" si="208"/>
        <v>0</v>
      </c>
      <c r="Z135" s="41">
        <f t="shared" si="208"/>
        <v>2832.1800000000003</v>
      </c>
      <c r="AA135" s="41">
        <f t="shared" si="208"/>
        <v>0</v>
      </c>
      <c r="AB135" s="41">
        <f t="shared" si="208"/>
        <v>2218.7399999999998</v>
      </c>
      <c r="AC135" s="41">
        <f t="shared" si="208"/>
        <v>0</v>
      </c>
      <c r="AD135" s="41">
        <f t="shared" si="208"/>
        <v>2187.02</v>
      </c>
      <c r="AE135" s="41">
        <f t="shared" si="208"/>
        <v>0</v>
      </c>
      <c r="AF135" s="29"/>
    </row>
    <row r="136" spans="1:32" ht="18.75" x14ac:dyDescent="0.3">
      <c r="A136" s="15" t="s">
        <v>102</v>
      </c>
      <c r="B136" s="41">
        <f>B59</f>
        <v>2.8</v>
      </c>
      <c r="C136" s="41">
        <f>C23</f>
        <v>0</v>
      </c>
      <c r="D136" s="41">
        <f>D23</f>
        <v>0</v>
      </c>
      <c r="E136" s="41">
        <f>E23</f>
        <v>0</v>
      </c>
      <c r="F136" s="32"/>
      <c r="G136" s="47"/>
      <c r="H136" s="41">
        <f t="shared" ref="H136:AE136" si="209">H23</f>
        <v>0</v>
      </c>
      <c r="I136" s="41">
        <f t="shared" si="209"/>
        <v>0</v>
      </c>
      <c r="J136" s="41">
        <f t="shared" si="209"/>
        <v>0</v>
      </c>
      <c r="K136" s="41">
        <f t="shared" si="209"/>
        <v>0</v>
      </c>
      <c r="L136" s="41">
        <f t="shared" si="209"/>
        <v>0</v>
      </c>
      <c r="M136" s="41">
        <f t="shared" si="209"/>
        <v>0</v>
      </c>
      <c r="N136" s="41">
        <f t="shared" si="209"/>
        <v>0</v>
      </c>
      <c r="O136" s="41">
        <f t="shared" si="209"/>
        <v>0</v>
      </c>
      <c r="P136" s="41">
        <f t="shared" si="209"/>
        <v>2.8</v>
      </c>
      <c r="Q136" s="41">
        <f t="shared" si="209"/>
        <v>0</v>
      </c>
      <c r="R136" s="41">
        <f t="shared" si="209"/>
        <v>0</v>
      </c>
      <c r="S136" s="41">
        <f t="shared" si="209"/>
        <v>0</v>
      </c>
      <c r="T136" s="41">
        <f t="shared" si="209"/>
        <v>0</v>
      </c>
      <c r="U136" s="41">
        <f t="shared" si="209"/>
        <v>0</v>
      </c>
      <c r="V136" s="41">
        <f t="shared" si="209"/>
        <v>0</v>
      </c>
      <c r="W136" s="41">
        <f t="shared" si="209"/>
        <v>0</v>
      </c>
      <c r="X136" s="41">
        <f t="shared" si="209"/>
        <v>0</v>
      </c>
      <c r="Y136" s="41">
        <f t="shared" si="209"/>
        <v>0</v>
      </c>
      <c r="Z136" s="41">
        <f t="shared" si="209"/>
        <v>0</v>
      </c>
      <c r="AA136" s="41">
        <f t="shared" si="209"/>
        <v>0</v>
      </c>
      <c r="AB136" s="41">
        <f t="shared" si="209"/>
        <v>0</v>
      </c>
      <c r="AC136" s="41">
        <f t="shared" si="209"/>
        <v>0</v>
      </c>
      <c r="AD136" s="41">
        <f t="shared" si="209"/>
        <v>0</v>
      </c>
      <c r="AE136" s="41">
        <f t="shared" si="209"/>
        <v>0</v>
      </c>
      <c r="AF136" s="29"/>
    </row>
    <row r="137" spans="1:32" ht="18.75" x14ac:dyDescent="0.3">
      <c r="A137" s="15" t="s">
        <v>97</v>
      </c>
      <c r="B137" s="41">
        <f>B54++B129</f>
        <v>12699.6</v>
      </c>
      <c r="C137" s="41">
        <f>C11+C19+C126</f>
        <v>1678.91</v>
      </c>
      <c r="D137" s="41">
        <f>D11+D19+D126</f>
        <v>0</v>
      </c>
      <c r="E137" s="41">
        <f>E11+E19+E126</f>
        <v>575.16</v>
      </c>
      <c r="F137" s="32"/>
      <c r="G137" s="47"/>
      <c r="H137" s="41">
        <f t="shared" ref="H137:AE137" si="210">H11+H19+H126</f>
        <v>1678.91</v>
      </c>
      <c r="I137" s="41">
        <f t="shared" si="210"/>
        <v>935.27</v>
      </c>
      <c r="J137" s="41">
        <f t="shared" si="210"/>
        <v>1195.48</v>
      </c>
      <c r="K137" s="41">
        <f t="shared" si="210"/>
        <v>0</v>
      </c>
      <c r="L137" s="41">
        <f t="shared" si="210"/>
        <v>860.91000000000008</v>
      </c>
      <c r="M137" s="41">
        <f t="shared" si="210"/>
        <v>0</v>
      </c>
      <c r="N137" s="41">
        <f t="shared" si="210"/>
        <v>1281.56</v>
      </c>
      <c r="O137" s="41">
        <f t="shared" si="210"/>
        <v>0</v>
      </c>
      <c r="P137" s="41">
        <f t="shared" si="210"/>
        <v>945.27</v>
      </c>
      <c r="Q137" s="41">
        <f t="shared" si="210"/>
        <v>0</v>
      </c>
      <c r="R137" s="41">
        <f t="shared" si="210"/>
        <v>924.88</v>
      </c>
      <c r="S137" s="41">
        <f t="shared" si="210"/>
        <v>0</v>
      </c>
      <c r="T137" s="41">
        <f t="shared" si="210"/>
        <v>1419.86</v>
      </c>
      <c r="U137" s="41">
        <f t="shared" si="210"/>
        <v>0</v>
      </c>
      <c r="V137" s="41">
        <f t="shared" si="210"/>
        <v>885.27</v>
      </c>
      <c r="W137" s="41">
        <f t="shared" si="210"/>
        <v>0</v>
      </c>
      <c r="X137" s="41">
        <f t="shared" si="210"/>
        <v>779.18</v>
      </c>
      <c r="Y137" s="41">
        <f t="shared" si="210"/>
        <v>0</v>
      </c>
      <c r="Z137" s="41">
        <f t="shared" si="210"/>
        <v>1245.1300000000001</v>
      </c>
      <c r="AA137" s="41">
        <f t="shared" si="210"/>
        <v>0</v>
      </c>
      <c r="AB137" s="41">
        <f t="shared" si="210"/>
        <v>885.28</v>
      </c>
      <c r="AC137" s="41">
        <f t="shared" si="210"/>
        <v>0</v>
      </c>
      <c r="AD137" s="41">
        <f t="shared" si="210"/>
        <v>597.87</v>
      </c>
      <c r="AE137" s="41">
        <f t="shared" si="210"/>
        <v>0</v>
      </c>
      <c r="AF137" s="29"/>
    </row>
    <row r="138" spans="1:32" ht="18.75" x14ac:dyDescent="0.3">
      <c r="A138" s="15" t="s">
        <v>33</v>
      </c>
      <c r="B138" s="41">
        <f>B55+B105+B116+B130</f>
        <v>19320.54</v>
      </c>
      <c r="C138" s="41">
        <f>C12+C16+C20+C26+C41+C66+C78+C84+C113+C123</f>
        <v>1888.26</v>
      </c>
      <c r="D138" s="41">
        <f>D12+D16+D20+D26+D41+D66+D78+D84+D113+D123</f>
        <v>0</v>
      </c>
      <c r="E138" s="41">
        <f>E12+E16+E20+E26+E41+E66+E78+E84+E113+E123</f>
        <v>575.16</v>
      </c>
      <c r="F138" s="32">
        <f t="shared" si="183"/>
        <v>2.9769354272706661</v>
      </c>
      <c r="G138" s="47">
        <f t="shared" si="184"/>
        <v>30.459788376600677</v>
      </c>
      <c r="H138" s="41">
        <f t="shared" ref="H138:AE138" si="211">H12+H16+H20+H26+H41+H66+H78+H84+H113+H123</f>
        <v>1888.26</v>
      </c>
      <c r="I138" s="41">
        <f t="shared" si="211"/>
        <v>1316.51</v>
      </c>
      <c r="J138" s="41">
        <f t="shared" si="211"/>
        <v>1373.34</v>
      </c>
      <c r="K138" s="41">
        <f t="shared" si="211"/>
        <v>0</v>
      </c>
      <c r="L138" s="41">
        <f t="shared" si="211"/>
        <v>1268.42</v>
      </c>
      <c r="M138" s="41">
        <f t="shared" si="211"/>
        <v>0</v>
      </c>
      <c r="N138" s="41">
        <f t="shared" si="211"/>
        <v>1630.87</v>
      </c>
      <c r="O138" s="41">
        <f t="shared" si="211"/>
        <v>0</v>
      </c>
      <c r="P138" s="41">
        <f t="shared" si="211"/>
        <v>1498.47</v>
      </c>
      <c r="Q138" s="41">
        <f t="shared" si="211"/>
        <v>0</v>
      </c>
      <c r="R138" s="41">
        <f t="shared" si="211"/>
        <v>1278.5999999999999</v>
      </c>
      <c r="S138" s="41">
        <f t="shared" si="211"/>
        <v>0</v>
      </c>
      <c r="T138" s="41">
        <f t="shared" si="211"/>
        <v>1589.05</v>
      </c>
      <c r="U138" s="41">
        <f t="shared" si="211"/>
        <v>0</v>
      </c>
      <c r="V138" s="41">
        <f t="shared" si="211"/>
        <v>1333.47</v>
      </c>
      <c r="W138" s="41">
        <f t="shared" si="211"/>
        <v>0</v>
      </c>
      <c r="X138" s="41">
        <f t="shared" si="211"/>
        <v>1278.5999999999999</v>
      </c>
      <c r="Y138" s="41">
        <f t="shared" si="211"/>
        <v>0</v>
      </c>
      <c r="Z138" s="41">
        <f t="shared" si="211"/>
        <v>1587.05</v>
      </c>
      <c r="AA138" s="41">
        <f t="shared" si="211"/>
        <v>0</v>
      </c>
      <c r="AB138" s="41">
        <f t="shared" si="211"/>
        <v>1333.46</v>
      </c>
      <c r="AC138" s="41">
        <f t="shared" si="211"/>
        <v>0</v>
      </c>
      <c r="AD138" s="41">
        <f t="shared" si="211"/>
        <v>1589.15</v>
      </c>
      <c r="AE138" s="41">
        <f t="shared" si="211"/>
        <v>0</v>
      </c>
      <c r="AF138" s="29"/>
    </row>
    <row r="139" spans="1:32" ht="37.5" x14ac:dyDescent="0.3">
      <c r="A139" s="75" t="s">
        <v>132</v>
      </c>
      <c r="B139" s="41">
        <f>B56</f>
        <v>65.319999999999993</v>
      </c>
      <c r="C139" s="41">
        <f t="shared" ref="C139:E139" si="212">C56</f>
        <v>0</v>
      </c>
      <c r="D139" s="41">
        <f t="shared" si="212"/>
        <v>0</v>
      </c>
      <c r="E139" s="41">
        <f t="shared" si="212"/>
        <v>0</v>
      </c>
      <c r="F139" s="32">
        <f t="shared" ref="F139" si="213">E139/B139*100</f>
        <v>0</v>
      </c>
      <c r="G139" s="47" t="e">
        <f t="shared" ref="G139" si="214">E139/C139*100</f>
        <v>#DIV/0!</v>
      </c>
      <c r="H139" s="41">
        <f>H56</f>
        <v>0</v>
      </c>
      <c r="I139" s="41">
        <f t="shared" ref="I139:AE139" si="215">I56</f>
        <v>0</v>
      </c>
      <c r="J139" s="41">
        <f t="shared" si="215"/>
        <v>0</v>
      </c>
      <c r="K139" s="41">
        <f t="shared" si="215"/>
        <v>0</v>
      </c>
      <c r="L139" s="41">
        <f t="shared" si="215"/>
        <v>0</v>
      </c>
      <c r="M139" s="41">
        <f t="shared" si="215"/>
        <v>0</v>
      </c>
      <c r="N139" s="41">
        <f t="shared" si="215"/>
        <v>16.329999999999998</v>
      </c>
      <c r="O139" s="41">
        <f t="shared" si="215"/>
        <v>0</v>
      </c>
      <c r="P139" s="41">
        <f t="shared" si="215"/>
        <v>0</v>
      </c>
      <c r="Q139" s="41">
        <f t="shared" si="215"/>
        <v>0</v>
      </c>
      <c r="R139" s="41">
        <f t="shared" si="215"/>
        <v>0</v>
      </c>
      <c r="S139" s="41">
        <f t="shared" si="215"/>
        <v>0</v>
      </c>
      <c r="T139" s="41">
        <f t="shared" si="215"/>
        <v>16.329999999999998</v>
      </c>
      <c r="U139" s="41">
        <f t="shared" si="215"/>
        <v>0</v>
      </c>
      <c r="V139" s="41">
        <f t="shared" si="215"/>
        <v>0</v>
      </c>
      <c r="W139" s="41">
        <f t="shared" si="215"/>
        <v>0</v>
      </c>
      <c r="X139" s="41">
        <f t="shared" si="215"/>
        <v>0</v>
      </c>
      <c r="Y139" s="41">
        <f t="shared" si="215"/>
        <v>0</v>
      </c>
      <c r="Z139" s="41">
        <f t="shared" si="215"/>
        <v>16.329999999999998</v>
      </c>
      <c r="AA139" s="41">
        <f t="shared" si="215"/>
        <v>0</v>
      </c>
      <c r="AB139" s="41">
        <f t="shared" si="215"/>
        <v>0</v>
      </c>
      <c r="AC139" s="41">
        <f t="shared" si="215"/>
        <v>0</v>
      </c>
      <c r="AD139" s="41">
        <f t="shared" si="215"/>
        <v>16.329999999999998</v>
      </c>
      <c r="AE139" s="41">
        <f t="shared" si="215"/>
        <v>0</v>
      </c>
      <c r="AF139" s="29"/>
    </row>
    <row r="140" spans="1:32" ht="37.5" x14ac:dyDescent="0.3">
      <c r="A140" s="57" t="s">
        <v>64</v>
      </c>
      <c r="B140" s="41">
        <f>B141+B142+B143</f>
        <v>32022.940000000002</v>
      </c>
      <c r="C140" s="41">
        <f t="shared" ref="C140:E140" si="216">C141+C142+C143</f>
        <v>3567.17</v>
      </c>
      <c r="D140" s="41">
        <f t="shared" si="216"/>
        <v>0</v>
      </c>
      <c r="E140" s="41">
        <f t="shared" si="216"/>
        <v>1150.32</v>
      </c>
      <c r="F140" s="32">
        <f t="shared" si="183"/>
        <v>3.5921748596474901</v>
      </c>
      <c r="G140" s="47">
        <f t="shared" si="184"/>
        <v>32.247411813846824</v>
      </c>
      <c r="H140" s="41">
        <f>H141+H142+H143</f>
        <v>3567.17</v>
      </c>
      <c r="I140" s="41">
        <f t="shared" ref="I140:AE140" si="217">I141+I142+I143</f>
        <v>2251.7799999999997</v>
      </c>
      <c r="J140" s="41">
        <f t="shared" si="217"/>
        <v>2568.8199999999997</v>
      </c>
      <c r="K140" s="41">
        <f t="shared" si="217"/>
        <v>0</v>
      </c>
      <c r="L140" s="41">
        <f t="shared" si="217"/>
        <v>2129.33</v>
      </c>
      <c r="M140" s="41">
        <f t="shared" si="217"/>
        <v>0</v>
      </c>
      <c r="N140" s="41">
        <f t="shared" si="217"/>
        <v>2912.43</v>
      </c>
      <c r="O140" s="41">
        <f t="shared" si="217"/>
        <v>0</v>
      </c>
      <c r="P140" s="41">
        <f t="shared" si="217"/>
        <v>2446.54</v>
      </c>
      <c r="Q140" s="41">
        <f t="shared" si="217"/>
        <v>0</v>
      </c>
      <c r="R140" s="41">
        <f t="shared" si="217"/>
        <v>2203.48</v>
      </c>
      <c r="S140" s="41">
        <f t="shared" si="217"/>
        <v>0</v>
      </c>
      <c r="T140" s="41">
        <f t="shared" si="217"/>
        <v>3008.91</v>
      </c>
      <c r="U140" s="41">
        <f t="shared" si="217"/>
        <v>0</v>
      </c>
      <c r="V140" s="41">
        <f t="shared" si="217"/>
        <v>2218.7399999999998</v>
      </c>
      <c r="W140" s="41">
        <f t="shared" si="217"/>
        <v>0</v>
      </c>
      <c r="X140" s="41">
        <f t="shared" si="217"/>
        <v>2057.7799999999997</v>
      </c>
      <c r="Y140" s="41">
        <f t="shared" si="217"/>
        <v>0</v>
      </c>
      <c r="Z140" s="41">
        <f t="shared" si="217"/>
        <v>2832.1800000000003</v>
      </c>
      <c r="AA140" s="41">
        <f t="shared" si="217"/>
        <v>0</v>
      </c>
      <c r="AB140" s="41">
        <f t="shared" si="217"/>
        <v>2218.7399999999998</v>
      </c>
      <c r="AC140" s="41">
        <f t="shared" si="217"/>
        <v>0</v>
      </c>
      <c r="AD140" s="41">
        <f t="shared" si="217"/>
        <v>2187.02</v>
      </c>
      <c r="AE140" s="41">
        <f t="shared" si="217"/>
        <v>0</v>
      </c>
      <c r="AF140" s="29"/>
    </row>
    <row r="141" spans="1:32" ht="18.75" x14ac:dyDescent="0.3">
      <c r="A141" s="15" t="s">
        <v>102</v>
      </c>
      <c r="B141" s="41">
        <f>B136</f>
        <v>2.8</v>
      </c>
      <c r="C141" s="41">
        <f t="shared" ref="C141:E141" si="218">C136</f>
        <v>0</v>
      </c>
      <c r="D141" s="41">
        <f t="shared" si="218"/>
        <v>0</v>
      </c>
      <c r="E141" s="41">
        <f t="shared" si="218"/>
        <v>0</v>
      </c>
      <c r="F141" s="32"/>
      <c r="G141" s="47"/>
      <c r="H141" s="41">
        <f>H136</f>
        <v>0</v>
      </c>
      <c r="I141" s="41">
        <f t="shared" ref="I141:AE141" si="219">I136</f>
        <v>0</v>
      </c>
      <c r="J141" s="41">
        <f t="shared" si="219"/>
        <v>0</v>
      </c>
      <c r="K141" s="41">
        <f t="shared" si="219"/>
        <v>0</v>
      </c>
      <c r="L141" s="41">
        <f t="shared" si="219"/>
        <v>0</v>
      </c>
      <c r="M141" s="41">
        <f t="shared" si="219"/>
        <v>0</v>
      </c>
      <c r="N141" s="41">
        <f t="shared" si="219"/>
        <v>0</v>
      </c>
      <c r="O141" s="41">
        <f t="shared" si="219"/>
        <v>0</v>
      </c>
      <c r="P141" s="41">
        <f t="shared" si="219"/>
        <v>2.8</v>
      </c>
      <c r="Q141" s="41">
        <f t="shared" si="219"/>
        <v>0</v>
      </c>
      <c r="R141" s="41">
        <f t="shared" si="219"/>
        <v>0</v>
      </c>
      <c r="S141" s="41">
        <f t="shared" si="219"/>
        <v>0</v>
      </c>
      <c r="T141" s="41">
        <f t="shared" si="219"/>
        <v>0</v>
      </c>
      <c r="U141" s="41">
        <f t="shared" si="219"/>
        <v>0</v>
      </c>
      <c r="V141" s="41">
        <f t="shared" si="219"/>
        <v>0</v>
      </c>
      <c r="W141" s="41">
        <f t="shared" si="219"/>
        <v>0</v>
      </c>
      <c r="X141" s="41">
        <f t="shared" si="219"/>
        <v>0</v>
      </c>
      <c r="Y141" s="41">
        <f t="shared" si="219"/>
        <v>0</v>
      </c>
      <c r="Z141" s="41">
        <f t="shared" si="219"/>
        <v>0</v>
      </c>
      <c r="AA141" s="41">
        <f t="shared" si="219"/>
        <v>0</v>
      </c>
      <c r="AB141" s="41">
        <f t="shared" si="219"/>
        <v>0</v>
      </c>
      <c r="AC141" s="41">
        <f t="shared" si="219"/>
        <v>0</v>
      </c>
      <c r="AD141" s="41">
        <f t="shared" si="219"/>
        <v>0</v>
      </c>
      <c r="AE141" s="41">
        <f t="shared" si="219"/>
        <v>0</v>
      </c>
      <c r="AF141" s="29"/>
    </row>
    <row r="142" spans="1:32" ht="18.75" x14ac:dyDescent="0.3">
      <c r="A142" s="15" t="s">
        <v>97</v>
      </c>
      <c r="B142" s="41">
        <f>B137</f>
        <v>12699.6</v>
      </c>
      <c r="C142" s="41">
        <f t="shared" ref="C142:E142" si="220">C137</f>
        <v>1678.91</v>
      </c>
      <c r="D142" s="41">
        <f t="shared" si="220"/>
        <v>0</v>
      </c>
      <c r="E142" s="41">
        <f t="shared" si="220"/>
        <v>575.16</v>
      </c>
      <c r="F142" s="32"/>
      <c r="G142" s="47"/>
      <c r="H142" s="41">
        <f>H137</f>
        <v>1678.91</v>
      </c>
      <c r="I142" s="41">
        <f t="shared" ref="I142:AE142" si="221">I137</f>
        <v>935.27</v>
      </c>
      <c r="J142" s="41">
        <f t="shared" si="221"/>
        <v>1195.48</v>
      </c>
      <c r="K142" s="41">
        <f t="shared" si="221"/>
        <v>0</v>
      </c>
      <c r="L142" s="41">
        <f t="shared" si="221"/>
        <v>860.91000000000008</v>
      </c>
      <c r="M142" s="41">
        <f t="shared" si="221"/>
        <v>0</v>
      </c>
      <c r="N142" s="41">
        <f t="shared" si="221"/>
        <v>1281.56</v>
      </c>
      <c r="O142" s="41">
        <f t="shared" si="221"/>
        <v>0</v>
      </c>
      <c r="P142" s="41">
        <f t="shared" si="221"/>
        <v>945.27</v>
      </c>
      <c r="Q142" s="41">
        <f t="shared" si="221"/>
        <v>0</v>
      </c>
      <c r="R142" s="41">
        <f t="shared" si="221"/>
        <v>924.88</v>
      </c>
      <c r="S142" s="41">
        <f t="shared" si="221"/>
        <v>0</v>
      </c>
      <c r="T142" s="41">
        <f t="shared" si="221"/>
        <v>1419.86</v>
      </c>
      <c r="U142" s="41">
        <f t="shared" si="221"/>
        <v>0</v>
      </c>
      <c r="V142" s="41">
        <f t="shared" si="221"/>
        <v>885.27</v>
      </c>
      <c r="W142" s="41">
        <f t="shared" si="221"/>
        <v>0</v>
      </c>
      <c r="X142" s="41">
        <f t="shared" si="221"/>
        <v>779.18</v>
      </c>
      <c r="Y142" s="41">
        <f t="shared" si="221"/>
        <v>0</v>
      </c>
      <c r="Z142" s="41">
        <f t="shared" si="221"/>
        <v>1245.1300000000001</v>
      </c>
      <c r="AA142" s="41">
        <f t="shared" si="221"/>
        <v>0</v>
      </c>
      <c r="AB142" s="41">
        <f t="shared" si="221"/>
        <v>885.28</v>
      </c>
      <c r="AC142" s="41">
        <f t="shared" si="221"/>
        <v>0</v>
      </c>
      <c r="AD142" s="41">
        <f t="shared" si="221"/>
        <v>597.87</v>
      </c>
      <c r="AE142" s="41">
        <f t="shared" si="221"/>
        <v>0</v>
      </c>
      <c r="AF142" s="29"/>
    </row>
    <row r="143" spans="1:32" ht="18.75" x14ac:dyDescent="0.3">
      <c r="A143" s="15" t="s">
        <v>33</v>
      </c>
      <c r="B143" s="41">
        <f>B138</f>
        <v>19320.54</v>
      </c>
      <c r="C143" s="41">
        <f t="shared" ref="C143:E143" si="222">C138</f>
        <v>1888.26</v>
      </c>
      <c r="D143" s="41">
        <f t="shared" si="222"/>
        <v>0</v>
      </c>
      <c r="E143" s="41">
        <f t="shared" si="222"/>
        <v>575.16</v>
      </c>
      <c r="F143" s="32">
        <f t="shared" si="183"/>
        <v>2.9769354272706661</v>
      </c>
      <c r="G143" s="47">
        <f t="shared" si="184"/>
        <v>30.459788376600677</v>
      </c>
      <c r="H143" s="41">
        <f>H138</f>
        <v>1888.26</v>
      </c>
      <c r="I143" s="41">
        <f t="shared" ref="I143:AE143" si="223">I138</f>
        <v>1316.51</v>
      </c>
      <c r="J143" s="41">
        <f t="shared" si="223"/>
        <v>1373.34</v>
      </c>
      <c r="K143" s="41">
        <f t="shared" si="223"/>
        <v>0</v>
      </c>
      <c r="L143" s="41">
        <f t="shared" si="223"/>
        <v>1268.42</v>
      </c>
      <c r="M143" s="41">
        <f t="shared" si="223"/>
        <v>0</v>
      </c>
      <c r="N143" s="41">
        <f t="shared" si="223"/>
        <v>1630.87</v>
      </c>
      <c r="O143" s="41">
        <f t="shared" si="223"/>
        <v>0</v>
      </c>
      <c r="P143" s="41">
        <f t="shared" si="223"/>
        <v>1498.47</v>
      </c>
      <c r="Q143" s="41">
        <f t="shared" si="223"/>
        <v>0</v>
      </c>
      <c r="R143" s="41">
        <f t="shared" si="223"/>
        <v>1278.5999999999999</v>
      </c>
      <c r="S143" s="41">
        <f t="shared" si="223"/>
        <v>0</v>
      </c>
      <c r="T143" s="41">
        <f t="shared" si="223"/>
        <v>1589.05</v>
      </c>
      <c r="U143" s="41">
        <f t="shared" si="223"/>
        <v>0</v>
      </c>
      <c r="V143" s="41">
        <f t="shared" si="223"/>
        <v>1333.47</v>
      </c>
      <c r="W143" s="41">
        <f t="shared" si="223"/>
        <v>0</v>
      </c>
      <c r="X143" s="41">
        <f t="shared" si="223"/>
        <v>1278.5999999999999</v>
      </c>
      <c r="Y143" s="41">
        <f t="shared" si="223"/>
        <v>0</v>
      </c>
      <c r="Z143" s="41">
        <f t="shared" si="223"/>
        <v>1587.05</v>
      </c>
      <c r="AA143" s="41">
        <f t="shared" si="223"/>
        <v>0</v>
      </c>
      <c r="AB143" s="41">
        <f t="shared" si="223"/>
        <v>1333.46</v>
      </c>
      <c r="AC143" s="41">
        <f t="shared" si="223"/>
        <v>0</v>
      </c>
      <c r="AD143" s="41">
        <f t="shared" si="223"/>
        <v>1589.15</v>
      </c>
      <c r="AE143" s="41">
        <f t="shared" si="223"/>
        <v>0</v>
      </c>
      <c r="AF143" s="29"/>
    </row>
    <row r="144" spans="1:32" ht="37.5" x14ac:dyDescent="0.3">
      <c r="A144" s="76" t="s">
        <v>132</v>
      </c>
      <c r="B144" s="41">
        <f>B139</f>
        <v>65.319999999999993</v>
      </c>
      <c r="C144" s="41">
        <f t="shared" ref="C144:E144" si="224">C139</f>
        <v>0</v>
      </c>
      <c r="D144" s="41">
        <f t="shared" si="224"/>
        <v>0</v>
      </c>
      <c r="E144" s="41">
        <f t="shared" si="224"/>
        <v>0</v>
      </c>
      <c r="F144" s="32">
        <f t="shared" ref="F144" si="225">E144/B144*100</f>
        <v>0</v>
      </c>
      <c r="G144" s="47" t="e">
        <f t="shared" ref="G144" si="226">E144/C144*100</f>
        <v>#DIV/0!</v>
      </c>
      <c r="H144" s="41">
        <f>H139</f>
        <v>0</v>
      </c>
      <c r="I144" s="41">
        <f t="shared" ref="I144:AE144" si="227">I139</f>
        <v>0</v>
      </c>
      <c r="J144" s="41">
        <f t="shared" si="227"/>
        <v>0</v>
      </c>
      <c r="K144" s="41">
        <f t="shared" si="227"/>
        <v>0</v>
      </c>
      <c r="L144" s="41">
        <f t="shared" si="227"/>
        <v>0</v>
      </c>
      <c r="M144" s="41">
        <f t="shared" si="227"/>
        <v>0</v>
      </c>
      <c r="N144" s="41">
        <f t="shared" si="227"/>
        <v>16.329999999999998</v>
      </c>
      <c r="O144" s="41">
        <f t="shared" si="227"/>
        <v>0</v>
      </c>
      <c r="P144" s="41">
        <f t="shared" si="227"/>
        <v>0</v>
      </c>
      <c r="Q144" s="41">
        <f t="shared" si="227"/>
        <v>0</v>
      </c>
      <c r="R144" s="41">
        <f t="shared" si="227"/>
        <v>0</v>
      </c>
      <c r="S144" s="41">
        <f t="shared" si="227"/>
        <v>0</v>
      </c>
      <c r="T144" s="41">
        <f t="shared" si="227"/>
        <v>16.329999999999998</v>
      </c>
      <c r="U144" s="41">
        <f t="shared" si="227"/>
        <v>0</v>
      </c>
      <c r="V144" s="41">
        <f t="shared" si="227"/>
        <v>0</v>
      </c>
      <c r="W144" s="41">
        <f t="shared" si="227"/>
        <v>0</v>
      </c>
      <c r="X144" s="41">
        <f t="shared" si="227"/>
        <v>0</v>
      </c>
      <c r="Y144" s="41">
        <f t="shared" si="227"/>
        <v>0</v>
      </c>
      <c r="Z144" s="41">
        <f t="shared" si="227"/>
        <v>16.329999999999998</v>
      </c>
      <c r="AA144" s="41">
        <f t="shared" si="227"/>
        <v>0</v>
      </c>
      <c r="AB144" s="41">
        <f t="shared" si="227"/>
        <v>0</v>
      </c>
      <c r="AC144" s="41">
        <f t="shared" si="227"/>
        <v>0</v>
      </c>
      <c r="AD144" s="41">
        <f t="shared" si="227"/>
        <v>16.329999999999998</v>
      </c>
      <c r="AE144" s="41">
        <f t="shared" si="227"/>
        <v>0</v>
      </c>
      <c r="AF144" s="29"/>
    </row>
    <row r="145" spans="1:4" ht="18.75" x14ac:dyDescent="0.3">
      <c r="B145" s="33"/>
    </row>
    <row r="146" spans="1:4" x14ac:dyDescent="0.25">
      <c r="B146" s="72"/>
    </row>
    <row r="147" spans="1:4" x14ac:dyDescent="0.25">
      <c r="B147" s="72"/>
    </row>
    <row r="148" spans="1:4" ht="37.5" x14ac:dyDescent="0.3">
      <c r="A148" s="9" t="s">
        <v>71</v>
      </c>
      <c r="B148" s="26"/>
      <c r="C148" s="26"/>
      <c r="D148" s="23" t="s">
        <v>70</v>
      </c>
    </row>
    <row r="149" spans="1:4" ht="18.75" x14ac:dyDescent="0.3">
      <c r="A149" s="9"/>
      <c r="B149" s="20" t="s">
        <v>68</v>
      </c>
      <c r="C149" s="20"/>
      <c r="D149" s="22"/>
    </row>
    <row r="150" spans="1:4" ht="37.5" x14ac:dyDescent="0.3">
      <c r="A150" s="25" t="s">
        <v>69</v>
      </c>
      <c r="B150" s="25"/>
      <c r="C150" s="25"/>
      <c r="D150" s="9"/>
    </row>
  </sheetData>
  <customSheetViews>
    <customSheetView guid="{87218168-6C8E-4D5B-A5E5-DCCC26803AA3}" scale="60" state="hidden">
      <pane xSplit="1" ySplit="6" topLeftCell="B7" activePane="bottomRight" state="frozen"/>
      <selection pane="bottomRight" activeCell="G10" sqref="G10"/>
      <pageMargins left="0.7" right="0.7" top="0.75" bottom="0.75" header="0.3" footer="0.3"/>
      <pageSetup paperSize="9" orientation="portrait" r:id="rId1"/>
    </customSheetView>
    <customSheetView guid="{74870EE6-26B9-40F7-9DC9-260EF16D8959}" scale="60">
      <pane xSplit="1" ySplit="6" topLeftCell="B35" activePane="bottomRight" state="frozen"/>
      <selection pane="bottomRight" activeCell="G39" sqref="G39"/>
      <pageMargins left="0.7" right="0.7" top="0.75" bottom="0.75" header="0.3" footer="0.3"/>
      <pageSetup paperSize="9" orientation="portrait" r:id="rId2"/>
    </customSheetView>
    <customSheetView guid="{B1BF08D1-D416-4B47-ADD0-4F59132DC9E8}" scale="60">
      <pane xSplit="1" ySplit="6" topLeftCell="B35" activePane="bottomRight" state="frozen"/>
      <selection pane="bottomRight" activeCell="G39" sqref="G39"/>
      <pageMargins left="0.7" right="0.7" top="0.75" bottom="0.75" header="0.3" footer="0.3"/>
      <pageSetup paperSize="9" orientation="portrait" r:id="rId3"/>
    </customSheetView>
    <customSheetView guid="{7C130984-112A-4861-AA43-E2940708E3DC}" scale="60">
      <pane xSplit="1" ySplit="6" topLeftCell="B35" activePane="bottomRight" state="frozen"/>
      <selection pane="bottomRight" activeCell="G39" sqref="G39"/>
      <pageMargins left="0.7" right="0.7" top="0.75" bottom="0.75" header="0.3" footer="0.3"/>
      <pageSetup paperSize="9" orientation="portrait" r:id="rId4"/>
    </customSheetView>
    <customSheetView guid="{4D0DFB57-2CBA-42F2-9A97-C453A6851FBA}" scale="60">
      <pane xSplit="1" ySplit="6" topLeftCell="B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B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B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B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B35" activePane="bottomRight" state="frozen"/>
      <selection pane="bottomRight" activeCell="G39" sqref="G39"/>
      <pageMargins left="0.7" right="0.7" top="0.75" bottom="0.75" header="0.3" footer="0.3"/>
      <pageSetup paperSize="9" orientation="portrait" r:id="rId9"/>
    </customSheetView>
    <customSheetView guid="{0C2B9C2A-7B94-41EF-A2E6-F8AC9A67DE25}" scale="60">
      <pane xSplit="1" ySplit="6" topLeftCell="B35" activePane="bottomRight" state="frozen"/>
      <selection pane="bottomRight" activeCell="G39" sqref="G39"/>
      <pageMargins left="0.7" right="0.7" top="0.75" bottom="0.75" header="0.3" footer="0.3"/>
      <pageSetup paperSize="9" orientation="portrait" r:id="rId10"/>
    </customSheetView>
    <customSheetView guid="{B82BA08A-1A30-4F4D-A478-74A6BD09EA97}" scale="60">
      <pane xSplit="1" ySplit="6" topLeftCell="B35" activePane="bottomRight" state="frozen"/>
      <selection pane="bottomRight" activeCell="G39" sqref="G39"/>
      <pageMargins left="0.7" right="0.7" top="0.75" bottom="0.75" header="0.3" footer="0.3"/>
      <pageSetup paperSize="9" orientation="portrait" r:id="rId11"/>
    </customSheetView>
    <customSheetView guid="{84867370-1F3E-4368-AF79-FBCE46FFFE92}" scale="60">
      <pane xSplit="1" ySplit="6" topLeftCell="B35" activePane="bottomRight" state="frozen"/>
      <selection pane="bottomRight" activeCell="G39" sqref="G39"/>
      <pageMargins left="0.7" right="0.7" top="0.75" bottom="0.75" header="0.3" footer="0.3"/>
      <pageSetup paperSize="9" orientation="portrait" r:id="rId12"/>
    </customSheetView>
    <customSheetView guid="{C236B307-BD63-48C4-A75F-B3F3717BF55C}" scale="60">
      <pane xSplit="1" ySplit="6" topLeftCell="B35" activePane="bottomRight" state="frozen"/>
      <selection pane="bottomRight" activeCell="G39" sqref="G39"/>
      <pageMargins left="0.7" right="0.7" top="0.75" bottom="0.75" header="0.3" footer="0.3"/>
      <pageSetup paperSize="9" orientation="portrait" r:id="rId13"/>
    </customSheetView>
    <customSheetView guid="{09C3E205-981E-4A4E-BE89-8B7044192060}" scale="60">
      <pane xSplit="1" ySplit="6" topLeftCell="B35" activePane="bottomRight" state="frozen"/>
      <selection pane="bottomRight" activeCell="G39" sqref="G39"/>
      <pageMargins left="0.7" right="0.7" top="0.75" bottom="0.75" header="0.3" footer="0.3"/>
      <pageSetup paperSize="9" orientation="portrait" r:id="rId14"/>
    </customSheetView>
    <customSheetView guid="{D01FA037-9AEC-4167-ADB8-2F327C01ECE6}" scale="60">
      <pane xSplit="1" ySplit="6" topLeftCell="B7" activePane="bottomRight" state="frozen"/>
      <selection pane="bottomRight" activeCell="I17" sqref="I17"/>
      <pageMargins left="0.7" right="0.7" top="0.75" bottom="0.75" header="0.3" footer="0.3"/>
      <pageSetup paperSize="9" orientation="portrait" r:id="rId15"/>
    </customSheetView>
    <customSheetView guid="{69DABE6F-6182-4403-A4A2-969F10F1C13A}" scale="60">
      <pane xSplit="1" ySplit="6" topLeftCell="B35" activePane="bottomRight" state="frozen"/>
      <selection pane="bottomRight" activeCell="G39" sqref="G39"/>
      <pageMargins left="0.7" right="0.7" top="0.75" bottom="0.75" header="0.3" footer="0.3"/>
      <pageSetup paperSize="9" orientation="portrait" r:id="rId16"/>
    </customSheetView>
    <customSheetView guid="{874882D1-E741-4CCA-BF0D-E72FA60B771D}" scale="60">
      <pane xSplit="1" ySplit="6" topLeftCell="B35" activePane="bottomRight" state="frozen"/>
      <selection pane="bottomRight" activeCell="G39" sqref="G39"/>
      <pageMargins left="0.7" right="0.7" top="0.75" bottom="0.75" header="0.3" footer="0.3"/>
      <pageSetup paperSize="9" orientation="portrait" r:id="rId17"/>
    </customSheetView>
  </customSheetViews>
  <mergeCells count="21">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 ref="X3:Y4"/>
    <mergeCell ref="Z3:AA4"/>
    <mergeCell ref="AB3:AC4"/>
    <mergeCell ref="AD3:AE4"/>
    <mergeCell ref="AF3:AF5"/>
  </mergeCells>
  <hyperlinks>
    <hyperlink ref="A2:AE2" location="Оглавление!A1" display="&quot;Профилактика правонарушений и обеспечение отдельных прав граждан в городе Когалыме&quot;"/>
  </hyperlinks>
  <pageMargins left="0.7" right="0.7" top="0.75" bottom="0.75" header="0.3" footer="0.3"/>
  <pageSetup paperSize="9" orientation="portrait" r:id="rId18"/>
  <legacyDrawing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8"/>
  <sheetViews>
    <sheetView tabSelected="1" zoomScale="50" zoomScaleNormal="50" workbookViewId="0">
      <pane xSplit="1" ySplit="6" topLeftCell="B7" activePane="bottomRight" state="frozen"/>
      <selection pane="topRight" activeCell="B1" sqref="B1"/>
      <selection pane="bottomLeft" activeCell="A7" sqref="A7"/>
      <selection pane="bottomRight" activeCell="H7" sqref="H7"/>
    </sheetView>
  </sheetViews>
  <sheetFormatPr defaultRowHeight="15" x14ac:dyDescent="0.25"/>
  <cols>
    <col min="1" max="1" width="46.140625" style="90" customWidth="1"/>
    <col min="2" max="2" width="18.85546875" style="63" bestFit="1" customWidth="1"/>
    <col min="3" max="3" width="15.5703125" style="63" bestFit="1" customWidth="1"/>
    <col min="4" max="4" width="24.42578125" customWidth="1"/>
    <col min="5" max="5" width="15.5703125" bestFit="1" customWidth="1"/>
    <col min="6" max="6" width="16.7109375" bestFit="1" customWidth="1"/>
    <col min="7" max="7" width="18.5703125" customWidth="1"/>
    <col min="8" max="8" width="15.7109375" style="63" bestFit="1" customWidth="1"/>
    <col min="9" max="9" width="13.7109375" style="63" bestFit="1" customWidth="1"/>
    <col min="10" max="10" width="17.42578125" style="63" bestFit="1" customWidth="1"/>
    <col min="11" max="11" width="13.7109375" style="63" bestFit="1" customWidth="1"/>
    <col min="12" max="12" width="15.7109375" style="63" bestFit="1" customWidth="1"/>
    <col min="13" max="13" width="13.7109375" style="63" bestFit="1" customWidth="1"/>
    <col min="14" max="14" width="17.42578125" style="63" bestFit="1" customWidth="1"/>
    <col min="15" max="15" width="13.7109375" style="63" bestFit="1" customWidth="1"/>
    <col min="16" max="16" width="17.42578125" style="63" bestFit="1" customWidth="1"/>
    <col min="17" max="17" width="13.7109375" style="63" bestFit="1" customWidth="1"/>
    <col min="18" max="18" width="17.42578125" style="63" bestFit="1" customWidth="1"/>
    <col min="19" max="19" width="13.7109375" style="63" bestFit="1" customWidth="1"/>
    <col min="20" max="20" width="17.42578125" style="63" bestFit="1" customWidth="1"/>
    <col min="21" max="21" width="13.7109375" style="63" bestFit="1" customWidth="1"/>
    <col min="22" max="22" width="17.42578125" style="63" bestFit="1" customWidth="1"/>
    <col min="23" max="23" width="13.7109375" style="63" bestFit="1" customWidth="1"/>
    <col min="24" max="24" width="15.7109375" style="63" bestFit="1" customWidth="1"/>
    <col min="25" max="25" width="13.7109375" style="63" bestFit="1" customWidth="1"/>
    <col min="26" max="26" width="17.42578125" style="63" bestFit="1" customWidth="1"/>
    <col min="27" max="27" width="13.7109375" style="63" bestFit="1" customWidth="1"/>
    <col min="28" max="28" width="15.7109375" style="63" bestFit="1" customWidth="1"/>
    <col min="29" max="29" width="13.7109375" style="63" bestFit="1" customWidth="1"/>
    <col min="30" max="30" width="17.140625" style="63" bestFit="1" customWidth="1"/>
    <col min="31" max="31" width="13.7109375" style="63" bestFit="1" customWidth="1"/>
    <col min="32" max="32" width="32.140625" customWidth="1"/>
  </cols>
  <sheetData>
    <row r="1" spans="1:32" ht="18.75" x14ac:dyDescent="0.25">
      <c r="A1" s="656" t="s">
        <v>0</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row>
    <row r="2" spans="1:32" ht="18.75" x14ac:dyDescent="0.25">
      <c r="A2" s="657" t="s">
        <v>133</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1" t="s">
        <v>1</v>
      </c>
    </row>
    <row r="3" spans="1:32" x14ac:dyDescent="0.25">
      <c r="A3" s="662" t="s">
        <v>2</v>
      </c>
      <c r="B3" s="658" t="s">
        <v>3</v>
      </c>
      <c r="C3" s="658" t="s">
        <v>3</v>
      </c>
      <c r="D3" s="658" t="s">
        <v>4</v>
      </c>
      <c r="E3" s="660" t="s">
        <v>5</v>
      </c>
      <c r="F3" s="652" t="s">
        <v>6</v>
      </c>
      <c r="G3" s="653"/>
      <c r="H3" s="652" t="s">
        <v>7</v>
      </c>
      <c r="I3" s="653"/>
      <c r="J3" s="652" t="s">
        <v>8</v>
      </c>
      <c r="K3" s="653"/>
      <c r="L3" s="652" t="s">
        <v>9</v>
      </c>
      <c r="M3" s="653"/>
      <c r="N3" s="652" t="s">
        <v>10</v>
      </c>
      <c r="O3" s="653"/>
      <c r="P3" s="652" t="s">
        <v>11</v>
      </c>
      <c r="Q3" s="653"/>
      <c r="R3" s="652" t="s">
        <v>12</v>
      </c>
      <c r="S3" s="653"/>
      <c r="T3" s="652" t="s">
        <v>13</v>
      </c>
      <c r="U3" s="653"/>
      <c r="V3" s="652" t="s">
        <v>14</v>
      </c>
      <c r="W3" s="653"/>
      <c r="X3" s="652" t="s">
        <v>15</v>
      </c>
      <c r="Y3" s="653"/>
      <c r="Z3" s="652" t="s">
        <v>16</v>
      </c>
      <c r="AA3" s="653"/>
      <c r="AB3" s="652" t="s">
        <v>17</v>
      </c>
      <c r="AC3" s="653"/>
      <c r="AD3" s="652" t="s">
        <v>18</v>
      </c>
      <c r="AE3" s="653"/>
      <c r="AF3" s="649" t="s">
        <v>19</v>
      </c>
    </row>
    <row r="4" spans="1:32" ht="42.75" customHeight="1" x14ac:dyDescent="0.25">
      <c r="A4" s="663"/>
      <c r="B4" s="659"/>
      <c r="C4" s="659"/>
      <c r="D4" s="659"/>
      <c r="E4" s="661"/>
      <c r="F4" s="654"/>
      <c r="G4" s="655"/>
      <c r="H4" s="654"/>
      <c r="I4" s="655"/>
      <c r="J4" s="654"/>
      <c r="K4" s="655"/>
      <c r="L4" s="654"/>
      <c r="M4" s="655"/>
      <c r="N4" s="654"/>
      <c r="O4" s="655"/>
      <c r="P4" s="654"/>
      <c r="Q4" s="655"/>
      <c r="R4" s="654"/>
      <c r="S4" s="655"/>
      <c r="T4" s="654"/>
      <c r="U4" s="655"/>
      <c r="V4" s="654"/>
      <c r="W4" s="655"/>
      <c r="X4" s="654"/>
      <c r="Y4" s="655"/>
      <c r="Z4" s="654"/>
      <c r="AA4" s="655"/>
      <c r="AB4" s="654"/>
      <c r="AC4" s="655"/>
      <c r="AD4" s="654"/>
      <c r="AE4" s="655"/>
      <c r="AF4" s="650"/>
    </row>
    <row r="5" spans="1:32" ht="37.5" x14ac:dyDescent="0.25">
      <c r="A5" s="80"/>
      <c r="B5" s="3">
        <v>2024</v>
      </c>
      <c r="C5" s="4">
        <v>45323</v>
      </c>
      <c r="D5" s="4">
        <v>45323</v>
      </c>
      <c r="E5" s="4">
        <v>45323</v>
      </c>
      <c r="F5" s="5" t="s">
        <v>20</v>
      </c>
      <c r="G5" s="5" t="s">
        <v>21</v>
      </c>
      <c r="H5" s="5" t="s">
        <v>22</v>
      </c>
      <c r="I5" s="5" t="s">
        <v>23</v>
      </c>
      <c r="J5" s="5" t="s">
        <v>22</v>
      </c>
      <c r="K5" s="5" t="s">
        <v>23</v>
      </c>
      <c r="L5" s="5" t="s">
        <v>22</v>
      </c>
      <c r="M5" s="5" t="s">
        <v>23</v>
      </c>
      <c r="N5" s="5" t="s">
        <v>22</v>
      </c>
      <c r="O5" s="5" t="s">
        <v>23</v>
      </c>
      <c r="P5" s="5" t="s">
        <v>22</v>
      </c>
      <c r="Q5" s="5" t="s">
        <v>23</v>
      </c>
      <c r="R5" s="5" t="s">
        <v>22</v>
      </c>
      <c r="S5" s="5" t="s">
        <v>23</v>
      </c>
      <c r="T5" s="5" t="s">
        <v>22</v>
      </c>
      <c r="U5" s="5" t="s">
        <v>23</v>
      </c>
      <c r="V5" s="5" t="s">
        <v>22</v>
      </c>
      <c r="W5" s="5" t="s">
        <v>23</v>
      </c>
      <c r="X5" s="5" t="s">
        <v>22</v>
      </c>
      <c r="Y5" s="5" t="s">
        <v>23</v>
      </c>
      <c r="Z5" s="5" t="s">
        <v>22</v>
      </c>
      <c r="AA5" s="5" t="s">
        <v>23</v>
      </c>
      <c r="AB5" s="5" t="s">
        <v>22</v>
      </c>
      <c r="AC5" s="5" t="s">
        <v>23</v>
      </c>
      <c r="AD5" s="5" t="s">
        <v>22</v>
      </c>
      <c r="AE5" s="5" t="s">
        <v>23</v>
      </c>
      <c r="AF5" s="651"/>
    </row>
    <row r="6" spans="1:32" ht="18.75" x14ac:dyDescent="0.25">
      <c r="A6" s="2">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c r="AE6" s="6">
        <v>31</v>
      </c>
      <c r="AF6" s="2">
        <v>32</v>
      </c>
    </row>
    <row r="7" spans="1:32" ht="206.25" x14ac:dyDescent="0.25">
      <c r="A7" s="81" t="s">
        <v>134</v>
      </c>
      <c r="B7" s="97">
        <v>309.8</v>
      </c>
      <c r="C7" s="6">
        <v>0</v>
      </c>
      <c r="D7" s="6">
        <v>0</v>
      </c>
      <c r="E7" s="6">
        <v>0</v>
      </c>
      <c r="F7" s="6">
        <v>0</v>
      </c>
      <c r="G7" s="6">
        <v>0</v>
      </c>
      <c r="H7" s="6">
        <v>0</v>
      </c>
      <c r="I7" s="6">
        <v>0</v>
      </c>
      <c r="J7" s="6">
        <v>0</v>
      </c>
      <c r="K7" s="637">
        <v>0</v>
      </c>
      <c r="L7" s="6"/>
      <c r="M7" s="6"/>
      <c r="N7" s="6"/>
      <c r="O7" s="6"/>
      <c r="P7" s="6"/>
      <c r="Q7" s="6"/>
      <c r="R7" s="6"/>
      <c r="S7" s="6"/>
      <c r="T7" s="6"/>
      <c r="U7" s="6"/>
      <c r="V7" s="6"/>
      <c r="W7" s="6"/>
      <c r="X7" s="6"/>
      <c r="Y7" s="6"/>
      <c r="Z7" s="6"/>
      <c r="AA7" s="6"/>
      <c r="AB7" s="6"/>
      <c r="AC7" s="6"/>
      <c r="AD7" s="6"/>
      <c r="AE7" s="6"/>
      <c r="AF7" s="2"/>
    </row>
    <row r="8" spans="1:32" ht="18.75" x14ac:dyDescent="0.25">
      <c r="A8" s="82" t="s">
        <v>54</v>
      </c>
      <c r="B8" s="6"/>
      <c r="C8" s="6"/>
      <c r="D8" s="6"/>
      <c r="E8" s="6"/>
      <c r="F8" s="6"/>
      <c r="G8" s="6"/>
      <c r="H8" s="6"/>
      <c r="I8" s="6"/>
      <c r="J8" s="6"/>
      <c r="K8" s="628"/>
      <c r="L8" s="6"/>
      <c r="M8" s="6"/>
      <c r="N8" s="6"/>
      <c r="O8" s="6"/>
      <c r="P8" s="6"/>
      <c r="Q8" s="6"/>
      <c r="R8" s="6"/>
      <c r="S8" s="6"/>
      <c r="T8" s="6"/>
      <c r="U8" s="6"/>
      <c r="V8" s="6"/>
      <c r="W8" s="6"/>
      <c r="X8" s="6"/>
      <c r="Y8" s="6"/>
      <c r="Z8" s="6"/>
      <c r="AA8" s="6"/>
      <c r="AB8" s="6"/>
      <c r="AC8" s="6"/>
      <c r="AD8" s="6"/>
      <c r="AE8" s="6"/>
      <c r="AF8" s="2"/>
    </row>
    <row r="9" spans="1:32" ht="56.25" hidden="1" customHeight="1" x14ac:dyDescent="0.25">
      <c r="A9" s="50" t="s">
        <v>135</v>
      </c>
      <c r="B9" s="30">
        <f>B10</f>
        <v>0</v>
      </c>
      <c r="C9" s="30">
        <f t="shared" ref="C9:D9" si="0">C10</f>
        <v>0</v>
      </c>
      <c r="D9" s="30">
        <f t="shared" si="0"/>
        <v>0</v>
      </c>
      <c r="E9" s="30">
        <f>E10</f>
        <v>0</v>
      </c>
      <c r="F9" s="30"/>
      <c r="G9" s="30"/>
      <c r="H9" s="30"/>
      <c r="I9" s="30"/>
      <c r="J9" s="30"/>
      <c r="K9" s="629"/>
      <c r="L9" s="30"/>
      <c r="M9" s="30"/>
      <c r="N9" s="30"/>
      <c r="O9" s="30"/>
      <c r="P9" s="30"/>
      <c r="Q9" s="30"/>
      <c r="R9" s="30"/>
      <c r="S9" s="30"/>
      <c r="T9" s="30"/>
      <c r="U9" s="30"/>
      <c r="V9" s="30"/>
      <c r="W9" s="30"/>
      <c r="X9" s="30"/>
      <c r="Y9" s="30"/>
      <c r="Z9" s="30"/>
      <c r="AA9" s="30"/>
      <c r="AB9" s="30"/>
      <c r="AC9" s="30"/>
      <c r="AD9" s="30"/>
      <c r="AE9" s="30"/>
      <c r="AF9" s="21"/>
    </row>
    <row r="10" spans="1:32" ht="18.75" hidden="1" x14ac:dyDescent="0.3">
      <c r="A10" s="83" t="s">
        <v>31</v>
      </c>
      <c r="B10" s="47">
        <f>B11</f>
        <v>0</v>
      </c>
      <c r="C10" s="47">
        <f>C11</f>
        <v>0</v>
      </c>
      <c r="D10" s="47"/>
      <c r="E10" s="47">
        <f>E11</f>
        <v>0</v>
      </c>
      <c r="F10" s="47" t="e">
        <f>E10/B10*100</f>
        <v>#DIV/0!</v>
      </c>
      <c r="G10" s="47" t="e">
        <f>E10/C10*100</f>
        <v>#DIV/0!</v>
      </c>
      <c r="H10" s="47"/>
      <c r="I10" s="47"/>
      <c r="J10" s="47"/>
      <c r="K10" s="630"/>
      <c r="L10" s="47"/>
      <c r="M10" s="47"/>
      <c r="N10" s="47"/>
      <c r="O10" s="47"/>
      <c r="P10" s="47"/>
      <c r="Q10" s="47"/>
      <c r="R10" s="47"/>
      <c r="S10" s="47"/>
      <c r="T10" s="47"/>
      <c r="U10" s="47"/>
      <c r="V10" s="47"/>
      <c r="W10" s="47"/>
      <c r="X10" s="47"/>
      <c r="Y10" s="47"/>
      <c r="Z10" s="47"/>
      <c r="AA10" s="47"/>
      <c r="AB10" s="47"/>
      <c r="AC10" s="47"/>
      <c r="AD10" s="47"/>
      <c r="AE10" s="47"/>
      <c r="AF10" s="91"/>
    </row>
    <row r="11" spans="1:32" ht="18.75" hidden="1" x14ac:dyDescent="0.3">
      <c r="A11" s="78" t="s">
        <v>33</v>
      </c>
      <c r="B11" s="47">
        <f>H11+J11+L11+N11+P11+R11+T11+V11+X11+Z11+AB11+AD11</f>
        <v>0</v>
      </c>
      <c r="C11" s="47">
        <f>H11</f>
        <v>0</v>
      </c>
      <c r="D11" s="47"/>
      <c r="E11" s="47">
        <f>K11+M11+O11+Q11+S11+U11+W11+Y11+AA11+AC11+AE11+AG11</f>
        <v>0</v>
      </c>
      <c r="F11" s="47" t="e">
        <f t="shared" ref="F11" si="1">E11/B11*100</f>
        <v>#DIV/0!</v>
      </c>
      <c r="G11" s="47" t="e">
        <f t="shared" ref="G11" si="2">E11/C11*100</f>
        <v>#DIV/0!</v>
      </c>
      <c r="H11" s="47"/>
      <c r="I11" s="47"/>
      <c r="J11" s="47"/>
      <c r="K11" s="630"/>
      <c r="L11" s="47"/>
      <c r="M11" s="47"/>
      <c r="N11" s="47"/>
      <c r="O11" s="47"/>
      <c r="P11" s="47"/>
      <c r="Q11" s="47"/>
      <c r="R11" s="47"/>
      <c r="S11" s="47"/>
      <c r="T11" s="47"/>
      <c r="U11" s="47"/>
      <c r="V11" s="47"/>
      <c r="W11" s="47"/>
      <c r="X11" s="47"/>
      <c r="Y11" s="47"/>
      <c r="Z11" s="47"/>
      <c r="AA11" s="47"/>
      <c r="AB11" s="47"/>
      <c r="AC11" s="47"/>
      <c r="AD11" s="47"/>
      <c r="AE11" s="47"/>
      <c r="AF11" s="91"/>
    </row>
    <row r="12" spans="1:32" ht="262.5" hidden="1" x14ac:dyDescent="0.3">
      <c r="A12" s="50" t="s">
        <v>136</v>
      </c>
      <c r="B12" s="58"/>
      <c r="C12" s="58"/>
      <c r="D12" s="58"/>
      <c r="E12" s="58"/>
      <c r="F12" s="47"/>
      <c r="G12" s="47"/>
      <c r="H12" s="58"/>
      <c r="I12" s="58"/>
      <c r="J12" s="58"/>
      <c r="K12" s="631"/>
      <c r="L12" s="58"/>
      <c r="M12" s="58"/>
      <c r="N12" s="58"/>
      <c r="O12" s="58"/>
      <c r="P12" s="58"/>
      <c r="Q12" s="58"/>
      <c r="R12" s="58"/>
      <c r="S12" s="58"/>
      <c r="T12" s="58"/>
      <c r="U12" s="58"/>
      <c r="V12" s="58"/>
      <c r="W12" s="58"/>
      <c r="X12" s="58"/>
      <c r="Y12" s="58"/>
      <c r="Z12" s="58"/>
      <c r="AA12" s="58"/>
      <c r="AB12" s="58"/>
      <c r="AC12" s="58"/>
      <c r="AD12" s="58"/>
      <c r="AE12" s="58"/>
      <c r="AF12" s="91"/>
    </row>
    <row r="13" spans="1:32" ht="18.75" hidden="1" x14ac:dyDescent="0.3">
      <c r="A13" s="83" t="s">
        <v>31</v>
      </c>
      <c r="B13" s="58">
        <f>B14</f>
        <v>0</v>
      </c>
      <c r="C13" s="58">
        <f t="shared" ref="C13:E13" si="3">C14</f>
        <v>0</v>
      </c>
      <c r="D13" s="58"/>
      <c r="E13" s="58">
        <f t="shared" si="3"/>
        <v>0</v>
      </c>
      <c r="F13" s="47" t="e">
        <f t="shared" ref="F13:F14" si="4">E13/B13*100</f>
        <v>#DIV/0!</v>
      </c>
      <c r="G13" s="47" t="e">
        <f t="shared" ref="G13:G14" si="5">E13/C13*100</f>
        <v>#DIV/0!</v>
      </c>
      <c r="H13" s="58"/>
      <c r="I13" s="58"/>
      <c r="J13" s="58"/>
      <c r="K13" s="631"/>
      <c r="L13" s="58"/>
      <c r="M13" s="58"/>
      <c r="N13" s="58"/>
      <c r="O13" s="58"/>
      <c r="P13" s="58"/>
      <c r="Q13" s="58"/>
      <c r="R13" s="58"/>
      <c r="S13" s="58"/>
      <c r="T13" s="58"/>
      <c r="U13" s="58"/>
      <c r="V13" s="58"/>
      <c r="W13" s="58"/>
      <c r="X13" s="58"/>
      <c r="Y13" s="58"/>
      <c r="Z13" s="58"/>
      <c r="AA13" s="58"/>
      <c r="AB13" s="58"/>
      <c r="AC13" s="58"/>
      <c r="AD13" s="58"/>
      <c r="AE13" s="58"/>
      <c r="AF13" s="91"/>
    </row>
    <row r="14" spans="1:32" ht="18.75" hidden="1" x14ac:dyDescent="0.3">
      <c r="A14" s="78" t="s">
        <v>33</v>
      </c>
      <c r="B14" s="47">
        <f>H14+J14+L14+N14+P14+R14+T14+V14+X14+Z14+AB14+AD14</f>
        <v>0</v>
      </c>
      <c r="C14" s="47">
        <f>H14</f>
        <v>0</v>
      </c>
      <c r="D14" s="47"/>
      <c r="E14" s="47">
        <f t="shared" ref="E14" si="6">K14+M14+O14+Q14+S14+U14+W14+Y14+AA14+AC14+AE14+AG14</f>
        <v>0</v>
      </c>
      <c r="F14" s="47" t="e">
        <f t="shared" si="4"/>
        <v>#DIV/0!</v>
      </c>
      <c r="G14" s="47" t="e">
        <f t="shared" si="5"/>
        <v>#DIV/0!</v>
      </c>
      <c r="H14" s="58"/>
      <c r="I14" s="58"/>
      <c r="J14" s="58"/>
      <c r="K14" s="631"/>
      <c r="L14" s="58"/>
      <c r="M14" s="58"/>
      <c r="N14" s="58"/>
      <c r="O14" s="58"/>
      <c r="P14" s="58"/>
      <c r="Q14" s="58"/>
      <c r="R14" s="58"/>
      <c r="S14" s="58"/>
      <c r="T14" s="58"/>
      <c r="U14" s="58"/>
      <c r="V14" s="58"/>
      <c r="W14" s="58"/>
      <c r="X14" s="58"/>
      <c r="Y14" s="58"/>
      <c r="Z14" s="58"/>
      <c r="AA14" s="58"/>
      <c r="AB14" s="58"/>
      <c r="AC14" s="58"/>
      <c r="AD14" s="58"/>
      <c r="AE14" s="58"/>
      <c r="AF14" s="91"/>
    </row>
    <row r="15" spans="1:32" ht="225" hidden="1" x14ac:dyDescent="0.3">
      <c r="A15" s="79" t="s">
        <v>137</v>
      </c>
      <c r="B15" s="58"/>
      <c r="C15" s="58"/>
      <c r="D15" s="58"/>
      <c r="E15" s="58"/>
      <c r="F15" s="47"/>
      <c r="G15" s="47"/>
      <c r="H15" s="58"/>
      <c r="I15" s="58"/>
      <c r="J15" s="58"/>
      <c r="K15" s="631"/>
      <c r="L15" s="58"/>
      <c r="M15" s="58"/>
      <c r="N15" s="58"/>
      <c r="O15" s="58"/>
      <c r="P15" s="58"/>
      <c r="Q15" s="58"/>
      <c r="R15" s="58"/>
      <c r="S15" s="58"/>
      <c r="T15" s="58"/>
      <c r="U15" s="58"/>
      <c r="V15" s="58"/>
      <c r="W15" s="58"/>
      <c r="X15" s="58"/>
      <c r="Y15" s="58"/>
      <c r="Z15" s="58"/>
      <c r="AA15" s="58"/>
      <c r="AB15" s="58"/>
      <c r="AC15" s="58"/>
      <c r="AD15" s="58"/>
      <c r="AE15" s="58"/>
      <c r="AF15" s="91"/>
    </row>
    <row r="16" spans="1:32" ht="18.75" hidden="1" x14ac:dyDescent="0.3">
      <c r="A16" s="83" t="s">
        <v>31</v>
      </c>
      <c r="B16" s="58">
        <f>B17</f>
        <v>0</v>
      </c>
      <c r="C16" s="58">
        <f>C17</f>
        <v>0</v>
      </c>
      <c r="D16" s="58">
        <f>D17</f>
        <v>0</v>
      </c>
      <c r="E16" s="58" t="e">
        <f>#REF!+E17</f>
        <v>#REF!</v>
      </c>
      <c r="F16" s="47" t="e">
        <f t="shared" ref="F16:F17" si="7">E16/B16*100</f>
        <v>#REF!</v>
      </c>
      <c r="G16" s="47" t="e">
        <f t="shared" ref="G16:G17" si="8">E16/C16*100</f>
        <v>#REF!</v>
      </c>
      <c r="H16" s="58"/>
      <c r="I16" s="58"/>
      <c r="J16" s="58"/>
      <c r="K16" s="631"/>
      <c r="L16" s="58"/>
      <c r="M16" s="58"/>
      <c r="N16" s="58"/>
      <c r="O16" s="58"/>
      <c r="P16" s="58"/>
      <c r="Q16" s="58"/>
      <c r="R16" s="58"/>
      <c r="S16" s="58"/>
      <c r="T16" s="58"/>
      <c r="U16" s="58"/>
      <c r="V16" s="58"/>
      <c r="W16" s="58"/>
      <c r="X16" s="58"/>
      <c r="Y16" s="58"/>
      <c r="Z16" s="58"/>
      <c r="AA16" s="58"/>
      <c r="AB16" s="58"/>
      <c r="AC16" s="58"/>
      <c r="AD16" s="58"/>
      <c r="AE16" s="58"/>
      <c r="AF16" s="91"/>
    </row>
    <row r="17" spans="1:32" ht="18.75" hidden="1" x14ac:dyDescent="0.3">
      <c r="A17" s="78" t="s">
        <v>33</v>
      </c>
      <c r="B17" s="47">
        <f>H17+J17+L17+N17+P17+R17+T17+V17+X17+Z17+AB17+AD17</f>
        <v>0</v>
      </c>
      <c r="C17" s="47">
        <f>H17</f>
        <v>0</v>
      </c>
      <c r="D17" s="47"/>
      <c r="E17" s="47">
        <f t="shared" ref="E17" si="9">K17+M17+O17+Q17+S17+U17+W17+Y17+AA17+AC17+AE17+AG17</f>
        <v>0</v>
      </c>
      <c r="F17" s="47" t="e">
        <f t="shared" si="7"/>
        <v>#DIV/0!</v>
      </c>
      <c r="G17" s="47" t="e">
        <f t="shared" si="8"/>
        <v>#DIV/0!</v>
      </c>
      <c r="H17" s="58"/>
      <c r="I17" s="58"/>
      <c r="J17" s="58"/>
      <c r="K17" s="631"/>
      <c r="L17" s="58"/>
      <c r="M17" s="58"/>
      <c r="N17" s="58"/>
      <c r="O17" s="58"/>
      <c r="P17" s="58"/>
      <c r="Q17" s="58"/>
      <c r="R17" s="58"/>
      <c r="S17" s="58"/>
      <c r="T17" s="58"/>
      <c r="U17" s="58"/>
      <c r="V17" s="58"/>
      <c r="W17" s="58"/>
      <c r="X17" s="58"/>
      <c r="Y17" s="58"/>
      <c r="Z17" s="58"/>
      <c r="AA17" s="58"/>
      <c r="AB17" s="58"/>
      <c r="AC17" s="58"/>
      <c r="AD17" s="58"/>
      <c r="AE17" s="58"/>
      <c r="AF17" s="91"/>
    </row>
    <row r="18" spans="1:32" ht="150" hidden="1" x14ac:dyDescent="0.3">
      <c r="A18" s="79" t="s">
        <v>138</v>
      </c>
      <c r="B18" s="58"/>
      <c r="C18" s="58"/>
      <c r="D18" s="58"/>
      <c r="E18" s="58"/>
      <c r="F18" s="47"/>
      <c r="G18" s="47"/>
      <c r="H18" s="58"/>
      <c r="I18" s="58"/>
      <c r="J18" s="58"/>
      <c r="K18" s="631"/>
      <c r="L18" s="58"/>
      <c r="M18" s="58"/>
      <c r="N18" s="58"/>
      <c r="O18" s="58"/>
      <c r="P18" s="58"/>
      <c r="Q18" s="58"/>
      <c r="R18" s="58"/>
      <c r="S18" s="58"/>
      <c r="T18" s="58"/>
      <c r="U18" s="58"/>
      <c r="V18" s="58"/>
      <c r="W18" s="58"/>
      <c r="X18" s="58"/>
      <c r="Y18" s="58"/>
      <c r="Z18" s="58"/>
      <c r="AA18" s="58"/>
      <c r="AB18" s="58"/>
      <c r="AC18" s="58"/>
      <c r="AD18" s="58"/>
      <c r="AE18" s="58"/>
      <c r="AF18" s="91"/>
    </row>
    <row r="19" spans="1:32" ht="18.75" hidden="1" x14ac:dyDescent="0.3">
      <c r="A19" s="83" t="s">
        <v>31</v>
      </c>
      <c r="B19" s="58">
        <f>B20</f>
        <v>0</v>
      </c>
      <c r="C19" s="58">
        <f>C20</f>
        <v>0</v>
      </c>
      <c r="D19" s="58"/>
      <c r="E19" s="58">
        <f t="shared" ref="E19" si="10">E20</f>
        <v>0</v>
      </c>
      <c r="F19" s="47" t="e">
        <f t="shared" ref="F19:F20" si="11">E19/B19*100</f>
        <v>#DIV/0!</v>
      </c>
      <c r="G19" s="47" t="e">
        <f t="shared" ref="G19:G20" si="12">E19/C19*100</f>
        <v>#DIV/0!</v>
      </c>
      <c r="H19" s="58"/>
      <c r="I19" s="58"/>
      <c r="J19" s="58"/>
      <c r="K19" s="631"/>
      <c r="L19" s="58"/>
      <c r="M19" s="58"/>
      <c r="N19" s="58"/>
      <c r="O19" s="58"/>
      <c r="P19" s="58"/>
      <c r="Q19" s="58"/>
      <c r="R19" s="58"/>
      <c r="S19" s="58"/>
      <c r="T19" s="58"/>
      <c r="U19" s="58"/>
      <c r="V19" s="58"/>
      <c r="W19" s="58"/>
      <c r="X19" s="58"/>
      <c r="Y19" s="58"/>
      <c r="Z19" s="58"/>
      <c r="AA19" s="58"/>
      <c r="AB19" s="58"/>
      <c r="AC19" s="58"/>
      <c r="AD19" s="58"/>
      <c r="AE19" s="58"/>
      <c r="AF19" s="91"/>
    </row>
    <row r="20" spans="1:32" ht="18.75" hidden="1" x14ac:dyDescent="0.3">
      <c r="A20" s="78" t="s">
        <v>33</v>
      </c>
      <c r="B20" s="47">
        <f>H20+J20+L20+N20+P20+R20+T20+V20+X20+Z20+AB20+AD20</f>
        <v>0</v>
      </c>
      <c r="C20" s="47">
        <f>H20</f>
        <v>0</v>
      </c>
      <c r="D20" s="47"/>
      <c r="E20" s="47">
        <f t="shared" ref="E20" si="13">K20+M20+O20+Q20+S20+U20+W20+Y20+AA20+AC20+AE20+AG20</f>
        <v>0</v>
      </c>
      <c r="F20" s="47" t="e">
        <f t="shared" si="11"/>
        <v>#DIV/0!</v>
      </c>
      <c r="G20" s="47" t="e">
        <f t="shared" si="12"/>
        <v>#DIV/0!</v>
      </c>
      <c r="H20" s="58"/>
      <c r="I20" s="58"/>
      <c r="J20" s="58"/>
      <c r="K20" s="631"/>
      <c r="L20" s="58"/>
      <c r="M20" s="58"/>
      <c r="N20" s="58"/>
      <c r="O20" s="58"/>
      <c r="P20" s="58"/>
      <c r="Q20" s="58"/>
      <c r="R20" s="58"/>
      <c r="S20" s="58"/>
      <c r="T20" s="58"/>
      <c r="U20" s="58"/>
      <c r="V20" s="58"/>
      <c r="W20" s="58"/>
      <c r="X20" s="58"/>
      <c r="Y20" s="58"/>
      <c r="Z20" s="58"/>
      <c r="AA20" s="58"/>
      <c r="AB20" s="58"/>
      <c r="AC20" s="58"/>
      <c r="AD20" s="58"/>
      <c r="AE20" s="58"/>
      <c r="AF20" s="91"/>
    </row>
    <row r="21" spans="1:32" ht="112.5" hidden="1" x14ac:dyDescent="0.3">
      <c r="A21" s="79" t="s">
        <v>139</v>
      </c>
      <c r="B21" s="58"/>
      <c r="C21" s="58"/>
      <c r="D21" s="58"/>
      <c r="E21" s="58"/>
      <c r="F21" s="47"/>
      <c r="G21" s="47"/>
      <c r="H21" s="58"/>
      <c r="I21" s="58"/>
      <c r="J21" s="58"/>
      <c r="K21" s="631"/>
      <c r="L21" s="58"/>
      <c r="M21" s="58"/>
      <c r="N21" s="58"/>
      <c r="O21" s="58"/>
      <c r="P21" s="58"/>
      <c r="Q21" s="58"/>
      <c r="R21" s="58"/>
      <c r="S21" s="58"/>
      <c r="T21" s="58"/>
      <c r="U21" s="58"/>
      <c r="V21" s="58"/>
      <c r="W21" s="58"/>
      <c r="X21" s="58"/>
      <c r="Y21" s="58"/>
      <c r="Z21" s="58"/>
      <c r="AA21" s="58"/>
      <c r="AB21" s="58"/>
      <c r="AC21" s="58"/>
      <c r="AD21" s="58"/>
      <c r="AE21" s="58"/>
      <c r="AF21" s="91"/>
    </row>
    <row r="22" spans="1:32" ht="18.75" hidden="1" x14ac:dyDescent="0.3">
      <c r="A22" s="83" t="s">
        <v>31</v>
      </c>
      <c r="B22" s="58">
        <f>B23</f>
        <v>0</v>
      </c>
      <c r="C22" s="58">
        <f t="shared" ref="C22:E22" si="14">C23</f>
        <v>0</v>
      </c>
      <c r="D22" s="58"/>
      <c r="E22" s="58">
        <f t="shared" si="14"/>
        <v>0</v>
      </c>
      <c r="F22" s="47" t="e">
        <f t="shared" ref="F22:F23" si="15">E22/B22*100</f>
        <v>#DIV/0!</v>
      </c>
      <c r="G22" s="47" t="e">
        <f t="shared" ref="G22:G23" si="16">E22/C22*100</f>
        <v>#DIV/0!</v>
      </c>
      <c r="H22" s="58"/>
      <c r="I22" s="58"/>
      <c r="J22" s="58"/>
      <c r="K22" s="631"/>
      <c r="L22" s="58"/>
      <c r="M22" s="58"/>
      <c r="N22" s="58"/>
      <c r="O22" s="58"/>
      <c r="P22" s="58"/>
      <c r="Q22" s="58"/>
      <c r="R22" s="58"/>
      <c r="S22" s="58"/>
      <c r="T22" s="58"/>
      <c r="U22" s="58"/>
      <c r="V22" s="58"/>
      <c r="W22" s="58"/>
      <c r="X22" s="58"/>
      <c r="Y22" s="58"/>
      <c r="Z22" s="58"/>
      <c r="AA22" s="58"/>
      <c r="AB22" s="58"/>
      <c r="AC22" s="58"/>
      <c r="AD22" s="58"/>
      <c r="AE22" s="58"/>
      <c r="AF22" s="91"/>
    </row>
    <row r="23" spans="1:32" ht="18.75" hidden="1" x14ac:dyDescent="0.3">
      <c r="A23" s="78" t="s">
        <v>33</v>
      </c>
      <c r="B23" s="47">
        <f>H23+J23+L23+N23+P23+R23+T23+V23+X23+Z23+AB23+AD23</f>
        <v>0</v>
      </c>
      <c r="C23" s="47">
        <f>H23</f>
        <v>0</v>
      </c>
      <c r="D23" s="47"/>
      <c r="E23" s="47">
        <f t="shared" ref="E23" si="17">K23+M23+O23+Q23+S23+U23+W23+Y23+AA23+AC23+AE23+AG23</f>
        <v>0</v>
      </c>
      <c r="F23" s="47" t="e">
        <f t="shared" si="15"/>
        <v>#DIV/0!</v>
      </c>
      <c r="G23" s="47" t="e">
        <f t="shared" si="16"/>
        <v>#DIV/0!</v>
      </c>
      <c r="H23" s="58"/>
      <c r="I23" s="58"/>
      <c r="J23" s="58"/>
      <c r="K23" s="631"/>
      <c r="L23" s="58"/>
      <c r="M23" s="58"/>
      <c r="N23" s="58"/>
      <c r="O23" s="58"/>
      <c r="P23" s="58"/>
      <c r="Q23" s="58"/>
      <c r="R23" s="58"/>
      <c r="S23" s="58"/>
      <c r="T23" s="58"/>
      <c r="U23" s="58"/>
      <c r="V23" s="58"/>
      <c r="W23" s="58"/>
      <c r="X23" s="58"/>
      <c r="Y23" s="58"/>
      <c r="Z23" s="58"/>
      <c r="AA23" s="58"/>
      <c r="AB23" s="58"/>
      <c r="AC23" s="58"/>
      <c r="AD23" s="58"/>
      <c r="AE23" s="58"/>
      <c r="AF23" s="91"/>
    </row>
    <row r="24" spans="1:32" ht="75" x14ac:dyDescent="0.3">
      <c r="A24" s="84" t="s">
        <v>140</v>
      </c>
      <c r="B24" s="58"/>
      <c r="C24" s="631"/>
      <c r="D24" s="631"/>
      <c r="E24" s="631"/>
      <c r="F24" s="630"/>
      <c r="G24" s="630"/>
      <c r="H24" s="631"/>
      <c r="I24" s="631"/>
      <c r="J24" s="631"/>
      <c r="K24" s="631"/>
      <c r="L24" s="58"/>
      <c r="M24" s="58"/>
      <c r="N24" s="58"/>
      <c r="O24" s="58"/>
      <c r="P24" s="58"/>
      <c r="Q24" s="58"/>
      <c r="R24" s="58"/>
      <c r="S24" s="58"/>
      <c r="T24" s="58"/>
      <c r="U24" s="58"/>
      <c r="V24" s="58"/>
      <c r="W24" s="58"/>
      <c r="X24" s="58"/>
      <c r="Y24" s="58"/>
      <c r="Z24" s="58"/>
      <c r="AA24" s="58"/>
      <c r="AB24" s="58"/>
      <c r="AC24" s="58"/>
      <c r="AD24" s="58"/>
      <c r="AE24" s="58"/>
      <c r="AF24" s="91"/>
    </row>
    <row r="25" spans="1:32" ht="18.75" x14ac:dyDescent="0.3">
      <c r="A25" s="83" t="s">
        <v>31</v>
      </c>
      <c r="B25" s="58">
        <f>B26</f>
        <v>309.8</v>
      </c>
      <c r="C25" s="631">
        <v>0</v>
      </c>
      <c r="D25" s="631">
        <f t="shared" ref="D25:E25" si="18">D26</f>
        <v>0</v>
      </c>
      <c r="E25" s="631">
        <f t="shared" si="18"/>
        <v>0</v>
      </c>
      <c r="F25" s="630">
        <f t="shared" ref="F25:F26" si="19">E25/B25*100</f>
        <v>0</v>
      </c>
      <c r="G25" s="630">
        <v>0</v>
      </c>
      <c r="H25" s="631">
        <f>H26</f>
        <v>0</v>
      </c>
      <c r="I25" s="631">
        <f t="shared" ref="I25:AE25" si="20">I26</f>
        <v>0</v>
      </c>
      <c r="J25" s="631">
        <f t="shared" si="20"/>
        <v>0</v>
      </c>
      <c r="K25" s="631">
        <v>0</v>
      </c>
      <c r="L25" s="58">
        <f t="shared" si="20"/>
        <v>0</v>
      </c>
      <c r="M25" s="58">
        <f t="shared" si="20"/>
        <v>0</v>
      </c>
      <c r="N25" s="58">
        <f t="shared" si="20"/>
        <v>0</v>
      </c>
      <c r="O25" s="58">
        <f t="shared" si="20"/>
        <v>0</v>
      </c>
      <c r="P25" s="58">
        <f t="shared" si="20"/>
        <v>0</v>
      </c>
      <c r="Q25" s="58">
        <f t="shared" si="20"/>
        <v>0</v>
      </c>
      <c r="R25" s="58">
        <f t="shared" si="20"/>
        <v>0</v>
      </c>
      <c r="S25" s="58">
        <f t="shared" si="20"/>
        <v>0</v>
      </c>
      <c r="T25" s="58">
        <f t="shared" si="20"/>
        <v>0</v>
      </c>
      <c r="U25" s="58">
        <f t="shared" si="20"/>
        <v>0</v>
      </c>
      <c r="V25" s="58">
        <f t="shared" si="20"/>
        <v>0</v>
      </c>
      <c r="W25" s="58">
        <f t="shared" si="20"/>
        <v>0</v>
      </c>
      <c r="X25" s="58">
        <f t="shared" si="20"/>
        <v>0</v>
      </c>
      <c r="Y25" s="58">
        <f t="shared" si="20"/>
        <v>0</v>
      </c>
      <c r="Z25" s="58">
        <f t="shared" si="20"/>
        <v>0</v>
      </c>
      <c r="AA25" s="58">
        <f t="shared" si="20"/>
        <v>0</v>
      </c>
      <c r="AB25" s="58">
        <f t="shared" si="20"/>
        <v>309.8</v>
      </c>
      <c r="AC25" s="58">
        <f t="shared" si="20"/>
        <v>0</v>
      </c>
      <c r="AD25" s="58">
        <f t="shared" si="20"/>
        <v>0</v>
      </c>
      <c r="AE25" s="58">
        <f t="shared" si="20"/>
        <v>0</v>
      </c>
      <c r="AF25" s="91"/>
    </row>
    <row r="26" spans="1:32" ht="18.75" x14ac:dyDescent="0.3">
      <c r="A26" s="78" t="s">
        <v>33</v>
      </c>
      <c r="B26" s="47">
        <f>B29+B32+B35+B38</f>
        <v>309.8</v>
      </c>
      <c r="C26" s="630">
        <f t="shared" ref="C26:E26" si="21">C29+C32+C35+C38</f>
        <v>0</v>
      </c>
      <c r="D26" s="630">
        <f t="shared" si="21"/>
        <v>0</v>
      </c>
      <c r="E26" s="630">
        <f t="shared" si="21"/>
        <v>0</v>
      </c>
      <c r="F26" s="630">
        <f t="shared" si="19"/>
        <v>0</v>
      </c>
      <c r="G26" s="630">
        <v>0</v>
      </c>
      <c r="H26" s="630">
        <f>H29+H32+H35+H38</f>
        <v>0</v>
      </c>
      <c r="I26" s="630">
        <f t="shared" ref="I26:AE26" si="22">I29+I32+I35+I38</f>
        <v>0</v>
      </c>
      <c r="J26" s="630">
        <f t="shared" si="22"/>
        <v>0</v>
      </c>
      <c r="K26" s="630">
        <v>0</v>
      </c>
      <c r="L26" s="47">
        <f t="shared" si="22"/>
        <v>0</v>
      </c>
      <c r="M26" s="47">
        <f t="shared" si="22"/>
        <v>0</v>
      </c>
      <c r="N26" s="47">
        <f t="shared" si="22"/>
        <v>0</v>
      </c>
      <c r="O26" s="47">
        <f t="shared" si="22"/>
        <v>0</v>
      </c>
      <c r="P26" s="47">
        <f t="shared" si="22"/>
        <v>0</v>
      </c>
      <c r="Q26" s="47">
        <f t="shared" si="22"/>
        <v>0</v>
      </c>
      <c r="R26" s="47">
        <f t="shared" si="22"/>
        <v>0</v>
      </c>
      <c r="S26" s="47">
        <f t="shared" si="22"/>
        <v>0</v>
      </c>
      <c r="T26" s="47">
        <f t="shared" si="22"/>
        <v>0</v>
      </c>
      <c r="U26" s="47">
        <f t="shared" si="22"/>
        <v>0</v>
      </c>
      <c r="V26" s="47">
        <f t="shared" si="22"/>
        <v>0</v>
      </c>
      <c r="W26" s="47">
        <f t="shared" si="22"/>
        <v>0</v>
      </c>
      <c r="X26" s="47">
        <f t="shared" si="22"/>
        <v>0</v>
      </c>
      <c r="Y26" s="47">
        <f t="shared" si="22"/>
        <v>0</v>
      </c>
      <c r="Z26" s="47">
        <f t="shared" si="22"/>
        <v>0</v>
      </c>
      <c r="AA26" s="47">
        <f t="shared" si="22"/>
        <v>0</v>
      </c>
      <c r="AB26" s="47">
        <f t="shared" si="22"/>
        <v>309.8</v>
      </c>
      <c r="AC26" s="47">
        <f t="shared" si="22"/>
        <v>0</v>
      </c>
      <c r="AD26" s="47">
        <f t="shared" si="22"/>
        <v>0</v>
      </c>
      <c r="AE26" s="47">
        <f t="shared" si="22"/>
        <v>0</v>
      </c>
      <c r="AF26" s="91"/>
    </row>
    <row r="27" spans="1:32" ht="225" x14ac:dyDescent="0.3">
      <c r="A27" s="78" t="s">
        <v>141</v>
      </c>
      <c r="B27" s="58"/>
      <c r="C27" s="631"/>
      <c r="D27" s="631"/>
      <c r="E27" s="631"/>
      <c r="F27" s="630"/>
      <c r="G27" s="630"/>
      <c r="H27" s="631"/>
      <c r="I27" s="631"/>
      <c r="J27" s="631"/>
      <c r="K27" s="631"/>
      <c r="L27" s="58"/>
      <c r="M27" s="58"/>
      <c r="N27" s="58"/>
      <c r="O27" s="58"/>
      <c r="P27" s="58"/>
      <c r="Q27" s="58"/>
      <c r="R27" s="58"/>
      <c r="S27" s="58"/>
      <c r="T27" s="58"/>
      <c r="U27" s="58"/>
      <c r="V27" s="58"/>
      <c r="W27" s="58"/>
      <c r="X27" s="58"/>
      <c r="Y27" s="58"/>
      <c r="Z27" s="58"/>
      <c r="AA27" s="58"/>
      <c r="AB27" s="58"/>
      <c r="AC27" s="58"/>
      <c r="AD27" s="58"/>
      <c r="AE27" s="58"/>
      <c r="AF27" s="91"/>
    </row>
    <row r="28" spans="1:32" ht="18.75" x14ac:dyDescent="0.3">
      <c r="A28" s="83" t="s">
        <v>31</v>
      </c>
      <c r="B28" s="58">
        <f>B29</f>
        <v>309.8</v>
      </c>
      <c r="C28" s="631">
        <f t="shared" ref="C28" si="23">C29</f>
        <v>0</v>
      </c>
      <c r="D28" s="631">
        <v>0</v>
      </c>
      <c r="E28" s="631">
        <f>E29</f>
        <v>0</v>
      </c>
      <c r="F28" s="630">
        <f t="shared" ref="F28" si="24">E28/B28*100</f>
        <v>0</v>
      </c>
      <c r="G28" s="630">
        <v>0</v>
      </c>
      <c r="H28" s="631">
        <f>H29</f>
        <v>0</v>
      </c>
      <c r="I28" s="631">
        <f t="shared" ref="I28:AE28" si="25">I29</f>
        <v>0</v>
      </c>
      <c r="J28" s="631">
        <f t="shared" si="25"/>
        <v>0</v>
      </c>
      <c r="K28" s="631">
        <f t="shared" si="25"/>
        <v>0</v>
      </c>
      <c r="L28" s="58">
        <f t="shared" si="25"/>
        <v>0</v>
      </c>
      <c r="M28" s="58">
        <f t="shared" si="25"/>
        <v>0</v>
      </c>
      <c r="N28" s="58">
        <f t="shared" si="25"/>
        <v>0</v>
      </c>
      <c r="O28" s="58">
        <f t="shared" si="25"/>
        <v>0</v>
      </c>
      <c r="P28" s="58">
        <f t="shared" si="25"/>
        <v>0</v>
      </c>
      <c r="Q28" s="58">
        <f t="shared" si="25"/>
        <v>0</v>
      </c>
      <c r="R28" s="58">
        <f t="shared" si="25"/>
        <v>0</v>
      </c>
      <c r="S28" s="58">
        <f t="shared" si="25"/>
        <v>0</v>
      </c>
      <c r="T28" s="58">
        <f t="shared" si="25"/>
        <v>0</v>
      </c>
      <c r="U28" s="58">
        <f t="shared" si="25"/>
        <v>0</v>
      </c>
      <c r="V28" s="58">
        <f t="shared" si="25"/>
        <v>0</v>
      </c>
      <c r="W28" s="58">
        <f t="shared" si="25"/>
        <v>0</v>
      </c>
      <c r="X28" s="58">
        <f t="shared" si="25"/>
        <v>0</v>
      </c>
      <c r="Y28" s="58">
        <f t="shared" si="25"/>
        <v>0</v>
      </c>
      <c r="Z28" s="58">
        <f t="shared" si="25"/>
        <v>0</v>
      </c>
      <c r="AA28" s="58">
        <f t="shared" si="25"/>
        <v>0</v>
      </c>
      <c r="AB28" s="58">
        <f t="shared" si="25"/>
        <v>309.8</v>
      </c>
      <c r="AC28" s="58">
        <f t="shared" si="25"/>
        <v>0</v>
      </c>
      <c r="AD28" s="58">
        <f t="shared" si="25"/>
        <v>0</v>
      </c>
      <c r="AE28" s="58">
        <f t="shared" si="25"/>
        <v>0</v>
      </c>
      <c r="AF28" s="91"/>
    </row>
    <row r="29" spans="1:32" ht="18.75" x14ac:dyDescent="0.3">
      <c r="A29" s="78" t="s">
        <v>33</v>
      </c>
      <c r="B29" s="47">
        <f>H29+J29+L29+N29+P29+R29+T29+V29+X29+Z29+AB29+AD29</f>
        <v>309.8</v>
      </c>
      <c r="C29" s="630">
        <f>H29</f>
        <v>0</v>
      </c>
      <c r="D29" s="633">
        <v>0</v>
      </c>
      <c r="E29" s="630">
        <f t="shared" ref="E29" si="26">K29+M29+O29+Q29+S29+U29+W29+Y29+AA29+AC29+AE29+AG29</f>
        <v>0</v>
      </c>
      <c r="F29" s="630">
        <f t="shared" ref="F29" si="27">E29/B29*100</f>
        <v>0</v>
      </c>
      <c r="G29" s="630">
        <v>0</v>
      </c>
      <c r="H29" s="631">
        <v>0</v>
      </c>
      <c r="I29" s="631">
        <v>0</v>
      </c>
      <c r="J29" s="631">
        <v>0</v>
      </c>
      <c r="K29" s="631">
        <v>0</v>
      </c>
      <c r="L29" s="58"/>
      <c r="M29" s="58"/>
      <c r="N29" s="58"/>
      <c r="O29" s="58"/>
      <c r="P29" s="58"/>
      <c r="Q29" s="58"/>
      <c r="R29" s="58"/>
      <c r="S29" s="58"/>
      <c r="T29" s="58"/>
      <c r="U29" s="58"/>
      <c r="V29" s="58"/>
      <c r="W29" s="58"/>
      <c r="X29" s="58"/>
      <c r="Y29" s="58"/>
      <c r="Z29" s="58"/>
      <c r="AA29" s="58"/>
      <c r="AB29" s="58">
        <v>309.8</v>
      </c>
      <c r="AC29" s="58"/>
      <c r="AD29" s="58"/>
      <c r="AE29" s="58"/>
      <c r="AF29" s="91"/>
    </row>
    <row r="30" spans="1:32" ht="337.5" hidden="1" x14ac:dyDescent="0.3">
      <c r="A30" s="78" t="s">
        <v>142</v>
      </c>
      <c r="B30" s="58"/>
      <c r="C30" s="631"/>
      <c r="D30" s="631"/>
      <c r="E30" s="631"/>
      <c r="F30" s="630"/>
      <c r="G30" s="630"/>
      <c r="H30" s="631"/>
      <c r="I30" s="631"/>
      <c r="J30" s="631"/>
      <c r="K30" s="631"/>
      <c r="L30" s="58"/>
      <c r="M30" s="58"/>
      <c r="N30" s="58"/>
      <c r="O30" s="58"/>
      <c r="P30" s="58"/>
      <c r="Q30" s="58"/>
      <c r="R30" s="58"/>
      <c r="S30" s="58"/>
      <c r="T30" s="58"/>
      <c r="U30" s="58"/>
      <c r="V30" s="58"/>
      <c r="W30" s="58"/>
      <c r="X30" s="58"/>
      <c r="Y30" s="58"/>
      <c r="Z30" s="58"/>
      <c r="AA30" s="58"/>
      <c r="AB30" s="58"/>
      <c r="AC30" s="58"/>
      <c r="AD30" s="58"/>
      <c r="AE30" s="58"/>
      <c r="AF30" s="91"/>
    </row>
    <row r="31" spans="1:32" ht="18.75" hidden="1" x14ac:dyDescent="0.3">
      <c r="A31" s="83" t="s">
        <v>31</v>
      </c>
      <c r="B31" s="58">
        <f>B32</f>
        <v>0</v>
      </c>
      <c r="C31" s="631">
        <f t="shared" ref="C31" si="28">C32</f>
        <v>0</v>
      </c>
      <c r="D31" s="631"/>
      <c r="E31" s="631">
        <f>E32</f>
        <v>0</v>
      </c>
      <c r="F31" s="630"/>
      <c r="G31" s="630"/>
      <c r="H31" s="631"/>
      <c r="I31" s="631"/>
      <c r="J31" s="631"/>
      <c r="K31" s="631"/>
      <c r="L31" s="58"/>
      <c r="M31" s="58"/>
      <c r="N31" s="58"/>
      <c r="O31" s="58"/>
      <c r="P31" s="58"/>
      <c r="Q31" s="58"/>
      <c r="R31" s="58"/>
      <c r="S31" s="58"/>
      <c r="T31" s="58"/>
      <c r="U31" s="58"/>
      <c r="V31" s="58"/>
      <c r="W31" s="58"/>
      <c r="X31" s="58"/>
      <c r="Y31" s="58"/>
      <c r="Z31" s="58"/>
      <c r="AA31" s="58"/>
      <c r="AB31" s="58"/>
      <c r="AC31" s="58"/>
      <c r="AD31" s="58"/>
      <c r="AE31" s="58"/>
      <c r="AF31" s="91"/>
    </row>
    <row r="32" spans="1:32" ht="18.75" hidden="1" x14ac:dyDescent="0.3">
      <c r="A32" s="78" t="s">
        <v>33</v>
      </c>
      <c r="B32" s="47">
        <f>H32+J32+L32+N32+P32+R32+T32+V32+X32+Z32+AB32+AD32</f>
        <v>0</v>
      </c>
      <c r="C32" s="630">
        <f>H32</f>
        <v>0</v>
      </c>
      <c r="D32" s="630"/>
      <c r="E32" s="630">
        <f t="shared" ref="E32" si="29">K32+M32+O32+Q32+S32+U32+W32+Y32+AA32+AC32+AE32+AG32</f>
        <v>0</v>
      </c>
      <c r="F32" s="630" t="e">
        <f t="shared" ref="F32" si="30">E32/B32*100</f>
        <v>#DIV/0!</v>
      </c>
      <c r="G32" s="630" t="e">
        <f t="shared" ref="G32" si="31">E32/C32*100</f>
        <v>#DIV/0!</v>
      </c>
      <c r="H32" s="631"/>
      <c r="I32" s="631"/>
      <c r="J32" s="631"/>
      <c r="K32" s="631"/>
      <c r="L32" s="58"/>
      <c r="M32" s="58"/>
      <c r="N32" s="58"/>
      <c r="O32" s="58"/>
      <c r="P32" s="58"/>
      <c r="Q32" s="58"/>
      <c r="R32" s="58"/>
      <c r="S32" s="58"/>
      <c r="T32" s="58"/>
      <c r="U32" s="58"/>
      <c r="V32" s="58"/>
      <c r="W32" s="58"/>
      <c r="X32" s="58"/>
      <c r="Y32" s="58"/>
      <c r="Z32" s="58"/>
      <c r="AA32" s="58"/>
      <c r="AB32" s="58"/>
      <c r="AC32" s="58"/>
      <c r="AD32" s="58"/>
      <c r="AE32" s="58"/>
      <c r="AF32" s="91"/>
    </row>
    <row r="33" spans="1:32" ht="112.5" hidden="1" x14ac:dyDescent="0.3">
      <c r="A33" s="78" t="s">
        <v>143</v>
      </c>
      <c r="B33" s="58"/>
      <c r="C33" s="631"/>
      <c r="D33" s="631"/>
      <c r="E33" s="631"/>
      <c r="F33" s="630"/>
      <c r="G33" s="630"/>
      <c r="H33" s="631"/>
      <c r="I33" s="631"/>
      <c r="J33" s="631"/>
      <c r="K33" s="631"/>
      <c r="L33" s="58"/>
      <c r="M33" s="58"/>
      <c r="N33" s="58"/>
      <c r="O33" s="58"/>
      <c r="P33" s="58"/>
      <c r="Q33" s="58"/>
      <c r="R33" s="58"/>
      <c r="S33" s="58"/>
      <c r="T33" s="58"/>
      <c r="U33" s="58"/>
      <c r="V33" s="58"/>
      <c r="W33" s="58"/>
      <c r="X33" s="58"/>
      <c r="Y33" s="58"/>
      <c r="Z33" s="58"/>
      <c r="AA33" s="58"/>
      <c r="AB33" s="58"/>
      <c r="AC33" s="58"/>
      <c r="AD33" s="58"/>
      <c r="AE33" s="58"/>
      <c r="AF33" s="91"/>
    </row>
    <row r="34" spans="1:32" ht="18.75" hidden="1" x14ac:dyDescent="0.3">
      <c r="A34" s="83" t="s">
        <v>31</v>
      </c>
      <c r="B34" s="58">
        <f>B35</f>
        <v>0</v>
      </c>
      <c r="C34" s="631">
        <f t="shared" ref="C34" si="32">C35</f>
        <v>0</v>
      </c>
      <c r="D34" s="631">
        <f>D35</f>
        <v>0</v>
      </c>
      <c r="E34" s="631">
        <f>E35</f>
        <v>0</v>
      </c>
      <c r="F34" s="630" t="e">
        <f t="shared" ref="F34:F35" si="33">E34/B34*100</f>
        <v>#DIV/0!</v>
      </c>
      <c r="G34" s="630" t="e">
        <f t="shared" ref="G34:G35" si="34">E34/C34*100</f>
        <v>#DIV/0!</v>
      </c>
      <c r="H34" s="632"/>
      <c r="I34" s="632"/>
      <c r="J34" s="632"/>
      <c r="K34" s="632"/>
      <c r="L34" s="95"/>
      <c r="M34" s="95"/>
      <c r="N34" s="95"/>
      <c r="O34" s="95"/>
      <c r="P34" s="95"/>
      <c r="Q34" s="95"/>
      <c r="R34" s="95"/>
      <c r="S34" s="95"/>
      <c r="T34" s="95"/>
      <c r="U34" s="95"/>
      <c r="V34" s="95"/>
      <c r="W34" s="95"/>
      <c r="X34" s="95"/>
      <c r="Y34" s="95"/>
      <c r="Z34" s="95"/>
      <c r="AA34" s="95"/>
      <c r="AB34" s="95"/>
      <c r="AC34" s="95"/>
      <c r="AD34" s="95"/>
      <c r="AE34" s="95"/>
      <c r="AF34" s="91"/>
    </row>
    <row r="35" spans="1:32" ht="18.75" hidden="1" x14ac:dyDescent="0.3">
      <c r="A35" s="78" t="s">
        <v>33</v>
      </c>
      <c r="B35" s="47">
        <f>H35+J35+L35+N35+P35+R35+T35+V35+X35+Z35+AB35+AD35</f>
        <v>0</v>
      </c>
      <c r="C35" s="630">
        <f>H35</f>
        <v>0</v>
      </c>
      <c r="D35" s="630"/>
      <c r="E35" s="630">
        <f>K35+M35+O35+Q35+S35+U35+W35+Y35+AA35+AC35+AE35+AG32</f>
        <v>0</v>
      </c>
      <c r="F35" s="630" t="e">
        <f t="shared" si="33"/>
        <v>#DIV/0!</v>
      </c>
      <c r="G35" s="630" t="e">
        <f t="shared" si="34"/>
        <v>#DIV/0!</v>
      </c>
      <c r="H35" s="632"/>
      <c r="I35" s="632"/>
      <c r="J35" s="632"/>
      <c r="K35" s="632"/>
      <c r="L35" s="95"/>
      <c r="M35" s="95"/>
      <c r="N35" s="95"/>
      <c r="O35" s="95"/>
      <c r="P35" s="95"/>
      <c r="Q35" s="95"/>
      <c r="R35" s="95"/>
      <c r="S35" s="95"/>
      <c r="T35" s="95"/>
      <c r="U35" s="95"/>
      <c r="V35" s="95"/>
      <c r="W35" s="95"/>
      <c r="X35" s="95"/>
      <c r="Y35" s="95"/>
      <c r="Z35" s="95"/>
      <c r="AA35" s="95"/>
      <c r="AB35" s="95"/>
      <c r="AC35" s="95"/>
      <c r="AD35" s="95"/>
      <c r="AE35" s="95"/>
      <c r="AF35" s="91"/>
    </row>
    <row r="36" spans="1:32" ht="187.5" hidden="1" x14ac:dyDescent="0.3">
      <c r="A36" s="78" t="s">
        <v>144</v>
      </c>
      <c r="B36" s="58"/>
      <c r="C36" s="631"/>
      <c r="D36" s="631"/>
      <c r="E36" s="631"/>
      <c r="F36" s="630"/>
      <c r="G36" s="630"/>
      <c r="H36" s="631"/>
      <c r="I36" s="631"/>
      <c r="J36" s="631"/>
      <c r="K36" s="631"/>
      <c r="L36" s="58"/>
      <c r="M36" s="58"/>
      <c r="N36" s="58"/>
      <c r="O36" s="58"/>
      <c r="P36" s="58"/>
      <c r="Q36" s="58"/>
      <c r="R36" s="58"/>
      <c r="S36" s="58"/>
      <c r="T36" s="58"/>
      <c r="U36" s="58"/>
      <c r="V36" s="58"/>
      <c r="W36" s="58"/>
      <c r="X36" s="58"/>
      <c r="Y36" s="58"/>
      <c r="Z36" s="58"/>
      <c r="AA36" s="58"/>
      <c r="AB36" s="58"/>
      <c r="AC36" s="58"/>
      <c r="AD36" s="58"/>
      <c r="AE36" s="58"/>
      <c r="AF36" s="91"/>
    </row>
    <row r="37" spans="1:32" ht="18.75" hidden="1" x14ac:dyDescent="0.3">
      <c r="A37" s="83" t="s">
        <v>31</v>
      </c>
      <c r="B37" s="58">
        <f>B38</f>
        <v>0</v>
      </c>
      <c r="C37" s="631">
        <f>C38</f>
        <v>0</v>
      </c>
      <c r="D37" s="631">
        <f>D38</f>
        <v>0</v>
      </c>
      <c r="E37" s="631">
        <f>E38</f>
        <v>0</v>
      </c>
      <c r="F37" s="630" t="e">
        <f t="shared" ref="F37:F38" si="35">E37/B37*100</f>
        <v>#DIV/0!</v>
      </c>
      <c r="G37" s="630" t="e">
        <f t="shared" ref="G37:G38" si="36">E37/C37*100</f>
        <v>#DIV/0!</v>
      </c>
      <c r="H37" s="631"/>
      <c r="I37" s="631"/>
      <c r="J37" s="631"/>
      <c r="K37" s="631"/>
      <c r="L37" s="58"/>
      <c r="M37" s="58"/>
      <c r="N37" s="58"/>
      <c r="O37" s="58"/>
      <c r="P37" s="58"/>
      <c r="Q37" s="58"/>
      <c r="R37" s="58"/>
      <c r="S37" s="58"/>
      <c r="T37" s="58"/>
      <c r="U37" s="58"/>
      <c r="V37" s="58"/>
      <c r="W37" s="58"/>
      <c r="X37" s="58"/>
      <c r="Y37" s="58"/>
      <c r="Z37" s="58"/>
      <c r="AA37" s="58"/>
      <c r="AB37" s="58"/>
      <c r="AC37" s="58"/>
      <c r="AD37" s="58"/>
      <c r="AE37" s="58"/>
      <c r="AF37" s="91"/>
    </row>
    <row r="38" spans="1:32" ht="18.75" hidden="1" x14ac:dyDescent="0.3">
      <c r="A38" s="78" t="s">
        <v>33</v>
      </c>
      <c r="B38" s="47">
        <f>H38+J38+L38+N38+P38+R38+T38+V38+X38+Z38+AB38+AD38</f>
        <v>0</v>
      </c>
      <c r="C38" s="630">
        <f>H38</f>
        <v>0</v>
      </c>
      <c r="D38" s="630"/>
      <c r="E38" s="630">
        <f>K38+M38+O38+Q38+S38+U38+W38+Y38+AA38+AC38+AE38+AG35</f>
        <v>0</v>
      </c>
      <c r="F38" s="630" t="e">
        <f t="shared" si="35"/>
        <v>#DIV/0!</v>
      </c>
      <c r="G38" s="630" t="e">
        <f t="shared" si="36"/>
        <v>#DIV/0!</v>
      </c>
      <c r="H38" s="631"/>
      <c r="I38" s="631"/>
      <c r="J38" s="631"/>
      <c r="K38" s="631"/>
      <c r="L38" s="58"/>
      <c r="M38" s="58"/>
      <c r="N38" s="58"/>
      <c r="O38" s="58"/>
      <c r="P38" s="58"/>
      <c r="Q38" s="58"/>
      <c r="R38" s="58"/>
      <c r="S38" s="58"/>
      <c r="T38" s="58"/>
      <c r="U38" s="58"/>
      <c r="V38" s="58"/>
      <c r="W38" s="58"/>
      <c r="X38" s="58"/>
      <c r="Y38" s="58"/>
      <c r="Z38" s="58"/>
      <c r="AA38" s="58"/>
      <c r="AB38" s="58"/>
      <c r="AC38" s="58"/>
      <c r="AD38" s="58"/>
      <c r="AE38" s="58"/>
      <c r="AF38" s="91"/>
    </row>
    <row r="39" spans="1:32" ht="206.25" x14ac:dyDescent="0.3">
      <c r="A39" s="79" t="s">
        <v>163</v>
      </c>
      <c r="B39" s="58"/>
      <c r="C39" s="631"/>
      <c r="D39" s="631"/>
      <c r="E39" s="631"/>
      <c r="F39" s="630"/>
      <c r="G39" s="630"/>
      <c r="H39" s="631"/>
      <c r="I39" s="631"/>
      <c r="J39" s="631"/>
      <c r="K39" s="631"/>
      <c r="L39" s="58"/>
      <c r="M39" s="58"/>
      <c r="N39" s="58"/>
      <c r="O39" s="58"/>
      <c r="P39" s="58"/>
      <c r="Q39" s="58"/>
      <c r="R39" s="58"/>
      <c r="S39" s="58"/>
      <c r="T39" s="58"/>
      <c r="U39" s="58"/>
      <c r="V39" s="58"/>
      <c r="W39" s="58"/>
      <c r="X39" s="58"/>
      <c r="Y39" s="58"/>
      <c r="Z39" s="58"/>
      <c r="AA39" s="58"/>
      <c r="AB39" s="58"/>
      <c r="AC39" s="58"/>
      <c r="AD39" s="58"/>
      <c r="AE39" s="58"/>
      <c r="AF39" s="91"/>
    </row>
    <row r="40" spans="1:32" ht="18.75" x14ac:dyDescent="0.3">
      <c r="A40" s="83" t="s">
        <v>31</v>
      </c>
      <c r="B40" s="58">
        <f>B41+B42</f>
        <v>652</v>
      </c>
      <c r="C40" s="631">
        <f t="shared" ref="C40:E40" si="37">C41+C42</f>
        <v>0</v>
      </c>
      <c r="D40" s="631">
        <f t="shared" si="37"/>
        <v>0</v>
      </c>
      <c r="E40" s="631">
        <f t="shared" si="37"/>
        <v>0</v>
      </c>
      <c r="F40" s="630">
        <f t="shared" ref="F40:F43" si="38">E40/B40*100</f>
        <v>0</v>
      </c>
      <c r="G40" s="630">
        <v>0</v>
      </c>
      <c r="H40" s="631">
        <f>H41+H42</f>
        <v>0</v>
      </c>
      <c r="I40" s="631">
        <f t="shared" ref="I40:AE40" si="39">I41+I42</f>
        <v>0</v>
      </c>
      <c r="J40" s="631">
        <f t="shared" si="39"/>
        <v>0</v>
      </c>
      <c r="K40" s="631">
        <f t="shared" si="39"/>
        <v>0</v>
      </c>
      <c r="L40" s="58">
        <v>350</v>
      </c>
      <c r="M40" s="58">
        <f t="shared" si="39"/>
        <v>0</v>
      </c>
      <c r="N40" s="58">
        <f t="shared" si="39"/>
        <v>0</v>
      </c>
      <c r="O40" s="58">
        <f t="shared" si="39"/>
        <v>0</v>
      </c>
      <c r="P40" s="58">
        <f t="shared" si="39"/>
        <v>0</v>
      </c>
      <c r="Q40" s="58">
        <f t="shared" si="39"/>
        <v>0</v>
      </c>
      <c r="R40" s="58">
        <f t="shared" si="39"/>
        <v>0</v>
      </c>
      <c r="S40" s="58">
        <f t="shared" si="39"/>
        <v>0</v>
      </c>
      <c r="T40" s="58">
        <f t="shared" si="39"/>
        <v>0</v>
      </c>
      <c r="U40" s="58">
        <f t="shared" si="39"/>
        <v>0</v>
      </c>
      <c r="V40" s="58">
        <f t="shared" si="39"/>
        <v>0</v>
      </c>
      <c r="W40" s="58">
        <f t="shared" si="39"/>
        <v>0</v>
      </c>
      <c r="X40" s="58">
        <f t="shared" si="39"/>
        <v>0</v>
      </c>
      <c r="Y40" s="58">
        <f t="shared" si="39"/>
        <v>0</v>
      </c>
      <c r="Z40" s="58">
        <f t="shared" si="39"/>
        <v>302</v>
      </c>
      <c r="AA40" s="58">
        <f t="shared" si="39"/>
        <v>0</v>
      </c>
      <c r="AB40" s="58">
        <f t="shared" si="39"/>
        <v>0</v>
      </c>
      <c r="AC40" s="58">
        <f t="shared" si="39"/>
        <v>0</v>
      </c>
      <c r="AD40" s="58">
        <f t="shared" si="39"/>
        <v>0</v>
      </c>
      <c r="AE40" s="58">
        <f t="shared" si="39"/>
        <v>0</v>
      </c>
      <c r="AF40" s="91"/>
    </row>
    <row r="41" spans="1:32" ht="18.75" x14ac:dyDescent="0.3">
      <c r="A41" s="83" t="s">
        <v>145</v>
      </c>
      <c r="B41" s="58">
        <f t="shared" ref="B41:B42" si="40">H41+J41+L41+N41+P41+R41+T41+V41+X41+Z41+AB41+AD41</f>
        <v>195.6</v>
      </c>
      <c r="C41" s="631"/>
      <c r="D41" s="631"/>
      <c r="E41" s="631"/>
      <c r="F41" s="630"/>
      <c r="G41" s="630"/>
      <c r="H41" s="631">
        <v>0</v>
      </c>
      <c r="I41" s="631">
        <v>0</v>
      </c>
      <c r="J41" s="631">
        <v>0</v>
      </c>
      <c r="K41" s="631">
        <v>0</v>
      </c>
      <c r="L41" s="58">
        <v>97.8</v>
      </c>
      <c r="M41" s="58"/>
      <c r="N41" s="58"/>
      <c r="O41" s="58"/>
      <c r="P41" s="58"/>
      <c r="Q41" s="58"/>
      <c r="R41" s="58"/>
      <c r="S41" s="58"/>
      <c r="T41" s="58"/>
      <c r="U41" s="58"/>
      <c r="V41" s="58"/>
      <c r="W41" s="58"/>
      <c r="X41" s="58"/>
      <c r="Y41" s="58"/>
      <c r="Z41" s="58">
        <v>97.8</v>
      </c>
      <c r="AA41" s="58"/>
      <c r="AB41" s="58"/>
      <c r="AC41" s="58"/>
      <c r="AD41" s="58"/>
      <c r="AE41" s="58"/>
      <c r="AF41" s="91"/>
    </row>
    <row r="42" spans="1:32" ht="18.75" x14ac:dyDescent="0.3">
      <c r="A42" s="78" t="s">
        <v>33</v>
      </c>
      <c r="B42" s="58">
        <f t="shared" si="40"/>
        <v>456.4</v>
      </c>
      <c r="C42" s="631">
        <f>C46+C49</f>
        <v>0</v>
      </c>
      <c r="D42" s="631">
        <f>D46+D49</f>
        <v>0</v>
      </c>
      <c r="E42" s="631">
        <f>E46+E49</f>
        <v>0</v>
      </c>
      <c r="F42" s="630">
        <f t="shared" si="38"/>
        <v>0</v>
      </c>
      <c r="G42" s="630">
        <v>0</v>
      </c>
      <c r="H42" s="631">
        <v>0</v>
      </c>
      <c r="I42" s="631">
        <v>0</v>
      </c>
      <c r="J42" s="631">
        <v>0</v>
      </c>
      <c r="K42" s="631">
        <v>0</v>
      </c>
      <c r="L42" s="58">
        <v>252.2</v>
      </c>
      <c r="M42" s="58"/>
      <c r="N42" s="58"/>
      <c r="O42" s="58"/>
      <c r="P42" s="58"/>
      <c r="Q42" s="58"/>
      <c r="R42" s="58"/>
      <c r="S42" s="58"/>
      <c r="T42" s="58"/>
      <c r="U42" s="58"/>
      <c r="V42" s="58"/>
      <c r="W42" s="58"/>
      <c r="X42" s="58"/>
      <c r="Y42" s="58"/>
      <c r="Z42" s="58">
        <v>204.2</v>
      </c>
      <c r="AA42" s="58"/>
      <c r="AB42" s="58"/>
      <c r="AC42" s="58"/>
      <c r="AD42" s="58"/>
      <c r="AE42" s="58"/>
      <c r="AF42" s="91"/>
    </row>
    <row r="43" spans="1:32" ht="37.5" x14ac:dyDescent="0.3">
      <c r="A43" s="85" t="s">
        <v>132</v>
      </c>
      <c r="B43" s="58">
        <f>H43+J43+L43+N43+P43+R43+T43+V43+X43+Z43+AB43+AD43</f>
        <v>456.4</v>
      </c>
      <c r="C43" s="630">
        <f>H43</f>
        <v>0</v>
      </c>
      <c r="D43" s="630">
        <v>0</v>
      </c>
      <c r="E43" s="630">
        <f>K43+M43+O43+Q43+S43+U43+W43+Y43+AA43+AC43+AE43+AG39</f>
        <v>0</v>
      </c>
      <c r="F43" s="630">
        <f t="shared" si="38"/>
        <v>0</v>
      </c>
      <c r="G43" s="630">
        <v>0</v>
      </c>
      <c r="H43" s="631">
        <v>0</v>
      </c>
      <c r="I43" s="631">
        <v>0</v>
      </c>
      <c r="J43" s="631">
        <v>0</v>
      </c>
      <c r="K43" s="631">
        <v>0</v>
      </c>
      <c r="L43" s="58">
        <v>228.2</v>
      </c>
      <c r="M43" s="58"/>
      <c r="N43" s="58"/>
      <c r="O43" s="58"/>
      <c r="P43" s="58"/>
      <c r="Q43" s="58"/>
      <c r="R43" s="58"/>
      <c r="S43" s="58"/>
      <c r="T43" s="58"/>
      <c r="U43" s="58"/>
      <c r="V43" s="58"/>
      <c r="W43" s="58"/>
      <c r="X43" s="58"/>
      <c r="Y43" s="58"/>
      <c r="Z43" s="58">
        <v>228.2</v>
      </c>
      <c r="AA43" s="58"/>
      <c r="AB43" s="58"/>
      <c r="AC43" s="58"/>
      <c r="AD43" s="58"/>
      <c r="AE43" s="58"/>
      <c r="AF43" s="91"/>
    </row>
    <row r="44" spans="1:32" ht="112.5" hidden="1" x14ac:dyDescent="0.3">
      <c r="A44" s="79" t="s">
        <v>146</v>
      </c>
      <c r="B44" s="58"/>
      <c r="C44" s="631"/>
      <c r="D44" s="631"/>
      <c r="E44" s="631"/>
      <c r="F44" s="630"/>
      <c r="G44" s="630"/>
      <c r="H44" s="631"/>
      <c r="I44" s="631"/>
      <c r="J44" s="631"/>
      <c r="K44" s="631"/>
      <c r="L44" s="58"/>
      <c r="M44" s="58"/>
      <c r="N44" s="58"/>
      <c r="O44" s="58"/>
      <c r="P44" s="58"/>
      <c r="Q44" s="58"/>
      <c r="R44" s="58"/>
      <c r="S44" s="58"/>
      <c r="T44" s="58"/>
      <c r="U44" s="58"/>
      <c r="V44" s="58"/>
      <c r="W44" s="58"/>
      <c r="X44" s="58"/>
      <c r="Y44" s="58"/>
      <c r="Z44" s="58"/>
      <c r="AA44" s="58"/>
      <c r="AB44" s="58"/>
      <c r="AC44" s="58"/>
      <c r="AD44" s="58"/>
      <c r="AE44" s="58"/>
      <c r="AF44" s="91"/>
    </row>
    <row r="45" spans="1:32" ht="18.75" hidden="1" x14ac:dyDescent="0.3">
      <c r="A45" s="83" t="s">
        <v>31</v>
      </c>
      <c r="B45" s="58">
        <f>B46</f>
        <v>0</v>
      </c>
      <c r="C45" s="631">
        <f>C46</f>
        <v>0</v>
      </c>
      <c r="D45" s="631"/>
      <c r="E45" s="631">
        <f>E46</f>
        <v>0</v>
      </c>
      <c r="F45" s="630" t="e">
        <f t="shared" ref="F45" si="41">E45/B45*100</f>
        <v>#DIV/0!</v>
      </c>
      <c r="G45" s="630" t="e">
        <f>E45/C45*100</f>
        <v>#DIV/0!</v>
      </c>
      <c r="H45" s="631"/>
      <c r="I45" s="631"/>
      <c r="J45" s="631"/>
      <c r="K45" s="631"/>
      <c r="L45" s="58"/>
      <c r="M45" s="58"/>
      <c r="N45" s="58"/>
      <c r="O45" s="58"/>
      <c r="P45" s="58"/>
      <c r="Q45" s="58"/>
      <c r="R45" s="58"/>
      <c r="S45" s="58"/>
      <c r="T45" s="58"/>
      <c r="U45" s="58"/>
      <c r="V45" s="58"/>
      <c r="W45" s="58"/>
      <c r="X45" s="58"/>
      <c r="Y45" s="58"/>
      <c r="Z45" s="58"/>
      <c r="AA45" s="58"/>
      <c r="AB45" s="58"/>
      <c r="AC45" s="58"/>
      <c r="AD45" s="58"/>
      <c r="AE45" s="58">
        <f t="shared" ref="AE45" si="42">AE46</f>
        <v>0</v>
      </c>
      <c r="AF45" s="91"/>
    </row>
    <row r="46" spans="1:32" ht="18.75" hidden="1" x14ac:dyDescent="0.3">
      <c r="A46" s="78" t="s">
        <v>33</v>
      </c>
      <c r="B46" s="47">
        <f>H46+J46+L46+N46+P46+R46+T46+V46+X46+Z46+AB46+AD46</f>
        <v>0</v>
      </c>
      <c r="C46" s="630">
        <f>H46</f>
        <v>0</v>
      </c>
      <c r="D46" s="630"/>
      <c r="E46" s="630">
        <f>K46+M46+O46+Q46+S46+U46+W46+Y46+AA46+AC46+AE46+AG42</f>
        <v>0</v>
      </c>
      <c r="F46" s="630" t="e">
        <f t="shared" ref="F46" si="43">E46/B46*100</f>
        <v>#DIV/0!</v>
      </c>
      <c r="G46" s="630" t="e">
        <f>E46/C46*100</f>
        <v>#DIV/0!</v>
      </c>
      <c r="H46" s="631"/>
      <c r="I46" s="631"/>
      <c r="J46" s="631"/>
      <c r="K46" s="631"/>
      <c r="L46" s="58"/>
      <c r="M46" s="58"/>
      <c r="N46" s="58"/>
      <c r="O46" s="58"/>
      <c r="P46" s="58"/>
      <c r="Q46" s="58"/>
      <c r="R46" s="58"/>
      <c r="S46" s="58"/>
      <c r="T46" s="58"/>
      <c r="U46" s="58"/>
      <c r="V46" s="58"/>
      <c r="W46" s="58"/>
      <c r="X46" s="58"/>
      <c r="Y46" s="58"/>
      <c r="Z46" s="58"/>
      <c r="AA46" s="58"/>
      <c r="AB46" s="58"/>
      <c r="AC46" s="58"/>
      <c r="AD46" s="58"/>
      <c r="AE46" s="58"/>
      <c r="AF46" s="91"/>
    </row>
    <row r="47" spans="1:32" ht="281.25" hidden="1" x14ac:dyDescent="0.3">
      <c r="A47" s="79" t="s">
        <v>147</v>
      </c>
      <c r="B47" s="58"/>
      <c r="C47" s="631"/>
      <c r="D47" s="631"/>
      <c r="E47" s="631"/>
      <c r="F47" s="630"/>
      <c r="G47" s="630"/>
      <c r="H47" s="631"/>
      <c r="I47" s="631"/>
      <c r="J47" s="631"/>
      <c r="K47" s="631"/>
      <c r="L47" s="58"/>
      <c r="M47" s="58"/>
      <c r="N47" s="58"/>
      <c r="O47" s="58"/>
      <c r="P47" s="58"/>
      <c r="Q47" s="58"/>
      <c r="R47" s="58"/>
      <c r="S47" s="58"/>
      <c r="T47" s="58"/>
      <c r="U47" s="58"/>
      <c r="V47" s="58"/>
      <c r="W47" s="58"/>
      <c r="X47" s="58"/>
      <c r="Y47" s="58"/>
      <c r="Z47" s="58"/>
      <c r="AA47" s="58"/>
      <c r="AB47" s="58"/>
      <c r="AC47" s="58"/>
      <c r="AD47" s="58"/>
      <c r="AE47" s="58"/>
      <c r="AF47" s="91"/>
    </row>
    <row r="48" spans="1:32" ht="18.75" hidden="1" x14ac:dyDescent="0.3">
      <c r="A48" s="83" t="s">
        <v>31</v>
      </c>
      <c r="B48" s="58">
        <f>B49</f>
        <v>0</v>
      </c>
      <c r="C48" s="631">
        <f t="shared" ref="C48" si="44">C49</f>
        <v>0</v>
      </c>
      <c r="D48" s="631"/>
      <c r="E48" s="631">
        <f>E49</f>
        <v>0</v>
      </c>
      <c r="F48" s="630"/>
      <c r="G48" s="630"/>
      <c r="H48" s="631"/>
      <c r="I48" s="631"/>
      <c r="J48" s="631"/>
      <c r="K48" s="631"/>
      <c r="L48" s="58"/>
      <c r="M48" s="58"/>
      <c r="N48" s="58"/>
      <c r="O48" s="58"/>
      <c r="P48" s="58"/>
      <c r="Q48" s="58"/>
      <c r="R48" s="58"/>
      <c r="S48" s="58"/>
      <c r="T48" s="58"/>
      <c r="U48" s="58"/>
      <c r="V48" s="58"/>
      <c r="W48" s="58"/>
      <c r="X48" s="58"/>
      <c r="Y48" s="58"/>
      <c r="Z48" s="58"/>
      <c r="AA48" s="58"/>
      <c r="AB48" s="58"/>
      <c r="AC48" s="58"/>
      <c r="AD48" s="58"/>
      <c r="AE48" s="58">
        <f t="shared" ref="AE48" si="45">AE49</f>
        <v>0</v>
      </c>
      <c r="AF48" s="91"/>
    </row>
    <row r="49" spans="1:32" ht="18.75" hidden="1" x14ac:dyDescent="0.3">
      <c r="A49" s="78" t="s">
        <v>33</v>
      </c>
      <c r="B49" s="47">
        <f>H49+J49+L49+N49+P49+R49+T49+V49+X49+Z49+AB49+AD49</f>
        <v>0</v>
      </c>
      <c r="C49" s="630">
        <f>H49</f>
        <v>0</v>
      </c>
      <c r="D49" s="630"/>
      <c r="E49" s="630">
        <f>K49+M49+O49+Q49+S49+U49+W49+Y49+AA49+AC49+AE49+AG46</f>
        <v>0</v>
      </c>
      <c r="F49" s="630" t="e">
        <f t="shared" ref="F49" si="46">E49/B49*100</f>
        <v>#DIV/0!</v>
      </c>
      <c r="G49" s="630" t="e">
        <f>E49/C49*100</f>
        <v>#DIV/0!</v>
      </c>
      <c r="H49" s="631"/>
      <c r="I49" s="631"/>
      <c r="J49" s="631"/>
      <c r="K49" s="631"/>
      <c r="L49" s="58"/>
      <c r="M49" s="58"/>
      <c r="N49" s="58"/>
      <c r="O49" s="58"/>
      <c r="P49" s="58"/>
      <c r="Q49" s="58"/>
      <c r="R49" s="58"/>
      <c r="S49" s="58"/>
      <c r="T49" s="58"/>
      <c r="U49" s="58"/>
      <c r="V49" s="58"/>
      <c r="W49" s="58"/>
      <c r="X49" s="58"/>
      <c r="Y49" s="58"/>
      <c r="Z49" s="58"/>
      <c r="AA49" s="58"/>
      <c r="AB49" s="58"/>
      <c r="AC49" s="58"/>
      <c r="AD49" s="58"/>
      <c r="AE49" s="58"/>
      <c r="AF49" s="91"/>
    </row>
    <row r="50" spans="1:32" ht="18.75" x14ac:dyDescent="0.3">
      <c r="A50" s="92" t="s">
        <v>53</v>
      </c>
      <c r="B50" s="58"/>
      <c r="C50" s="631"/>
      <c r="D50" s="631"/>
      <c r="E50" s="631"/>
      <c r="F50" s="630"/>
      <c r="G50" s="630"/>
      <c r="H50" s="631"/>
      <c r="I50" s="631"/>
      <c r="J50" s="631"/>
      <c r="K50" s="631"/>
      <c r="L50" s="58"/>
      <c r="M50" s="58"/>
      <c r="N50" s="58"/>
      <c r="O50" s="58"/>
      <c r="P50" s="58"/>
      <c r="Q50" s="58"/>
      <c r="R50" s="58"/>
      <c r="S50" s="58"/>
      <c r="T50" s="58"/>
      <c r="U50" s="58"/>
      <c r="V50" s="58"/>
      <c r="W50" s="58"/>
      <c r="X50" s="58"/>
      <c r="Y50" s="58"/>
      <c r="Z50" s="58"/>
      <c r="AA50" s="58"/>
      <c r="AB50" s="58"/>
      <c r="AC50" s="58"/>
      <c r="AD50" s="58"/>
      <c r="AE50" s="58"/>
      <c r="AF50" s="91"/>
    </row>
    <row r="51" spans="1:32" ht="18.75" x14ac:dyDescent="0.3">
      <c r="A51" s="83" t="s">
        <v>31</v>
      </c>
      <c r="B51" s="58">
        <f>B52+B53</f>
        <v>961.80000000000007</v>
      </c>
      <c r="C51" s="631">
        <f t="shared" ref="C51:E51" si="47">C52+C53</f>
        <v>0</v>
      </c>
      <c r="D51" s="631">
        <f t="shared" si="47"/>
        <v>0</v>
      </c>
      <c r="E51" s="631">
        <f t="shared" si="47"/>
        <v>0</v>
      </c>
      <c r="F51" s="630">
        <f t="shared" ref="F51:G54" si="48">D51/B51*100</f>
        <v>0</v>
      </c>
      <c r="G51" s="630">
        <v>0</v>
      </c>
      <c r="H51" s="631">
        <f>H52+H53</f>
        <v>0</v>
      </c>
      <c r="I51" s="631">
        <f t="shared" ref="I51:AE51" si="49">I52+I53</f>
        <v>0</v>
      </c>
      <c r="J51" s="631">
        <f t="shared" si="49"/>
        <v>0</v>
      </c>
      <c r="K51" s="631">
        <f t="shared" si="49"/>
        <v>0</v>
      </c>
      <c r="L51" s="58">
        <f t="shared" si="49"/>
        <v>350</v>
      </c>
      <c r="M51" s="58">
        <f t="shared" si="49"/>
        <v>0</v>
      </c>
      <c r="N51" s="58">
        <f t="shared" si="49"/>
        <v>0</v>
      </c>
      <c r="O51" s="58">
        <f t="shared" si="49"/>
        <v>0</v>
      </c>
      <c r="P51" s="58">
        <f t="shared" si="49"/>
        <v>0</v>
      </c>
      <c r="Q51" s="58">
        <f t="shared" si="49"/>
        <v>0</v>
      </c>
      <c r="R51" s="58">
        <f t="shared" si="49"/>
        <v>0</v>
      </c>
      <c r="S51" s="58">
        <f t="shared" si="49"/>
        <v>0</v>
      </c>
      <c r="T51" s="58">
        <f t="shared" si="49"/>
        <v>0</v>
      </c>
      <c r="U51" s="58">
        <f t="shared" si="49"/>
        <v>0</v>
      </c>
      <c r="V51" s="58">
        <f t="shared" si="49"/>
        <v>0</v>
      </c>
      <c r="W51" s="58">
        <f t="shared" si="49"/>
        <v>0</v>
      </c>
      <c r="X51" s="58">
        <f t="shared" si="49"/>
        <v>0</v>
      </c>
      <c r="Y51" s="58">
        <f t="shared" si="49"/>
        <v>0</v>
      </c>
      <c r="Z51" s="58">
        <f t="shared" si="49"/>
        <v>302</v>
      </c>
      <c r="AA51" s="58">
        <f t="shared" si="49"/>
        <v>0</v>
      </c>
      <c r="AB51" s="58">
        <f t="shared" si="49"/>
        <v>309.8</v>
      </c>
      <c r="AC51" s="58">
        <f t="shared" si="49"/>
        <v>0</v>
      </c>
      <c r="AD51" s="58">
        <f t="shared" si="49"/>
        <v>0</v>
      </c>
      <c r="AE51" s="58">
        <f t="shared" si="49"/>
        <v>0</v>
      </c>
      <c r="AF51" s="91"/>
    </row>
    <row r="52" spans="1:32" ht="18.75" x14ac:dyDescent="0.3">
      <c r="A52" s="83" t="s">
        <v>97</v>
      </c>
      <c r="B52" s="58">
        <f>B41</f>
        <v>195.6</v>
      </c>
      <c r="C52" s="631">
        <f t="shared" ref="C52:E52" si="50">C41</f>
        <v>0</v>
      </c>
      <c r="D52" s="631">
        <f t="shared" si="50"/>
        <v>0</v>
      </c>
      <c r="E52" s="631">
        <f t="shared" si="50"/>
        <v>0</v>
      </c>
      <c r="F52" s="630">
        <f t="shared" si="48"/>
        <v>0</v>
      </c>
      <c r="G52" s="630">
        <v>0</v>
      </c>
      <c r="H52" s="631">
        <f>H41</f>
        <v>0</v>
      </c>
      <c r="I52" s="631">
        <f t="shared" ref="I52:AE52" si="51">I41</f>
        <v>0</v>
      </c>
      <c r="J52" s="631">
        <f t="shared" si="51"/>
        <v>0</v>
      </c>
      <c r="K52" s="631">
        <f t="shared" si="51"/>
        <v>0</v>
      </c>
      <c r="L52" s="58">
        <f t="shared" si="51"/>
        <v>97.8</v>
      </c>
      <c r="M52" s="58">
        <f t="shared" si="51"/>
        <v>0</v>
      </c>
      <c r="N52" s="58">
        <f t="shared" si="51"/>
        <v>0</v>
      </c>
      <c r="O52" s="58">
        <f t="shared" si="51"/>
        <v>0</v>
      </c>
      <c r="P52" s="58">
        <f t="shared" si="51"/>
        <v>0</v>
      </c>
      <c r="Q52" s="58">
        <f t="shared" si="51"/>
        <v>0</v>
      </c>
      <c r="R52" s="58">
        <f t="shared" si="51"/>
        <v>0</v>
      </c>
      <c r="S52" s="58">
        <f t="shared" si="51"/>
        <v>0</v>
      </c>
      <c r="T52" s="58">
        <f t="shared" si="51"/>
        <v>0</v>
      </c>
      <c r="U52" s="58">
        <f t="shared" si="51"/>
        <v>0</v>
      </c>
      <c r="V52" s="58">
        <f t="shared" si="51"/>
        <v>0</v>
      </c>
      <c r="W52" s="58">
        <f t="shared" si="51"/>
        <v>0</v>
      </c>
      <c r="X52" s="58">
        <f t="shared" si="51"/>
        <v>0</v>
      </c>
      <c r="Y52" s="58">
        <f t="shared" si="51"/>
        <v>0</v>
      </c>
      <c r="Z52" s="58">
        <f t="shared" si="51"/>
        <v>97.8</v>
      </c>
      <c r="AA52" s="58">
        <f t="shared" si="51"/>
        <v>0</v>
      </c>
      <c r="AB52" s="58">
        <f t="shared" si="51"/>
        <v>0</v>
      </c>
      <c r="AC52" s="58">
        <f t="shared" si="51"/>
        <v>0</v>
      </c>
      <c r="AD52" s="58">
        <f t="shared" si="51"/>
        <v>0</v>
      </c>
      <c r="AE52" s="58">
        <f t="shared" si="51"/>
        <v>0</v>
      </c>
      <c r="AF52" s="91"/>
    </row>
    <row r="53" spans="1:32" ht="18.75" x14ac:dyDescent="0.3">
      <c r="A53" s="78" t="s">
        <v>33</v>
      </c>
      <c r="B53" s="58">
        <f>B11+B14+B17+B20+B26+B42+B46+B49</f>
        <v>766.2</v>
      </c>
      <c r="C53" s="631">
        <f t="shared" ref="C53:E53" si="52">C11+C14+C17+C20+C26+C42+C46+C49</f>
        <v>0</v>
      </c>
      <c r="D53" s="631">
        <f t="shared" si="52"/>
        <v>0</v>
      </c>
      <c r="E53" s="631">
        <f t="shared" si="52"/>
        <v>0</v>
      </c>
      <c r="F53" s="630">
        <f t="shared" si="48"/>
        <v>0</v>
      </c>
      <c r="G53" s="630">
        <v>0</v>
      </c>
      <c r="H53" s="631">
        <f>H11+H14+H17+H20+H26+H42+H46+H49</f>
        <v>0</v>
      </c>
      <c r="I53" s="631">
        <f t="shared" ref="I53:AE53" si="53">I11+I14+I17+I20+I26+I42+I46+I49</f>
        <v>0</v>
      </c>
      <c r="J53" s="631">
        <f t="shared" si="53"/>
        <v>0</v>
      </c>
      <c r="K53" s="631">
        <f t="shared" si="53"/>
        <v>0</v>
      </c>
      <c r="L53" s="58">
        <f t="shared" si="53"/>
        <v>252.2</v>
      </c>
      <c r="M53" s="58">
        <f t="shared" si="53"/>
        <v>0</v>
      </c>
      <c r="N53" s="58">
        <f t="shared" si="53"/>
        <v>0</v>
      </c>
      <c r="O53" s="58">
        <f t="shared" si="53"/>
        <v>0</v>
      </c>
      <c r="P53" s="58">
        <f t="shared" si="53"/>
        <v>0</v>
      </c>
      <c r="Q53" s="58">
        <f t="shared" si="53"/>
        <v>0</v>
      </c>
      <c r="R53" s="58">
        <f t="shared" si="53"/>
        <v>0</v>
      </c>
      <c r="S53" s="58">
        <f t="shared" si="53"/>
        <v>0</v>
      </c>
      <c r="T53" s="58">
        <f t="shared" si="53"/>
        <v>0</v>
      </c>
      <c r="U53" s="58">
        <f t="shared" si="53"/>
        <v>0</v>
      </c>
      <c r="V53" s="58">
        <f t="shared" si="53"/>
        <v>0</v>
      </c>
      <c r="W53" s="58">
        <f t="shared" si="53"/>
        <v>0</v>
      </c>
      <c r="X53" s="58">
        <f t="shared" si="53"/>
        <v>0</v>
      </c>
      <c r="Y53" s="58">
        <f t="shared" si="53"/>
        <v>0</v>
      </c>
      <c r="Z53" s="58">
        <f t="shared" si="53"/>
        <v>204.2</v>
      </c>
      <c r="AA53" s="58">
        <f t="shared" si="53"/>
        <v>0</v>
      </c>
      <c r="AB53" s="58">
        <f t="shared" si="53"/>
        <v>309.8</v>
      </c>
      <c r="AC53" s="58">
        <f t="shared" si="53"/>
        <v>0</v>
      </c>
      <c r="AD53" s="58">
        <f t="shared" si="53"/>
        <v>0</v>
      </c>
      <c r="AE53" s="58">
        <f t="shared" si="53"/>
        <v>0</v>
      </c>
      <c r="AF53" s="91"/>
    </row>
    <row r="54" spans="1:32" ht="37.5" x14ac:dyDescent="0.3">
      <c r="A54" s="85" t="s">
        <v>132</v>
      </c>
      <c r="B54" s="58">
        <f>B43</f>
        <v>456.4</v>
      </c>
      <c r="C54" s="631">
        <f t="shared" ref="C54:E54" si="54">C43</f>
        <v>0</v>
      </c>
      <c r="D54" s="631">
        <f t="shared" si="54"/>
        <v>0</v>
      </c>
      <c r="E54" s="631">
        <f t="shared" si="54"/>
        <v>0</v>
      </c>
      <c r="F54" s="630">
        <f t="shared" si="48"/>
        <v>0</v>
      </c>
      <c r="G54" s="630">
        <v>0</v>
      </c>
      <c r="H54" s="631">
        <f>H43</f>
        <v>0</v>
      </c>
      <c r="I54" s="631">
        <f t="shared" ref="I54:AE54" si="55">I43</f>
        <v>0</v>
      </c>
      <c r="J54" s="631">
        <f t="shared" si="55"/>
        <v>0</v>
      </c>
      <c r="K54" s="631">
        <f t="shared" si="55"/>
        <v>0</v>
      </c>
      <c r="L54" s="58">
        <f t="shared" si="55"/>
        <v>228.2</v>
      </c>
      <c r="M54" s="58">
        <f t="shared" si="55"/>
        <v>0</v>
      </c>
      <c r="N54" s="58">
        <f t="shared" si="55"/>
        <v>0</v>
      </c>
      <c r="O54" s="58">
        <f t="shared" si="55"/>
        <v>0</v>
      </c>
      <c r="P54" s="58">
        <f t="shared" si="55"/>
        <v>0</v>
      </c>
      <c r="Q54" s="58">
        <f t="shared" si="55"/>
        <v>0</v>
      </c>
      <c r="R54" s="58">
        <f t="shared" si="55"/>
        <v>0</v>
      </c>
      <c r="S54" s="58">
        <f t="shared" si="55"/>
        <v>0</v>
      </c>
      <c r="T54" s="58">
        <f t="shared" si="55"/>
        <v>0</v>
      </c>
      <c r="U54" s="58">
        <f t="shared" si="55"/>
        <v>0</v>
      </c>
      <c r="V54" s="58">
        <f t="shared" si="55"/>
        <v>0</v>
      </c>
      <c r="W54" s="58">
        <f t="shared" si="55"/>
        <v>0</v>
      </c>
      <c r="X54" s="58">
        <f t="shared" si="55"/>
        <v>0</v>
      </c>
      <c r="Y54" s="58">
        <f t="shared" si="55"/>
        <v>0</v>
      </c>
      <c r="Z54" s="58">
        <f t="shared" si="55"/>
        <v>228.2</v>
      </c>
      <c r="AA54" s="58">
        <f t="shared" si="55"/>
        <v>0</v>
      </c>
      <c r="AB54" s="58">
        <f t="shared" si="55"/>
        <v>0</v>
      </c>
      <c r="AC54" s="58">
        <f t="shared" si="55"/>
        <v>0</v>
      </c>
      <c r="AD54" s="58">
        <f t="shared" si="55"/>
        <v>0</v>
      </c>
      <c r="AE54" s="58">
        <f t="shared" si="55"/>
        <v>0</v>
      </c>
      <c r="AF54" s="91"/>
    </row>
    <row r="55" spans="1:32" ht="37.5" x14ac:dyDescent="0.3">
      <c r="A55" s="88" t="s">
        <v>72</v>
      </c>
      <c r="B55" s="91"/>
      <c r="C55" s="631"/>
      <c r="D55" s="631"/>
      <c r="E55" s="631"/>
      <c r="F55" s="631"/>
      <c r="G55" s="631"/>
      <c r="H55" s="631"/>
      <c r="I55" s="631"/>
      <c r="J55" s="631"/>
      <c r="K55" s="631"/>
      <c r="L55" s="91"/>
      <c r="M55" s="91"/>
      <c r="N55" s="91"/>
      <c r="O55" s="91"/>
      <c r="P55" s="91"/>
      <c r="Q55" s="91"/>
      <c r="R55" s="91"/>
      <c r="S55" s="91"/>
      <c r="T55" s="91"/>
      <c r="U55" s="91"/>
      <c r="V55" s="91"/>
      <c r="W55" s="91"/>
      <c r="X55" s="91"/>
      <c r="Y55" s="91"/>
      <c r="Z55" s="91"/>
      <c r="AA55" s="91"/>
      <c r="AB55" s="91"/>
      <c r="AC55" s="91"/>
      <c r="AD55" s="91"/>
      <c r="AE55" s="91"/>
      <c r="AF55" s="91"/>
    </row>
    <row r="56" spans="1:32" ht="18.75" x14ac:dyDescent="0.3">
      <c r="A56" s="89" t="s">
        <v>31</v>
      </c>
      <c r="B56" s="58">
        <f>B57+B58</f>
        <v>961.80000000000007</v>
      </c>
      <c r="C56" s="631">
        <f t="shared" ref="C56:E56" si="56">C57+C58</f>
        <v>0</v>
      </c>
      <c r="D56" s="631">
        <f t="shared" si="56"/>
        <v>0</v>
      </c>
      <c r="E56" s="631">
        <f t="shared" si="56"/>
        <v>0</v>
      </c>
      <c r="F56" s="630">
        <f>E56/B56*100</f>
        <v>0</v>
      </c>
      <c r="G56" s="630">
        <v>0</v>
      </c>
      <c r="H56" s="631">
        <f>H57+H58</f>
        <v>0</v>
      </c>
      <c r="I56" s="631">
        <f t="shared" ref="I56:AE56" si="57">I57+I58</f>
        <v>0</v>
      </c>
      <c r="J56" s="631">
        <f t="shared" si="57"/>
        <v>0</v>
      </c>
      <c r="K56" s="631">
        <f t="shared" si="57"/>
        <v>0</v>
      </c>
      <c r="L56" s="58">
        <f t="shared" si="57"/>
        <v>350</v>
      </c>
      <c r="M56" s="58">
        <f t="shared" si="57"/>
        <v>0</v>
      </c>
      <c r="N56" s="58">
        <f t="shared" si="57"/>
        <v>0</v>
      </c>
      <c r="O56" s="58">
        <f t="shared" si="57"/>
        <v>0</v>
      </c>
      <c r="P56" s="58">
        <f t="shared" si="57"/>
        <v>0</v>
      </c>
      <c r="Q56" s="58">
        <f t="shared" si="57"/>
        <v>0</v>
      </c>
      <c r="R56" s="58">
        <f t="shared" si="57"/>
        <v>0</v>
      </c>
      <c r="S56" s="58">
        <f t="shared" si="57"/>
        <v>0</v>
      </c>
      <c r="T56" s="58">
        <f t="shared" si="57"/>
        <v>0</v>
      </c>
      <c r="U56" s="58">
        <f t="shared" si="57"/>
        <v>0</v>
      </c>
      <c r="V56" s="58">
        <f t="shared" si="57"/>
        <v>0</v>
      </c>
      <c r="W56" s="58">
        <f t="shared" si="57"/>
        <v>0</v>
      </c>
      <c r="X56" s="58">
        <f t="shared" si="57"/>
        <v>0</v>
      </c>
      <c r="Y56" s="58">
        <f t="shared" si="57"/>
        <v>0</v>
      </c>
      <c r="Z56" s="58">
        <f t="shared" si="57"/>
        <v>302</v>
      </c>
      <c r="AA56" s="58">
        <f t="shared" si="57"/>
        <v>0</v>
      </c>
      <c r="AB56" s="58">
        <f t="shared" si="57"/>
        <v>309.8</v>
      </c>
      <c r="AC56" s="58">
        <f t="shared" si="57"/>
        <v>0</v>
      </c>
      <c r="AD56" s="58">
        <f t="shared" si="57"/>
        <v>0</v>
      </c>
      <c r="AE56" s="58">
        <f t="shared" si="57"/>
        <v>0</v>
      </c>
      <c r="AF56" s="91"/>
    </row>
    <row r="57" spans="1:32" ht="18.75" x14ac:dyDescent="0.3">
      <c r="A57" s="83" t="s">
        <v>97</v>
      </c>
      <c r="B57" s="58">
        <f>B52</f>
        <v>195.6</v>
      </c>
      <c r="C57" s="631">
        <f t="shared" ref="C57:E57" si="58">C52</f>
        <v>0</v>
      </c>
      <c r="D57" s="631">
        <f t="shared" si="58"/>
        <v>0</v>
      </c>
      <c r="E57" s="631">
        <f t="shared" si="58"/>
        <v>0</v>
      </c>
      <c r="F57" s="630">
        <f t="shared" ref="F57" si="59">E57/B57*100</f>
        <v>0</v>
      </c>
      <c r="G57" s="630">
        <v>0</v>
      </c>
      <c r="H57" s="631">
        <f>H52</f>
        <v>0</v>
      </c>
      <c r="I57" s="631">
        <f t="shared" ref="I57:AE57" si="60">I52</f>
        <v>0</v>
      </c>
      <c r="J57" s="631">
        <f t="shared" si="60"/>
        <v>0</v>
      </c>
      <c r="K57" s="631">
        <f t="shared" si="60"/>
        <v>0</v>
      </c>
      <c r="L57" s="58">
        <f t="shared" si="60"/>
        <v>97.8</v>
      </c>
      <c r="M57" s="58">
        <f t="shared" si="60"/>
        <v>0</v>
      </c>
      <c r="N57" s="58">
        <f t="shared" si="60"/>
        <v>0</v>
      </c>
      <c r="O57" s="58">
        <f t="shared" si="60"/>
        <v>0</v>
      </c>
      <c r="P57" s="58">
        <f t="shared" si="60"/>
        <v>0</v>
      </c>
      <c r="Q57" s="58">
        <f t="shared" si="60"/>
        <v>0</v>
      </c>
      <c r="R57" s="58">
        <f t="shared" si="60"/>
        <v>0</v>
      </c>
      <c r="S57" s="58">
        <f t="shared" si="60"/>
        <v>0</v>
      </c>
      <c r="T57" s="58">
        <f t="shared" si="60"/>
        <v>0</v>
      </c>
      <c r="U57" s="58">
        <f t="shared" si="60"/>
        <v>0</v>
      </c>
      <c r="V57" s="58">
        <f t="shared" si="60"/>
        <v>0</v>
      </c>
      <c r="W57" s="58">
        <f t="shared" si="60"/>
        <v>0</v>
      </c>
      <c r="X57" s="58">
        <f t="shared" si="60"/>
        <v>0</v>
      </c>
      <c r="Y57" s="58">
        <f t="shared" si="60"/>
        <v>0</v>
      </c>
      <c r="Z57" s="58">
        <f t="shared" si="60"/>
        <v>97.8</v>
      </c>
      <c r="AA57" s="58">
        <f t="shared" si="60"/>
        <v>0</v>
      </c>
      <c r="AB57" s="58">
        <f t="shared" si="60"/>
        <v>0</v>
      </c>
      <c r="AC57" s="58">
        <f t="shared" si="60"/>
        <v>0</v>
      </c>
      <c r="AD57" s="58">
        <f t="shared" si="60"/>
        <v>0</v>
      </c>
      <c r="AE57" s="58">
        <f t="shared" si="60"/>
        <v>0</v>
      </c>
      <c r="AF57" s="91"/>
    </row>
    <row r="58" spans="1:32" ht="18.75" x14ac:dyDescent="0.3">
      <c r="A58" s="78" t="s">
        <v>33</v>
      </c>
      <c r="B58" s="58">
        <f>B53</f>
        <v>766.2</v>
      </c>
      <c r="C58" s="631">
        <f t="shared" ref="C58:E58" si="61">C53</f>
        <v>0</v>
      </c>
      <c r="D58" s="631">
        <f t="shared" si="61"/>
        <v>0</v>
      </c>
      <c r="E58" s="631">
        <f t="shared" si="61"/>
        <v>0</v>
      </c>
      <c r="F58" s="630">
        <f>E58/B58*100</f>
        <v>0</v>
      </c>
      <c r="G58" s="630">
        <v>0</v>
      </c>
      <c r="H58" s="631">
        <f>H53</f>
        <v>0</v>
      </c>
      <c r="I58" s="631">
        <f t="shared" ref="I58:AE58" si="62">I53</f>
        <v>0</v>
      </c>
      <c r="J58" s="631">
        <f t="shared" si="62"/>
        <v>0</v>
      </c>
      <c r="K58" s="631">
        <f t="shared" si="62"/>
        <v>0</v>
      </c>
      <c r="L58" s="58">
        <f t="shared" si="62"/>
        <v>252.2</v>
      </c>
      <c r="M58" s="58">
        <f t="shared" si="62"/>
        <v>0</v>
      </c>
      <c r="N58" s="58">
        <f t="shared" si="62"/>
        <v>0</v>
      </c>
      <c r="O58" s="58">
        <f t="shared" si="62"/>
        <v>0</v>
      </c>
      <c r="P58" s="58">
        <f t="shared" si="62"/>
        <v>0</v>
      </c>
      <c r="Q58" s="58">
        <f t="shared" si="62"/>
        <v>0</v>
      </c>
      <c r="R58" s="58">
        <f t="shared" si="62"/>
        <v>0</v>
      </c>
      <c r="S58" s="58">
        <f t="shared" si="62"/>
        <v>0</v>
      </c>
      <c r="T58" s="58">
        <f t="shared" si="62"/>
        <v>0</v>
      </c>
      <c r="U58" s="58">
        <f t="shared" si="62"/>
        <v>0</v>
      </c>
      <c r="V58" s="58">
        <f t="shared" si="62"/>
        <v>0</v>
      </c>
      <c r="W58" s="58">
        <f t="shared" si="62"/>
        <v>0</v>
      </c>
      <c r="X58" s="58">
        <f t="shared" si="62"/>
        <v>0</v>
      </c>
      <c r="Y58" s="58">
        <f t="shared" si="62"/>
        <v>0</v>
      </c>
      <c r="Z58" s="58">
        <f t="shared" si="62"/>
        <v>204.2</v>
      </c>
      <c r="AA58" s="58">
        <f t="shared" si="62"/>
        <v>0</v>
      </c>
      <c r="AB58" s="58">
        <f t="shared" si="62"/>
        <v>309.8</v>
      </c>
      <c r="AC58" s="58">
        <f t="shared" si="62"/>
        <v>0</v>
      </c>
      <c r="AD58" s="58">
        <f t="shared" si="62"/>
        <v>0</v>
      </c>
      <c r="AE58" s="58">
        <f t="shared" si="62"/>
        <v>0</v>
      </c>
      <c r="AF58" s="91"/>
    </row>
    <row r="59" spans="1:32" ht="37.5" x14ac:dyDescent="0.3">
      <c r="A59" s="85" t="s">
        <v>132</v>
      </c>
      <c r="B59" s="58">
        <f>B54</f>
        <v>456.4</v>
      </c>
      <c r="C59" s="631">
        <f t="shared" ref="C59:E59" si="63">C54</f>
        <v>0</v>
      </c>
      <c r="D59" s="631">
        <f t="shared" si="63"/>
        <v>0</v>
      </c>
      <c r="E59" s="631">
        <f t="shared" si="63"/>
        <v>0</v>
      </c>
      <c r="F59" s="630">
        <f>E59/B59*100</f>
        <v>0</v>
      </c>
      <c r="G59" s="630">
        <v>0</v>
      </c>
      <c r="H59" s="631">
        <f>H54</f>
        <v>0</v>
      </c>
      <c r="I59" s="631">
        <f t="shared" ref="I59:AE59" si="64">I54</f>
        <v>0</v>
      </c>
      <c r="J59" s="631">
        <f t="shared" si="64"/>
        <v>0</v>
      </c>
      <c r="K59" s="631">
        <f t="shared" si="64"/>
        <v>0</v>
      </c>
      <c r="L59" s="58">
        <f t="shared" si="64"/>
        <v>228.2</v>
      </c>
      <c r="M59" s="58">
        <f t="shared" si="64"/>
        <v>0</v>
      </c>
      <c r="N59" s="58">
        <f t="shared" si="64"/>
        <v>0</v>
      </c>
      <c r="O59" s="58">
        <f t="shared" si="64"/>
        <v>0</v>
      </c>
      <c r="P59" s="58">
        <f t="shared" si="64"/>
        <v>0</v>
      </c>
      <c r="Q59" s="58">
        <f t="shared" si="64"/>
        <v>0</v>
      </c>
      <c r="R59" s="58">
        <f t="shared" si="64"/>
        <v>0</v>
      </c>
      <c r="S59" s="58">
        <f t="shared" si="64"/>
        <v>0</v>
      </c>
      <c r="T59" s="58">
        <f t="shared" si="64"/>
        <v>0</v>
      </c>
      <c r="U59" s="58">
        <f t="shared" si="64"/>
        <v>0</v>
      </c>
      <c r="V59" s="58">
        <f t="shared" si="64"/>
        <v>0</v>
      </c>
      <c r="W59" s="58">
        <f t="shared" si="64"/>
        <v>0</v>
      </c>
      <c r="X59" s="58">
        <f t="shared" si="64"/>
        <v>0</v>
      </c>
      <c r="Y59" s="58">
        <f t="shared" si="64"/>
        <v>0</v>
      </c>
      <c r="Z59" s="58">
        <f t="shared" si="64"/>
        <v>228.2</v>
      </c>
      <c r="AA59" s="58">
        <f t="shared" si="64"/>
        <v>0</v>
      </c>
      <c r="AB59" s="58">
        <f t="shared" si="64"/>
        <v>0</v>
      </c>
      <c r="AC59" s="58">
        <f t="shared" si="64"/>
        <v>0</v>
      </c>
      <c r="AD59" s="58">
        <f t="shared" si="64"/>
        <v>0</v>
      </c>
      <c r="AE59" s="58">
        <f t="shared" si="64"/>
        <v>0</v>
      </c>
      <c r="AF59" s="91"/>
    </row>
    <row r="60" spans="1:32" ht="131.25" x14ac:dyDescent="0.3">
      <c r="A60" s="50" t="s">
        <v>148</v>
      </c>
      <c r="B60" s="91"/>
      <c r="C60" s="631"/>
      <c r="D60" s="631"/>
      <c r="E60" s="631"/>
      <c r="F60" s="631"/>
      <c r="G60" s="631"/>
      <c r="H60" s="631"/>
      <c r="I60" s="631"/>
      <c r="J60" s="631"/>
      <c r="K60" s="631"/>
      <c r="L60" s="91"/>
      <c r="M60" s="91"/>
      <c r="N60" s="91"/>
      <c r="O60" s="91"/>
      <c r="P60" s="91"/>
      <c r="Q60" s="91"/>
      <c r="R60" s="91"/>
      <c r="S60" s="91"/>
      <c r="T60" s="91"/>
      <c r="U60" s="91"/>
      <c r="V60" s="91"/>
      <c r="W60" s="91"/>
      <c r="X60" s="91"/>
      <c r="Y60" s="91"/>
      <c r="Z60" s="91"/>
      <c r="AA60" s="91"/>
      <c r="AB60" s="91"/>
      <c r="AC60" s="91"/>
      <c r="AD60" s="91"/>
      <c r="AE60" s="91"/>
      <c r="AF60" s="91"/>
    </row>
    <row r="61" spans="1:32" ht="18.75" x14ac:dyDescent="0.3">
      <c r="A61" s="15" t="s">
        <v>54</v>
      </c>
      <c r="B61" s="91"/>
      <c r="C61" s="631"/>
      <c r="D61" s="631"/>
      <c r="E61" s="631"/>
      <c r="F61" s="631"/>
      <c r="G61" s="631"/>
      <c r="H61" s="631"/>
      <c r="I61" s="631"/>
      <c r="J61" s="631"/>
      <c r="K61" s="631"/>
      <c r="L61" s="91"/>
      <c r="M61" s="91"/>
      <c r="N61" s="91"/>
      <c r="O61" s="91"/>
      <c r="P61" s="91"/>
      <c r="Q61" s="91"/>
      <c r="R61" s="91"/>
      <c r="S61" s="91"/>
      <c r="T61" s="91"/>
      <c r="U61" s="91"/>
      <c r="V61" s="91"/>
      <c r="W61" s="91"/>
      <c r="X61" s="91"/>
      <c r="Y61" s="91"/>
      <c r="Z61" s="91"/>
      <c r="AA61" s="91"/>
      <c r="AB61" s="91"/>
      <c r="AC61" s="91"/>
      <c r="AD61" s="91"/>
      <c r="AE61" s="91"/>
      <c r="AF61" s="91"/>
    </row>
    <row r="62" spans="1:32" ht="37.5" x14ac:dyDescent="0.3">
      <c r="A62" s="86" t="s">
        <v>149</v>
      </c>
      <c r="B62" s="58"/>
      <c r="C62" s="631"/>
      <c r="D62" s="631"/>
      <c r="E62" s="631"/>
      <c r="F62" s="631"/>
      <c r="G62" s="631"/>
      <c r="H62" s="631"/>
      <c r="I62" s="631"/>
      <c r="J62" s="631"/>
      <c r="K62" s="631"/>
      <c r="L62" s="91"/>
      <c r="M62" s="91"/>
      <c r="N62" s="91"/>
      <c r="O62" s="91"/>
      <c r="P62" s="91"/>
      <c r="Q62" s="91"/>
      <c r="R62" s="91"/>
      <c r="S62" s="91"/>
      <c r="T62" s="91"/>
      <c r="U62" s="91"/>
      <c r="V62" s="91"/>
      <c r="W62" s="91"/>
      <c r="X62" s="91"/>
      <c r="Y62" s="91"/>
      <c r="Z62" s="91"/>
      <c r="AA62" s="91"/>
      <c r="AB62" s="91"/>
      <c r="AC62" s="91"/>
      <c r="AD62" s="91"/>
      <c r="AE62" s="91"/>
      <c r="AF62" s="91"/>
    </row>
    <row r="63" spans="1:32" ht="18.75" x14ac:dyDescent="0.3">
      <c r="A63" s="83" t="s">
        <v>31</v>
      </c>
      <c r="B63" s="47">
        <f>B64</f>
        <v>89</v>
      </c>
      <c r="C63" s="630">
        <f t="shared" ref="C63:E63" si="65">C64</f>
        <v>0</v>
      </c>
      <c r="D63" s="630">
        <f t="shared" si="65"/>
        <v>0</v>
      </c>
      <c r="E63" s="630">
        <f t="shared" si="65"/>
        <v>0</v>
      </c>
      <c r="F63" s="630">
        <f t="shared" ref="F63:F64" si="66">E63/B63*100</f>
        <v>0</v>
      </c>
      <c r="G63" s="630">
        <v>0</v>
      </c>
      <c r="H63" s="630">
        <f>H64</f>
        <v>0</v>
      </c>
      <c r="I63" s="630">
        <f t="shared" ref="I63:AE63" si="67">I64</f>
        <v>0</v>
      </c>
      <c r="J63" s="630">
        <f t="shared" si="67"/>
        <v>0</v>
      </c>
      <c r="K63" s="630">
        <f t="shared" si="67"/>
        <v>0</v>
      </c>
      <c r="L63" s="47">
        <f t="shared" si="67"/>
        <v>80</v>
      </c>
      <c r="M63" s="47">
        <f t="shared" si="67"/>
        <v>0</v>
      </c>
      <c r="N63" s="47">
        <f t="shared" si="67"/>
        <v>0</v>
      </c>
      <c r="O63" s="47">
        <f t="shared" si="67"/>
        <v>0</v>
      </c>
      <c r="P63" s="47">
        <f t="shared" si="67"/>
        <v>0</v>
      </c>
      <c r="Q63" s="47">
        <f t="shared" si="67"/>
        <v>0</v>
      </c>
      <c r="R63" s="47">
        <f t="shared" si="67"/>
        <v>0</v>
      </c>
      <c r="S63" s="47">
        <f t="shared" si="67"/>
        <v>0</v>
      </c>
      <c r="T63" s="47">
        <f t="shared" si="67"/>
        <v>0</v>
      </c>
      <c r="U63" s="47">
        <f t="shared" si="67"/>
        <v>0</v>
      </c>
      <c r="V63" s="47">
        <f t="shared" si="67"/>
        <v>0</v>
      </c>
      <c r="W63" s="47">
        <f t="shared" si="67"/>
        <v>0</v>
      </c>
      <c r="X63" s="47">
        <f t="shared" si="67"/>
        <v>9</v>
      </c>
      <c r="Y63" s="47">
        <f t="shared" si="67"/>
        <v>0</v>
      </c>
      <c r="Z63" s="47">
        <f t="shared" si="67"/>
        <v>0</v>
      </c>
      <c r="AA63" s="47">
        <f t="shared" si="67"/>
        <v>0</v>
      </c>
      <c r="AB63" s="47">
        <f t="shared" si="67"/>
        <v>0</v>
      </c>
      <c r="AC63" s="47">
        <f t="shared" si="67"/>
        <v>0</v>
      </c>
      <c r="AD63" s="47">
        <f t="shared" si="67"/>
        <v>0</v>
      </c>
      <c r="AE63" s="47">
        <f t="shared" si="67"/>
        <v>0</v>
      </c>
      <c r="AF63" s="91"/>
    </row>
    <row r="64" spans="1:32" ht="18.75" x14ac:dyDescent="0.3">
      <c r="A64" s="83" t="s">
        <v>33</v>
      </c>
      <c r="B64" s="47">
        <f>B67+B70+B73+B76+B79</f>
        <v>89</v>
      </c>
      <c r="C64" s="630">
        <f t="shared" ref="C64:E64" si="68">C67+C70+C73+C76+C79</f>
        <v>0</v>
      </c>
      <c r="D64" s="630">
        <f t="shared" si="68"/>
        <v>0</v>
      </c>
      <c r="E64" s="630">
        <f t="shared" si="68"/>
        <v>0</v>
      </c>
      <c r="F64" s="630">
        <f t="shared" si="66"/>
        <v>0</v>
      </c>
      <c r="G64" s="630">
        <v>0</v>
      </c>
      <c r="H64" s="630">
        <f>H67+H70+H73+H76+H79</f>
        <v>0</v>
      </c>
      <c r="I64" s="630">
        <f t="shared" ref="I64:AE64" si="69">I67+I70+I73+I76+I79</f>
        <v>0</v>
      </c>
      <c r="J64" s="630">
        <f t="shared" si="69"/>
        <v>0</v>
      </c>
      <c r="K64" s="630">
        <f t="shared" si="69"/>
        <v>0</v>
      </c>
      <c r="L64" s="47">
        <f t="shared" si="69"/>
        <v>80</v>
      </c>
      <c r="M64" s="47">
        <f t="shared" si="69"/>
        <v>0</v>
      </c>
      <c r="N64" s="47">
        <f t="shared" si="69"/>
        <v>0</v>
      </c>
      <c r="O64" s="47">
        <f t="shared" si="69"/>
        <v>0</v>
      </c>
      <c r="P64" s="47">
        <f t="shared" si="69"/>
        <v>0</v>
      </c>
      <c r="Q64" s="47">
        <f t="shared" si="69"/>
        <v>0</v>
      </c>
      <c r="R64" s="47">
        <f t="shared" si="69"/>
        <v>0</v>
      </c>
      <c r="S64" s="47">
        <f t="shared" si="69"/>
        <v>0</v>
      </c>
      <c r="T64" s="47">
        <f t="shared" si="69"/>
        <v>0</v>
      </c>
      <c r="U64" s="47">
        <f t="shared" si="69"/>
        <v>0</v>
      </c>
      <c r="V64" s="47">
        <f t="shared" si="69"/>
        <v>0</v>
      </c>
      <c r="W64" s="47">
        <f t="shared" si="69"/>
        <v>0</v>
      </c>
      <c r="X64" s="47">
        <f t="shared" si="69"/>
        <v>9</v>
      </c>
      <c r="Y64" s="47">
        <f t="shared" si="69"/>
        <v>0</v>
      </c>
      <c r="Z64" s="47">
        <f t="shared" si="69"/>
        <v>0</v>
      </c>
      <c r="AA64" s="47">
        <f t="shared" si="69"/>
        <v>0</v>
      </c>
      <c r="AB64" s="47">
        <f t="shared" si="69"/>
        <v>0</v>
      </c>
      <c r="AC64" s="47">
        <f t="shared" si="69"/>
        <v>0</v>
      </c>
      <c r="AD64" s="47">
        <f t="shared" si="69"/>
        <v>0</v>
      </c>
      <c r="AE64" s="47">
        <f t="shared" si="69"/>
        <v>0</v>
      </c>
      <c r="AF64" s="91"/>
    </row>
    <row r="65" spans="1:32" ht="243.75" hidden="1" x14ac:dyDescent="0.3">
      <c r="A65" s="87" t="s">
        <v>150</v>
      </c>
      <c r="B65" s="91"/>
      <c r="C65" s="631"/>
      <c r="D65" s="631"/>
      <c r="E65" s="631"/>
      <c r="F65" s="631"/>
      <c r="G65" s="631"/>
      <c r="H65" s="631"/>
      <c r="I65" s="631"/>
      <c r="J65" s="631"/>
      <c r="K65" s="631"/>
      <c r="L65" s="91"/>
      <c r="M65" s="91"/>
      <c r="N65" s="91"/>
      <c r="O65" s="91"/>
      <c r="P65" s="91"/>
      <c r="Q65" s="91"/>
      <c r="R65" s="91"/>
      <c r="S65" s="91"/>
      <c r="T65" s="91"/>
      <c r="U65" s="91"/>
      <c r="V65" s="91"/>
      <c r="W65" s="91"/>
      <c r="X65" s="91"/>
      <c r="Y65" s="91"/>
      <c r="Z65" s="91"/>
      <c r="AA65" s="91"/>
      <c r="AB65" s="91"/>
      <c r="AC65" s="91"/>
      <c r="AD65" s="91"/>
      <c r="AE65" s="91"/>
      <c r="AF65" s="91"/>
    </row>
    <row r="66" spans="1:32" ht="18.75" hidden="1" x14ac:dyDescent="0.3">
      <c r="A66" s="83" t="s">
        <v>31</v>
      </c>
      <c r="B66" s="47">
        <f>B67</f>
        <v>0</v>
      </c>
      <c r="C66" s="630">
        <f>C67</f>
        <v>0</v>
      </c>
      <c r="D66" s="630">
        <f>D67</f>
        <v>0</v>
      </c>
      <c r="E66" s="630">
        <f t="shared" ref="E66" si="70">E67</f>
        <v>0</v>
      </c>
      <c r="F66" s="630" t="e">
        <f t="shared" ref="F66:F67" si="71">E66/B66*100</f>
        <v>#DIV/0!</v>
      </c>
      <c r="G66" s="630" t="e">
        <f t="shared" ref="G66:G67" si="72">E66/C66*100</f>
        <v>#DIV/0!</v>
      </c>
      <c r="H66" s="631"/>
      <c r="I66" s="631"/>
      <c r="J66" s="631"/>
      <c r="K66" s="631"/>
      <c r="L66" s="91"/>
      <c r="M66" s="91"/>
      <c r="N66" s="91"/>
      <c r="O66" s="91"/>
      <c r="P66" s="91"/>
      <c r="Q66" s="91"/>
      <c r="R66" s="91"/>
      <c r="S66" s="91"/>
      <c r="T66" s="91"/>
      <c r="U66" s="91"/>
      <c r="V66" s="91"/>
      <c r="W66" s="91"/>
      <c r="X66" s="91"/>
      <c r="Y66" s="91"/>
      <c r="Z66" s="91"/>
      <c r="AA66" s="91"/>
      <c r="AB66" s="91"/>
      <c r="AC66" s="91"/>
      <c r="AD66" s="91"/>
      <c r="AE66" s="91"/>
      <c r="AF66" s="91"/>
    </row>
    <row r="67" spans="1:32" ht="18.75" hidden="1" x14ac:dyDescent="0.3">
      <c r="A67" s="83" t="s">
        <v>33</v>
      </c>
      <c r="B67" s="47">
        <f>H67+J67+L67+N67+P67+R67+T67+V67+X67+Z67+AB67+AD67</f>
        <v>0</v>
      </c>
      <c r="C67" s="630">
        <f>H67</f>
        <v>0</v>
      </c>
      <c r="D67" s="630"/>
      <c r="E67" s="630">
        <f>I67</f>
        <v>0</v>
      </c>
      <c r="F67" s="630" t="e">
        <f t="shared" si="71"/>
        <v>#DIV/0!</v>
      </c>
      <c r="G67" s="630" t="e">
        <f t="shared" si="72"/>
        <v>#DIV/0!</v>
      </c>
      <c r="H67" s="631"/>
      <c r="I67" s="631"/>
      <c r="J67" s="631"/>
      <c r="K67" s="631"/>
      <c r="L67" s="91"/>
      <c r="M67" s="91"/>
      <c r="N67" s="91"/>
      <c r="O67" s="91"/>
      <c r="P67" s="91"/>
      <c r="Q67" s="91"/>
      <c r="R67" s="91"/>
      <c r="S67" s="91"/>
      <c r="T67" s="91"/>
      <c r="U67" s="91"/>
      <c r="V67" s="91"/>
      <c r="W67" s="91"/>
      <c r="X67" s="91"/>
      <c r="Y67" s="91"/>
      <c r="Z67" s="91"/>
      <c r="AA67" s="91"/>
      <c r="AB67" s="91"/>
      <c r="AC67" s="91"/>
      <c r="AD67" s="91"/>
      <c r="AE67" s="91"/>
      <c r="AF67" s="91"/>
    </row>
    <row r="68" spans="1:32" ht="112.5" x14ac:dyDescent="0.3">
      <c r="A68" s="83" t="s">
        <v>151</v>
      </c>
      <c r="B68" s="91"/>
      <c r="C68" s="631"/>
      <c r="D68" s="631"/>
      <c r="E68" s="631"/>
      <c r="F68" s="631"/>
      <c r="G68" s="631"/>
      <c r="H68" s="631"/>
      <c r="I68" s="631"/>
      <c r="J68" s="631"/>
      <c r="K68" s="631"/>
      <c r="L68" s="91"/>
      <c r="M68" s="91"/>
      <c r="N68" s="91"/>
      <c r="O68" s="91"/>
      <c r="P68" s="91"/>
      <c r="Q68" s="91"/>
      <c r="R68" s="91"/>
      <c r="S68" s="91"/>
      <c r="T68" s="91"/>
      <c r="U68" s="91"/>
      <c r="V68" s="91"/>
      <c r="W68" s="91"/>
      <c r="X68" s="91"/>
      <c r="Y68" s="91"/>
      <c r="Z68" s="91"/>
      <c r="AA68" s="91"/>
      <c r="AB68" s="91"/>
      <c r="AC68" s="91"/>
      <c r="AD68" s="91"/>
      <c r="AE68" s="91"/>
      <c r="AF68" s="91"/>
    </row>
    <row r="69" spans="1:32" ht="18.75" x14ac:dyDescent="0.3">
      <c r="A69" s="83" t="s">
        <v>31</v>
      </c>
      <c r="B69" s="58">
        <f>B70</f>
        <v>9</v>
      </c>
      <c r="C69" s="631">
        <f t="shared" ref="C69:E69" si="73">C70</f>
        <v>0</v>
      </c>
      <c r="D69" s="631">
        <f t="shared" si="73"/>
        <v>0</v>
      </c>
      <c r="E69" s="631">
        <f t="shared" si="73"/>
        <v>0</v>
      </c>
      <c r="F69" s="630">
        <f>E69/B69*100</f>
        <v>0</v>
      </c>
      <c r="G69" s="630">
        <v>0</v>
      </c>
      <c r="H69" s="631">
        <v>0</v>
      </c>
      <c r="I69" s="631">
        <v>0</v>
      </c>
      <c r="J69" s="631">
        <v>0</v>
      </c>
      <c r="K69" s="631">
        <v>0</v>
      </c>
      <c r="L69" s="58"/>
      <c r="M69" s="58"/>
      <c r="N69" s="58"/>
      <c r="O69" s="58"/>
      <c r="P69" s="58"/>
      <c r="Q69" s="58"/>
      <c r="R69" s="58"/>
      <c r="S69" s="58"/>
      <c r="T69" s="58"/>
      <c r="U69" s="58"/>
      <c r="V69" s="58"/>
      <c r="W69" s="58"/>
      <c r="X69" s="58"/>
      <c r="Y69" s="58"/>
      <c r="Z69" s="58"/>
      <c r="AA69" s="58"/>
      <c r="AB69" s="58"/>
      <c r="AC69" s="58"/>
      <c r="AD69" s="58"/>
      <c r="AE69" s="58"/>
      <c r="AF69" s="91"/>
    </row>
    <row r="70" spans="1:32" ht="18.75" x14ac:dyDescent="0.3">
      <c r="A70" s="15" t="s">
        <v>93</v>
      </c>
      <c r="B70" s="47">
        <f>H70+J70+L70+N70+P70+R70+T70+V70+X70+Z70+AB70+AD70</f>
        <v>9</v>
      </c>
      <c r="C70" s="630">
        <f>H70</f>
        <v>0</v>
      </c>
      <c r="D70" s="630">
        <f>D68</f>
        <v>0</v>
      </c>
      <c r="E70" s="630">
        <f>I70</f>
        <v>0</v>
      </c>
      <c r="F70" s="630">
        <f>E70/B70*100</f>
        <v>0</v>
      </c>
      <c r="G70" s="630">
        <v>0</v>
      </c>
      <c r="H70" s="630">
        <v>0</v>
      </c>
      <c r="I70" s="630">
        <v>0</v>
      </c>
      <c r="J70" s="630">
        <v>0</v>
      </c>
      <c r="K70" s="630">
        <v>0</v>
      </c>
      <c r="L70" s="47"/>
      <c r="M70" s="47"/>
      <c r="N70" s="47"/>
      <c r="O70" s="47"/>
      <c r="P70" s="47"/>
      <c r="Q70" s="47"/>
      <c r="R70" s="47"/>
      <c r="S70" s="47"/>
      <c r="T70" s="47"/>
      <c r="U70" s="47"/>
      <c r="V70" s="47"/>
      <c r="W70" s="47"/>
      <c r="X70" s="47">
        <v>9</v>
      </c>
      <c r="Y70" s="47"/>
      <c r="Z70" s="47"/>
      <c r="AA70" s="47"/>
      <c r="AB70" s="47"/>
      <c r="AC70" s="47"/>
      <c r="AD70" s="47"/>
      <c r="AE70" s="47"/>
      <c r="AF70" s="47"/>
    </row>
    <row r="71" spans="1:32" ht="409.5" hidden="1" x14ac:dyDescent="0.3">
      <c r="A71" s="15" t="s">
        <v>152</v>
      </c>
      <c r="B71" s="47"/>
      <c r="C71" s="630"/>
      <c r="D71" s="630"/>
      <c r="E71" s="630"/>
      <c r="F71" s="630"/>
      <c r="G71" s="630"/>
      <c r="H71" s="630"/>
      <c r="I71" s="630"/>
      <c r="J71" s="630"/>
      <c r="K71" s="630"/>
      <c r="L71" s="47"/>
      <c r="M71" s="47"/>
      <c r="N71" s="47"/>
      <c r="O71" s="47"/>
      <c r="P71" s="47"/>
      <c r="Q71" s="47"/>
      <c r="R71" s="47"/>
      <c r="S71" s="47"/>
      <c r="T71" s="47"/>
      <c r="U71" s="47"/>
      <c r="V71" s="47"/>
      <c r="W71" s="47"/>
      <c r="X71" s="47"/>
      <c r="Y71" s="47"/>
      <c r="Z71" s="47"/>
      <c r="AA71" s="47"/>
      <c r="AB71" s="47"/>
      <c r="AC71" s="47"/>
      <c r="AD71" s="47"/>
      <c r="AE71" s="47"/>
      <c r="AF71" s="47"/>
    </row>
    <row r="72" spans="1:32" ht="18.75" hidden="1" x14ac:dyDescent="0.3">
      <c r="A72" s="83" t="s">
        <v>31</v>
      </c>
      <c r="B72" s="47">
        <f>B73</f>
        <v>0</v>
      </c>
      <c r="C72" s="630">
        <f t="shared" ref="C72:E72" si="74">C73</f>
        <v>0</v>
      </c>
      <c r="D72" s="630">
        <f t="shared" si="74"/>
        <v>0</v>
      </c>
      <c r="E72" s="630">
        <f t="shared" si="74"/>
        <v>0</v>
      </c>
      <c r="F72" s="630" t="e">
        <f>E72/B72*100</f>
        <v>#DIV/0!</v>
      </c>
      <c r="G72" s="630" t="e">
        <f>E72/C72*100</f>
        <v>#DIV/0!</v>
      </c>
      <c r="H72" s="630"/>
      <c r="I72" s="630"/>
      <c r="J72" s="630"/>
      <c r="K72" s="630"/>
      <c r="L72" s="47"/>
      <c r="M72" s="47"/>
      <c r="N72" s="47"/>
      <c r="O72" s="47"/>
      <c r="P72" s="47"/>
      <c r="Q72" s="47"/>
      <c r="R72" s="47"/>
      <c r="S72" s="47"/>
      <c r="T72" s="47"/>
      <c r="U72" s="47"/>
      <c r="V72" s="47"/>
      <c r="W72" s="47"/>
      <c r="X72" s="47"/>
      <c r="Y72" s="47"/>
      <c r="Z72" s="47"/>
      <c r="AA72" s="47"/>
      <c r="AB72" s="47"/>
      <c r="AC72" s="47"/>
      <c r="AD72" s="47"/>
      <c r="AE72" s="47"/>
      <c r="AF72" s="47"/>
    </row>
    <row r="73" spans="1:32" ht="18.75" hidden="1" x14ac:dyDescent="0.3">
      <c r="A73" s="83" t="s">
        <v>33</v>
      </c>
      <c r="B73" s="47">
        <f>H73+J73+L73+N73+P73+R73+T73+V73+X73+Z73+AB73+AD73</f>
        <v>0</v>
      </c>
      <c r="C73" s="630">
        <f>H73</f>
        <v>0</v>
      </c>
      <c r="D73" s="630"/>
      <c r="E73" s="630">
        <f>I73</f>
        <v>0</v>
      </c>
      <c r="F73" s="630" t="e">
        <f t="shared" ref="F73:G73" si="75">D73/B73*100</f>
        <v>#DIV/0!</v>
      </c>
      <c r="G73" s="630" t="e">
        <f t="shared" si="75"/>
        <v>#DIV/0!</v>
      </c>
      <c r="H73" s="630"/>
      <c r="I73" s="630"/>
      <c r="J73" s="630"/>
      <c r="K73" s="630"/>
      <c r="L73" s="47"/>
      <c r="M73" s="47"/>
      <c r="N73" s="47"/>
      <c r="O73" s="47"/>
      <c r="P73" s="47"/>
      <c r="Q73" s="47"/>
      <c r="R73" s="47"/>
      <c r="S73" s="47"/>
      <c r="T73" s="47"/>
      <c r="U73" s="47"/>
      <c r="V73" s="47"/>
      <c r="W73" s="47"/>
      <c r="X73" s="47"/>
      <c r="Y73" s="47"/>
      <c r="Z73" s="47"/>
      <c r="AA73" s="47"/>
      <c r="AB73" s="47"/>
      <c r="AC73" s="47"/>
      <c r="AD73" s="47"/>
      <c r="AE73" s="47"/>
      <c r="AF73" s="47"/>
    </row>
    <row r="74" spans="1:32" ht="168.75" hidden="1" x14ac:dyDescent="0.3">
      <c r="A74" s="15" t="s">
        <v>153</v>
      </c>
      <c r="B74" s="47"/>
      <c r="C74" s="630"/>
      <c r="D74" s="630"/>
      <c r="E74" s="630"/>
      <c r="F74" s="630"/>
      <c r="G74" s="630"/>
      <c r="H74" s="630"/>
      <c r="I74" s="630"/>
      <c r="J74" s="630"/>
      <c r="K74" s="630"/>
      <c r="L74" s="47"/>
      <c r="M74" s="47"/>
      <c r="N74" s="47"/>
      <c r="O74" s="47"/>
      <c r="P74" s="47"/>
      <c r="Q74" s="47"/>
      <c r="R74" s="47"/>
      <c r="S74" s="47"/>
      <c r="T74" s="47"/>
      <c r="U74" s="47"/>
      <c r="V74" s="47"/>
      <c r="W74" s="47"/>
      <c r="X74" s="47"/>
      <c r="Y74" s="47"/>
      <c r="Z74" s="47"/>
      <c r="AA74" s="47"/>
      <c r="AB74" s="47"/>
      <c r="AC74" s="47"/>
      <c r="AD74" s="47"/>
      <c r="AE74" s="47"/>
      <c r="AF74" s="47"/>
    </row>
    <row r="75" spans="1:32" ht="18.75" hidden="1" x14ac:dyDescent="0.3">
      <c r="A75" s="83" t="s">
        <v>31</v>
      </c>
      <c r="B75" s="47">
        <f>B76</f>
        <v>0</v>
      </c>
      <c r="C75" s="630">
        <f t="shared" ref="C75:E75" si="76">C76</f>
        <v>0</v>
      </c>
      <c r="D75" s="630">
        <f t="shared" si="76"/>
        <v>0</v>
      </c>
      <c r="E75" s="630">
        <f t="shared" si="76"/>
        <v>0</v>
      </c>
      <c r="F75" s="630" t="e">
        <f>E75/B75*100</f>
        <v>#DIV/0!</v>
      </c>
      <c r="G75" s="630" t="e">
        <f>E75/C75*100</f>
        <v>#DIV/0!</v>
      </c>
      <c r="H75" s="630"/>
      <c r="I75" s="630"/>
      <c r="J75" s="630"/>
      <c r="K75" s="630"/>
      <c r="L75" s="47"/>
      <c r="M75" s="47"/>
      <c r="N75" s="47"/>
      <c r="O75" s="47"/>
      <c r="P75" s="47"/>
      <c r="Q75" s="47"/>
      <c r="R75" s="47"/>
      <c r="S75" s="47"/>
      <c r="T75" s="47"/>
      <c r="U75" s="47"/>
      <c r="V75" s="47"/>
      <c r="W75" s="47"/>
      <c r="X75" s="47"/>
      <c r="Y75" s="47"/>
      <c r="Z75" s="47"/>
      <c r="AA75" s="47"/>
      <c r="AB75" s="47"/>
      <c r="AC75" s="47"/>
      <c r="AD75" s="47"/>
      <c r="AE75" s="47"/>
      <c r="AF75" s="47"/>
    </row>
    <row r="76" spans="1:32" ht="18.75" hidden="1" x14ac:dyDescent="0.3">
      <c r="A76" s="83" t="s">
        <v>33</v>
      </c>
      <c r="B76" s="47">
        <f>H76+J76+L76+N76+P76+R76+T76+V76+X76+Z76+AB76+AD76</f>
        <v>0</v>
      </c>
      <c r="C76" s="630">
        <f>H76</f>
        <v>0</v>
      </c>
      <c r="D76" s="630"/>
      <c r="E76" s="630">
        <f>I76</f>
        <v>0</v>
      </c>
      <c r="F76" s="630" t="e">
        <f t="shared" ref="F76" si="77">D76/B76*100</f>
        <v>#DIV/0!</v>
      </c>
      <c r="G76" s="630" t="e">
        <f t="shared" ref="G76" si="78">E76/C76*100</f>
        <v>#DIV/0!</v>
      </c>
      <c r="H76" s="630"/>
      <c r="I76" s="630"/>
      <c r="J76" s="630"/>
      <c r="K76" s="630"/>
      <c r="L76" s="47"/>
      <c r="M76" s="47"/>
      <c r="N76" s="47"/>
      <c r="O76" s="47"/>
      <c r="P76" s="47"/>
      <c r="Q76" s="47"/>
      <c r="R76" s="47"/>
      <c r="S76" s="47"/>
      <c r="T76" s="47"/>
      <c r="U76" s="47"/>
      <c r="V76" s="47"/>
      <c r="W76" s="47"/>
      <c r="X76" s="47"/>
      <c r="Y76" s="47"/>
      <c r="Z76" s="47"/>
      <c r="AA76" s="47"/>
      <c r="AB76" s="47"/>
      <c r="AC76" s="47"/>
      <c r="AD76" s="47"/>
      <c r="AE76" s="47"/>
      <c r="AF76" s="47"/>
    </row>
    <row r="77" spans="1:32" ht="150" x14ac:dyDescent="0.3">
      <c r="A77" s="15" t="s">
        <v>154</v>
      </c>
      <c r="B77" s="47"/>
      <c r="C77" s="630"/>
      <c r="D77" s="630"/>
      <c r="E77" s="630"/>
      <c r="F77" s="630"/>
      <c r="G77" s="630"/>
      <c r="H77" s="630"/>
      <c r="I77" s="630"/>
      <c r="J77" s="630"/>
      <c r="K77" s="630"/>
      <c r="L77" s="47"/>
      <c r="M77" s="47"/>
      <c r="N77" s="47"/>
      <c r="O77" s="47"/>
      <c r="P77" s="47"/>
      <c r="Q77" s="47"/>
      <c r="R77" s="47"/>
      <c r="S77" s="47"/>
      <c r="T77" s="47"/>
      <c r="U77" s="47"/>
      <c r="V77" s="47"/>
      <c r="W77" s="47"/>
      <c r="X77" s="47"/>
      <c r="Y77" s="47"/>
      <c r="Z77" s="47"/>
      <c r="AA77" s="47"/>
      <c r="AB77" s="47"/>
      <c r="AC77" s="47"/>
      <c r="AD77" s="47"/>
      <c r="AE77" s="47"/>
      <c r="AF77" s="47"/>
    </row>
    <row r="78" spans="1:32" ht="18.75" x14ac:dyDescent="0.3">
      <c r="A78" s="83" t="s">
        <v>31</v>
      </c>
      <c r="B78" s="47">
        <f>B79</f>
        <v>80</v>
      </c>
      <c r="C78" s="630">
        <f t="shared" ref="C78:E78" si="79">C79</f>
        <v>0</v>
      </c>
      <c r="D78" s="630">
        <f t="shared" si="79"/>
        <v>0</v>
      </c>
      <c r="E78" s="630">
        <f t="shared" si="79"/>
        <v>0</v>
      </c>
      <c r="F78" s="630">
        <f>E78/B78*100</f>
        <v>0</v>
      </c>
      <c r="G78" s="630">
        <v>0</v>
      </c>
      <c r="H78" s="630">
        <v>0</v>
      </c>
      <c r="I78" s="630">
        <v>0</v>
      </c>
      <c r="J78" s="630">
        <v>0</v>
      </c>
      <c r="K78" s="630">
        <v>0</v>
      </c>
      <c r="L78" s="47"/>
      <c r="M78" s="47"/>
      <c r="N78" s="47"/>
      <c r="O78" s="47"/>
      <c r="P78" s="47"/>
      <c r="Q78" s="47"/>
      <c r="R78" s="47"/>
      <c r="S78" s="47"/>
      <c r="T78" s="47"/>
      <c r="U78" s="47"/>
      <c r="V78" s="47"/>
      <c r="W78" s="47"/>
      <c r="X78" s="47"/>
      <c r="Y78" s="47"/>
      <c r="Z78" s="47"/>
      <c r="AA78" s="47"/>
      <c r="AB78" s="47"/>
      <c r="AC78" s="47"/>
      <c r="AD78" s="47"/>
      <c r="AE78" s="47"/>
      <c r="AF78" s="47"/>
    </row>
    <row r="79" spans="1:32" ht="18.75" x14ac:dyDescent="0.3">
      <c r="A79" s="83" t="s">
        <v>33</v>
      </c>
      <c r="B79" s="47">
        <f>H79+J79+L79+N79+P79+R79+T79+V79+X79+Z79+AB79+AD79</f>
        <v>80</v>
      </c>
      <c r="C79" s="630">
        <f>H79</f>
        <v>0</v>
      </c>
      <c r="D79" s="630"/>
      <c r="E79" s="630">
        <f>I79</f>
        <v>0</v>
      </c>
      <c r="F79" s="630">
        <f t="shared" ref="F79" si="80">D79/B79*100</f>
        <v>0</v>
      </c>
      <c r="G79" s="630">
        <v>0</v>
      </c>
      <c r="H79" s="630">
        <v>0</v>
      </c>
      <c r="I79" s="630">
        <v>0</v>
      </c>
      <c r="J79" s="630">
        <v>0</v>
      </c>
      <c r="K79" s="630">
        <v>0</v>
      </c>
      <c r="L79" s="47">
        <v>80</v>
      </c>
      <c r="M79" s="47"/>
      <c r="N79" s="47"/>
      <c r="O79" s="47"/>
      <c r="P79" s="47"/>
      <c r="Q79" s="47"/>
      <c r="R79" s="47"/>
      <c r="S79" s="47"/>
      <c r="T79" s="47"/>
      <c r="U79" s="47"/>
      <c r="V79" s="47"/>
      <c r="W79" s="47"/>
      <c r="X79" s="47"/>
      <c r="Y79" s="47"/>
      <c r="Z79" s="47"/>
      <c r="AA79" s="47"/>
      <c r="AB79" s="47"/>
      <c r="AC79" s="47"/>
      <c r="AD79" s="47"/>
      <c r="AE79" s="47"/>
      <c r="AF79" s="47"/>
    </row>
    <row r="80" spans="1:32" ht="168.75" x14ac:dyDescent="0.3">
      <c r="A80" s="84" t="s">
        <v>155</v>
      </c>
      <c r="B80" s="47">
        <v>40</v>
      </c>
      <c r="C80" s="630">
        <v>0</v>
      </c>
      <c r="D80" s="630">
        <v>0</v>
      </c>
      <c r="E80" s="630">
        <v>0</v>
      </c>
      <c r="F80" s="630">
        <v>0</v>
      </c>
      <c r="G80" s="630">
        <v>0</v>
      </c>
      <c r="H80" s="630">
        <v>0</v>
      </c>
      <c r="I80" s="630">
        <v>0</v>
      </c>
      <c r="J80" s="630">
        <v>0</v>
      </c>
      <c r="K80" s="630">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40</v>
      </c>
      <c r="AE80" s="47">
        <v>0</v>
      </c>
      <c r="AF80" s="47"/>
    </row>
    <row r="81" spans="1:32" ht="18.75" x14ac:dyDescent="0.3">
      <c r="A81" s="83" t="s">
        <v>31</v>
      </c>
      <c r="B81" s="47">
        <f>B82</f>
        <v>40</v>
      </c>
      <c r="C81" s="630">
        <f t="shared" ref="C81:E81" si="81">C82</f>
        <v>0</v>
      </c>
      <c r="D81" s="630">
        <f t="shared" si="81"/>
        <v>0</v>
      </c>
      <c r="E81" s="630">
        <f t="shared" si="81"/>
        <v>0</v>
      </c>
      <c r="F81" s="630">
        <f t="shared" ref="F81:G82" si="82">D81/B81*100</f>
        <v>0</v>
      </c>
      <c r="G81" s="630">
        <v>0</v>
      </c>
      <c r="H81" s="630">
        <f>H82</f>
        <v>0</v>
      </c>
      <c r="I81" s="630">
        <f t="shared" ref="I81:AE81" si="83">I82</f>
        <v>0</v>
      </c>
      <c r="J81" s="630">
        <f t="shared" si="83"/>
        <v>0</v>
      </c>
      <c r="K81" s="630">
        <f t="shared" si="83"/>
        <v>0</v>
      </c>
      <c r="L81" s="47">
        <f t="shared" si="83"/>
        <v>0</v>
      </c>
      <c r="M81" s="47">
        <f t="shared" si="83"/>
        <v>0</v>
      </c>
      <c r="N81" s="47">
        <f t="shared" si="83"/>
        <v>0</v>
      </c>
      <c r="O81" s="47">
        <f t="shared" si="83"/>
        <v>0</v>
      </c>
      <c r="P81" s="47">
        <f t="shared" si="83"/>
        <v>0</v>
      </c>
      <c r="Q81" s="47">
        <f t="shared" si="83"/>
        <v>0</v>
      </c>
      <c r="R81" s="47">
        <f t="shared" si="83"/>
        <v>0</v>
      </c>
      <c r="S81" s="47">
        <f t="shared" si="83"/>
        <v>0</v>
      </c>
      <c r="T81" s="47">
        <f t="shared" si="83"/>
        <v>0</v>
      </c>
      <c r="U81" s="47">
        <f t="shared" si="83"/>
        <v>0</v>
      </c>
      <c r="V81" s="47">
        <f t="shared" si="83"/>
        <v>0</v>
      </c>
      <c r="W81" s="47">
        <f t="shared" si="83"/>
        <v>0</v>
      </c>
      <c r="X81" s="47">
        <f t="shared" si="83"/>
        <v>0</v>
      </c>
      <c r="Y81" s="47">
        <f t="shared" si="83"/>
        <v>0</v>
      </c>
      <c r="Z81" s="47">
        <f t="shared" si="83"/>
        <v>0</v>
      </c>
      <c r="AA81" s="47">
        <f t="shared" si="83"/>
        <v>0</v>
      </c>
      <c r="AB81" s="47">
        <f t="shared" si="83"/>
        <v>0</v>
      </c>
      <c r="AC81" s="47">
        <f t="shared" si="83"/>
        <v>0</v>
      </c>
      <c r="AD81" s="47">
        <f t="shared" si="83"/>
        <v>40</v>
      </c>
      <c r="AE81" s="47">
        <f t="shared" si="83"/>
        <v>0</v>
      </c>
      <c r="AF81" s="47"/>
    </row>
    <row r="82" spans="1:32" ht="18.75" x14ac:dyDescent="0.3">
      <c r="A82" s="83" t="s">
        <v>33</v>
      </c>
      <c r="B82" s="47">
        <f>B85+B88</f>
        <v>40</v>
      </c>
      <c r="C82" s="630">
        <f t="shared" ref="C82:E82" si="84">C85</f>
        <v>0</v>
      </c>
      <c r="D82" s="630">
        <f t="shared" si="84"/>
        <v>0</v>
      </c>
      <c r="E82" s="630">
        <f t="shared" si="84"/>
        <v>0</v>
      </c>
      <c r="F82" s="630">
        <f t="shared" si="82"/>
        <v>0</v>
      </c>
      <c r="G82" s="630">
        <v>0</v>
      </c>
      <c r="H82" s="630">
        <f>H85+H88</f>
        <v>0</v>
      </c>
      <c r="I82" s="630">
        <f t="shared" ref="I82:AE82" si="85">I85+I88</f>
        <v>0</v>
      </c>
      <c r="J82" s="630">
        <f t="shared" si="85"/>
        <v>0</v>
      </c>
      <c r="K82" s="630">
        <f t="shared" si="85"/>
        <v>0</v>
      </c>
      <c r="L82" s="47">
        <f t="shared" si="85"/>
        <v>0</v>
      </c>
      <c r="M82" s="47">
        <f t="shared" si="85"/>
        <v>0</v>
      </c>
      <c r="N82" s="47">
        <f t="shared" si="85"/>
        <v>0</v>
      </c>
      <c r="O82" s="47">
        <f t="shared" si="85"/>
        <v>0</v>
      </c>
      <c r="P82" s="47">
        <f t="shared" si="85"/>
        <v>0</v>
      </c>
      <c r="Q82" s="47">
        <f t="shared" si="85"/>
        <v>0</v>
      </c>
      <c r="R82" s="47">
        <f t="shared" si="85"/>
        <v>0</v>
      </c>
      <c r="S82" s="47">
        <f t="shared" si="85"/>
        <v>0</v>
      </c>
      <c r="T82" s="47">
        <f t="shared" si="85"/>
        <v>0</v>
      </c>
      <c r="U82" s="47">
        <f t="shared" si="85"/>
        <v>0</v>
      </c>
      <c r="V82" s="47">
        <f t="shared" si="85"/>
        <v>0</v>
      </c>
      <c r="W82" s="47">
        <f t="shared" si="85"/>
        <v>0</v>
      </c>
      <c r="X82" s="47">
        <f t="shared" si="85"/>
        <v>0</v>
      </c>
      <c r="Y82" s="47">
        <f t="shared" si="85"/>
        <v>0</v>
      </c>
      <c r="Z82" s="47">
        <f t="shared" si="85"/>
        <v>0</v>
      </c>
      <c r="AA82" s="47">
        <f t="shared" si="85"/>
        <v>0</v>
      </c>
      <c r="AB82" s="47">
        <f t="shared" si="85"/>
        <v>0</v>
      </c>
      <c r="AC82" s="47">
        <f t="shared" si="85"/>
        <v>0</v>
      </c>
      <c r="AD82" s="47">
        <f t="shared" si="85"/>
        <v>40</v>
      </c>
      <c r="AE82" s="47">
        <f t="shared" si="85"/>
        <v>0</v>
      </c>
      <c r="AF82" s="47"/>
    </row>
    <row r="83" spans="1:32" ht="206.25" x14ac:dyDescent="0.3">
      <c r="A83" s="83" t="s">
        <v>156</v>
      </c>
      <c r="B83" s="47">
        <v>40</v>
      </c>
      <c r="C83" s="630">
        <v>0</v>
      </c>
      <c r="D83" s="630">
        <v>0</v>
      </c>
      <c r="E83" s="630">
        <v>0</v>
      </c>
      <c r="F83" s="630">
        <v>0</v>
      </c>
      <c r="G83" s="630">
        <v>0</v>
      </c>
      <c r="H83" s="630">
        <v>0</v>
      </c>
      <c r="I83" s="630">
        <v>0</v>
      </c>
      <c r="J83" s="630">
        <v>0</v>
      </c>
      <c r="K83" s="630">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40</v>
      </c>
      <c r="AE83" s="47">
        <v>0</v>
      </c>
      <c r="AF83" s="47"/>
    </row>
    <row r="84" spans="1:32" ht="18.75" x14ac:dyDescent="0.3">
      <c r="A84" s="83" t="s">
        <v>31</v>
      </c>
      <c r="B84" s="47">
        <f>B85</f>
        <v>40</v>
      </c>
      <c r="C84" s="630">
        <f t="shared" ref="C84:E84" si="86">C85</f>
        <v>0</v>
      </c>
      <c r="D84" s="630">
        <f t="shared" si="86"/>
        <v>0</v>
      </c>
      <c r="E84" s="630">
        <f t="shared" si="86"/>
        <v>0</v>
      </c>
      <c r="F84" s="630">
        <f>E84/B84*100</f>
        <v>0</v>
      </c>
      <c r="G84" s="630">
        <v>0</v>
      </c>
      <c r="H84" s="630">
        <f>H85</f>
        <v>0</v>
      </c>
      <c r="I84" s="630">
        <f t="shared" ref="I84:AE84" si="87">I85</f>
        <v>0</v>
      </c>
      <c r="J84" s="630">
        <f t="shared" si="87"/>
        <v>0</v>
      </c>
      <c r="K84" s="630">
        <f t="shared" si="87"/>
        <v>0</v>
      </c>
      <c r="L84" s="47">
        <f t="shared" si="87"/>
        <v>0</v>
      </c>
      <c r="M84" s="47">
        <f t="shared" si="87"/>
        <v>0</v>
      </c>
      <c r="N84" s="47">
        <f t="shared" si="87"/>
        <v>0</v>
      </c>
      <c r="O84" s="47">
        <f t="shared" si="87"/>
        <v>0</v>
      </c>
      <c r="P84" s="47">
        <f t="shared" si="87"/>
        <v>0</v>
      </c>
      <c r="Q84" s="47">
        <f t="shared" si="87"/>
        <v>0</v>
      </c>
      <c r="R84" s="47">
        <f t="shared" si="87"/>
        <v>0</v>
      </c>
      <c r="S84" s="47">
        <f t="shared" si="87"/>
        <v>0</v>
      </c>
      <c r="T84" s="47">
        <f t="shared" si="87"/>
        <v>0</v>
      </c>
      <c r="U84" s="47">
        <f t="shared" si="87"/>
        <v>0</v>
      </c>
      <c r="V84" s="47">
        <f t="shared" si="87"/>
        <v>0</v>
      </c>
      <c r="W84" s="47">
        <f t="shared" si="87"/>
        <v>0</v>
      </c>
      <c r="X84" s="47">
        <f t="shared" si="87"/>
        <v>0</v>
      </c>
      <c r="Y84" s="47">
        <f t="shared" si="87"/>
        <v>0</v>
      </c>
      <c r="Z84" s="47">
        <f t="shared" si="87"/>
        <v>0</v>
      </c>
      <c r="AA84" s="47">
        <f t="shared" si="87"/>
        <v>0</v>
      </c>
      <c r="AB84" s="47">
        <f t="shared" si="87"/>
        <v>0</v>
      </c>
      <c r="AC84" s="47">
        <f t="shared" si="87"/>
        <v>0</v>
      </c>
      <c r="AD84" s="47">
        <f t="shared" si="87"/>
        <v>40</v>
      </c>
      <c r="AE84" s="47">
        <f t="shared" si="87"/>
        <v>0</v>
      </c>
      <c r="AF84" s="47"/>
    </row>
    <row r="85" spans="1:32" ht="18.75" x14ac:dyDescent="0.3">
      <c r="A85" s="83" t="s">
        <v>33</v>
      </c>
      <c r="B85" s="47">
        <f>H85+J85+L85+N85+P85+R85+T85+V85+X85+Z85+AB85+AD85</f>
        <v>40</v>
      </c>
      <c r="C85" s="630">
        <f>H85</f>
        <v>0</v>
      </c>
      <c r="D85" s="630">
        <v>0</v>
      </c>
      <c r="E85" s="630">
        <f>I85</f>
        <v>0</v>
      </c>
      <c r="F85" s="630">
        <f t="shared" ref="F85:G85" si="88">D85/B85*100</f>
        <v>0</v>
      </c>
      <c r="G85" s="630">
        <v>0</v>
      </c>
      <c r="H85" s="630">
        <v>0</v>
      </c>
      <c r="I85" s="630">
        <v>0</v>
      </c>
      <c r="J85" s="630">
        <v>0</v>
      </c>
      <c r="K85" s="630">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7">
        <v>40</v>
      </c>
      <c r="AE85" s="47">
        <v>0</v>
      </c>
      <c r="AF85" s="47"/>
    </row>
    <row r="86" spans="1:32" ht="225" hidden="1" x14ac:dyDescent="0.3">
      <c r="A86" s="83" t="s">
        <v>157</v>
      </c>
      <c r="B86" s="47">
        <v>0</v>
      </c>
      <c r="C86" s="630">
        <v>0</v>
      </c>
      <c r="D86" s="630">
        <v>0</v>
      </c>
      <c r="E86" s="630">
        <v>0</v>
      </c>
      <c r="F86" s="630">
        <v>0</v>
      </c>
      <c r="G86" s="630">
        <v>0</v>
      </c>
      <c r="H86" s="630">
        <v>0</v>
      </c>
      <c r="I86" s="630">
        <v>0</v>
      </c>
      <c r="J86" s="630">
        <v>0</v>
      </c>
      <c r="K86" s="630">
        <v>0</v>
      </c>
      <c r="L86" s="47">
        <v>0</v>
      </c>
      <c r="M86" s="47">
        <v>0</v>
      </c>
      <c r="N86" s="47">
        <v>0</v>
      </c>
      <c r="O86" s="47">
        <v>0</v>
      </c>
      <c r="P86" s="47">
        <v>0</v>
      </c>
      <c r="Q86" s="47">
        <v>0</v>
      </c>
      <c r="R86" s="47">
        <v>0</v>
      </c>
      <c r="S86" s="47">
        <v>0</v>
      </c>
      <c r="T86" s="47">
        <v>0</v>
      </c>
      <c r="U86" s="47"/>
      <c r="V86" s="47">
        <v>0</v>
      </c>
      <c r="W86" s="47">
        <v>0</v>
      </c>
      <c r="X86" s="47">
        <v>0</v>
      </c>
      <c r="Y86" s="47">
        <v>0</v>
      </c>
      <c r="Z86" s="47">
        <v>0</v>
      </c>
      <c r="AA86" s="47">
        <v>0</v>
      </c>
      <c r="AB86" s="47">
        <v>0</v>
      </c>
      <c r="AC86" s="47">
        <v>0</v>
      </c>
      <c r="AD86" s="47">
        <v>0</v>
      </c>
      <c r="AE86" s="47">
        <v>0</v>
      </c>
      <c r="AF86" s="47"/>
    </row>
    <row r="87" spans="1:32" ht="18.75" hidden="1" x14ac:dyDescent="0.3">
      <c r="A87" s="83" t="s">
        <v>31</v>
      </c>
      <c r="B87" s="47">
        <f>B88</f>
        <v>0</v>
      </c>
      <c r="C87" s="630">
        <f t="shared" ref="C87:E87" si="89">C88</f>
        <v>0</v>
      </c>
      <c r="D87" s="630">
        <f t="shared" si="89"/>
        <v>0</v>
      </c>
      <c r="E87" s="630">
        <f t="shared" si="89"/>
        <v>0</v>
      </c>
      <c r="F87" s="630" t="e">
        <f>E87/B87*100</f>
        <v>#DIV/0!</v>
      </c>
      <c r="G87" s="630" t="e">
        <f>E87/C87*100</f>
        <v>#DIV/0!</v>
      </c>
      <c r="H87" s="630">
        <f>H88</f>
        <v>0</v>
      </c>
      <c r="I87" s="630">
        <f t="shared" ref="I87:AE87" si="90">I88</f>
        <v>0</v>
      </c>
      <c r="J87" s="630">
        <f t="shared" si="90"/>
        <v>0</v>
      </c>
      <c r="K87" s="630">
        <f t="shared" si="90"/>
        <v>0</v>
      </c>
      <c r="L87" s="47">
        <f t="shared" si="90"/>
        <v>0</v>
      </c>
      <c r="M87" s="47">
        <f t="shared" si="90"/>
        <v>0</v>
      </c>
      <c r="N87" s="47">
        <f t="shared" si="90"/>
        <v>0</v>
      </c>
      <c r="O87" s="47">
        <f t="shared" si="90"/>
        <v>0</v>
      </c>
      <c r="P87" s="47">
        <f t="shared" si="90"/>
        <v>0</v>
      </c>
      <c r="Q87" s="47">
        <f t="shared" si="90"/>
        <v>0</v>
      </c>
      <c r="R87" s="47">
        <f t="shared" si="90"/>
        <v>0</v>
      </c>
      <c r="S87" s="47">
        <f t="shared" si="90"/>
        <v>0</v>
      </c>
      <c r="T87" s="47">
        <f t="shared" si="90"/>
        <v>0</v>
      </c>
      <c r="U87" s="47">
        <f t="shared" si="90"/>
        <v>0</v>
      </c>
      <c r="V87" s="47">
        <f t="shared" si="90"/>
        <v>0</v>
      </c>
      <c r="W87" s="47">
        <f t="shared" si="90"/>
        <v>0</v>
      </c>
      <c r="X87" s="47">
        <f t="shared" si="90"/>
        <v>0</v>
      </c>
      <c r="Y87" s="47">
        <f t="shared" si="90"/>
        <v>0</v>
      </c>
      <c r="Z87" s="47">
        <f t="shared" si="90"/>
        <v>0</v>
      </c>
      <c r="AA87" s="47">
        <f t="shared" si="90"/>
        <v>0</v>
      </c>
      <c r="AB87" s="47">
        <f t="shared" si="90"/>
        <v>0</v>
      </c>
      <c r="AC87" s="47">
        <f t="shared" si="90"/>
        <v>0</v>
      </c>
      <c r="AD87" s="47">
        <f t="shared" si="90"/>
        <v>0</v>
      </c>
      <c r="AE87" s="47">
        <f t="shared" si="90"/>
        <v>0</v>
      </c>
      <c r="AF87" s="47"/>
    </row>
    <row r="88" spans="1:32" ht="18.75" hidden="1" x14ac:dyDescent="0.3">
      <c r="A88" s="83" t="s">
        <v>33</v>
      </c>
      <c r="B88" s="47">
        <f>H88+J88+L88+N88+P88+R88+T88+V88+X88+Z88+AB88+AD88</f>
        <v>0</v>
      </c>
      <c r="C88" s="630">
        <f>H88</f>
        <v>0</v>
      </c>
      <c r="D88" s="630"/>
      <c r="E88" s="630">
        <f>I88</f>
        <v>0</v>
      </c>
      <c r="F88" s="630" t="e">
        <f t="shared" ref="F88" si="91">D88/B88*100</f>
        <v>#DIV/0!</v>
      </c>
      <c r="G88" s="630" t="e">
        <f t="shared" ref="G88" si="92">E88/C88*100</f>
        <v>#DIV/0!</v>
      </c>
      <c r="H88" s="630"/>
      <c r="I88" s="630"/>
      <c r="J88" s="630"/>
      <c r="K88" s="630"/>
      <c r="L88" s="47"/>
      <c r="M88" s="47"/>
      <c r="N88" s="47"/>
      <c r="O88" s="47"/>
      <c r="P88" s="47"/>
      <c r="Q88" s="47"/>
      <c r="R88" s="47"/>
      <c r="S88" s="47"/>
      <c r="T88" s="47"/>
      <c r="U88" s="47"/>
      <c r="V88" s="47"/>
      <c r="W88" s="47"/>
      <c r="X88" s="47"/>
      <c r="Y88" s="47"/>
      <c r="Z88" s="47"/>
      <c r="AA88" s="47"/>
      <c r="AB88" s="47"/>
      <c r="AC88" s="47"/>
      <c r="AD88" s="47"/>
      <c r="AE88" s="47"/>
      <c r="AF88" s="47"/>
    </row>
    <row r="89" spans="1:32" ht="75" x14ac:dyDescent="0.3">
      <c r="A89" s="84" t="s">
        <v>158</v>
      </c>
      <c r="B89" s="47"/>
      <c r="C89" s="630"/>
      <c r="D89" s="630"/>
      <c r="E89" s="630"/>
      <c r="F89" s="630"/>
      <c r="G89" s="630"/>
      <c r="H89" s="630"/>
      <c r="I89" s="630"/>
      <c r="J89" s="630"/>
      <c r="K89" s="630"/>
      <c r="L89" s="47"/>
      <c r="M89" s="47"/>
      <c r="N89" s="47"/>
      <c r="O89" s="47"/>
      <c r="P89" s="47"/>
      <c r="Q89" s="47"/>
      <c r="R89" s="47"/>
      <c r="S89" s="47"/>
      <c r="T89" s="47"/>
      <c r="U89" s="47"/>
      <c r="V89" s="47"/>
      <c r="W89" s="47"/>
      <c r="X89" s="47"/>
      <c r="Y89" s="47"/>
      <c r="Z89" s="47"/>
      <c r="AA89" s="47"/>
      <c r="AB89" s="47"/>
      <c r="AC89" s="47"/>
      <c r="AD89" s="47"/>
      <c r="AE89" s="47"/>
      <c r="AF89" s="47"/>
    </row>
    <row r="90" spans="1:32" ht="18.75" x14ac:dyDescent="0.3">
      <c r="A90" s="83" t="s">
        <v>31</v>
      </c>
      <c r="B90" s="47">
        <f>B91</f>
        <v>6.7</v>
      </c>
      <c r="C90" s="630">
        <f>C91</f>
        <v>0</v>
      </c>
      <c r="D90" s="630">
        <f t="shared" ref="D90:E90" si="93">D91</f>
        <v>0</v>
      </c>
      <c r="E90" s="630">
        <f t="shared" si="93"/>
        <v>0</v>
      </c>
      <c r="F90" s="630">
        <f>E90/B90*100</f>
        <v>0</v>
      </c>
      <c r="G90" s="630">
        <v>0</v>
      </c>
      <c r="H90" s="630">
        <f>H91</f>
        <v>0</v>
      </c>
      <c r="I90" s="630">
        <f t="shared" ref="I90:AE90" si="94">I91</f>
        <v>0</v>
      </c>
      <c r="J90" s="630">
        <f t="shared" si="94"/>
        <v>0</v>
      </c>
      <c r="K90" s="630">
        <f t="shared" si="94"/>
        <v>0</v>
      </c>
      <c r="L90" s="47">
        <f t="shared" si="94"/>
        <v>0</v>
      </c>
      <c r="M90" s="47">
        <f t="shared" si="94"/>
        <v>0</v>
      </c>
      <c r="N90" s="47">
        <f t="shared" si="94"/>
        <v>0</v>
      </c>
      <c r="O90" s="47">
        <f t="shared" si="94"/>
        <v>0</v>
      </c>
      <c r="P90" s="47">
        <f t="shared" si="94"/>
        <v>0</v>
      </c>
      <c r="Q90" s="47">
        <f t="shared" si="94"/>
        <v>0</v>
      </c>
      <c r="R90" s="47">
        <f t="shared" si="94"/>
        <v>0</v>
      </c>
      <c r="S90" s="47">
        <f t="shared" si="94"/>
        <v>0</v>
      </c>
      <c r="T90" s="47">
        <f t="shared" si="94"/>
        <v>0</v>
      </c>
      <c r="U90" s="47">
        <f t="shared" si="94"/>
        <v>0</v>
      </c>
      <c r="V90" s="47">
        <f t="shared" si="94"/>
        <v>6.7</v>
      </c>
      <c r="W90" s="47">
        <f t="shared" si="94"/>
        <v>0</v>
      </c>
      <c r="X90" s="47">
        <f t="shared" si="94"/>
        <v>0</v>
      </c>
      <c r="Y90" s="47">
        <f t="shared" si="94"/>
        <v>0</v>
      </c>
      <c r="Z90" s="47">
        <f t="shared" si="94"/>
        <v>0</v>
      </c>
      <c r="AA90" s="47">
        <f t="shared" si="94"/>
        <v>0</v>
      </c>
      <c r="AB90" s="47">
        <f t="shared" si="94"/>
        <v>0</v>
      </c>
      <c r="AC90" s="47">
        <f t="shared" si="94"/>
        <v>0</v>
      </c>
      <c r="AD90" s="47">
        <f t="shared" si="94"/>
        <v>0</v>
      </c>
      <c r="AE90" s="47">
        <f t="shared" si="94"/>
        <v>0</v>
      </c>
      <c r="AF90" s="47"/>
    </row>
    <row r="91" spans="1:32" ht="18.75" x14ac:dyDescent="0.3">
      <c r="A91" s="83" t="s">
        <v>33</v>
      </c>
      <c r="B91" s="47">
        <f>B94+B97</f>
        <v>6.7</v>
      </c>
      <c r="C91" s="630">
        <f t="shared" ref="C91:E91" si="95">C94</f>
        <v>0</v>
      </c>
      <c r="D91" s="630">
        <f t="shared" si="95"/>
        <v>0</v>
      </c>
      <c r="E91" s="630">
        <f t="shared" si="95"/>
        <v>0</v>
      </c>
      <c r="F91" s="630">
        <f t="shared" ref="F91:G91" si="96">D91/B91*100</f>
        <v>0</v>
      </c>
      <c r="G91" s="630">
        <v>0</v>
      </c>
      <c r="H91" s="630">
        <f>H94</f>
        <v>0</v>
      </c>
      <c r="I91" s="630">
        <f t="shared" ref="I91:AE91" si="97">I94</f>
        <v>0</v>
      </c>
      <c r="J91" s="630">
        <f t="shared" si="97"/>
        <v>0</v>
      </c>
      <c r="K91" s="630">
        <f t="shared" si="97"/>
        <v>0</v>
      </c>
      <c r="L91" s="47">
        <f t="shared" si="97"/>
        <v>0</v>
      </c>
      <c r="M91" s="47">
        <f t="shared" si="97"/>
        <v>0</v>
      </c>
      <c r="N91" s="47">
        <f t="shared" si="97"/>
        <v>0</v>
      </c>
      <c r="O91" s="47">
        <f t="shared" si="97"/>
        <v>0</v>
      </c>
      <c r="P91" s="47">
        <f t="shared" si="97"/>
        <v>0</v>
      </c>
      <c r="Q91" s="47">
        <f t="shared" si="97"/>
        <v>0</v>
      </c>
      <c r="R91" s="47">
        <f t="shared" si="97"/>
        <v>0</v>
      </c>
      <c r="S91" s="47">
        <f t="shared" si="97"/>
        <v>0</v>
      </c>
      <c r="T91" s="47">
        <f t="shared" si="97"/>
        <v>0</v>
      </c>
      <c r="U91" s="47">
        <f t="shared" si="97"/>
        <v>0</v>
      </c>
      <c r="V91" s="47">
        <f t="shared" si="97"/>
        <v>6.7</v>
      </c>
      <c r="W91" s="47">
        <f t="shared" si="97"/>
        <v>0</v>
      </c>
      <c r="X91" s="47">
        <f t="shared" si="97"/>
        <v>0</v>
      </c>
      <c r="Y91" s="47">
        <f t="shared" si="97"/>
        <v>0</v>
      </c>
      <c r="Z91" s="47">
        <f t="shared" si="97"/>
        <v>0</v>
      </c>
      <c r="AA91" s="47">
        <f t="shared" si="97"/>
        <v>0</v>
      </c>
      <c r="AB91" s="47">
        <f t="shared" si="97"/>
        <v>0</v>
      </c>
      <c r="AC91" s="47">
        <f t="shared" si="97"/>
        <v>0</v>
      </c>
      <c r="AD91" s="47">
        <f t="shared" si="97"/>
        <v>0</v>
      </c>
      <c r="AE91" s="47">
        <f t="shared" si="97"/>
        <v>0</v>
      </c>
      <c r="AF91" s="47"/>
    </row>
    <row r="92" spans="1:32" s="10" customFormat="1" ht="150" x14ac:dyDescent="0.3">
      <c r="A92" s="15" t="s">
        <v>159</v>
      </c>
      <c r="B92" s="47"/>
      <c r="C92" s="630"/>
      <c r="D92" s="630"/>
      <c r="E92" s="630"/>
      <c r="F92" s="630"/>
      <c r="G92" s="630"/>
      <c r="H92" s="630"/>
      <c r="I92" s="630"/>
      <c r="J92" s="630"/>
      <c r="K92" s="630"/>
      <c r="L92" s="47"/>
      <c r="M92" s="47"/>
      <c r="N92" s="47"/>
      <c r="O92" s="47"/>
      <c r="P92" s="47"/>
      <c r="Q92" s="47"/>
      <c r="R92" s="47"/>
      <c r="S92" s="47"/>
      <c r="T92" s="47"/>
      <c r="U92" s="47"/>
      <c r="V92" s="47"/>
      <c r="W92" s="47"/>
      <c r="X92" s="47"/>
      <c r="Y92" s="47"/>
      <c r="Z92" s="47"/>
      <c r="AA92" s="47"/>
      <c r="AB92" s="47"/>
      <c r="AC92" s="47"/>
      <c r="AD92" s="47"/>
      <c r="AE92" s="47"/>
      <c r="AF92" s="47"/>
    </row>
    <row r="93" spans="1:32" s="10" customFormat="1" ht="18.75" x14ac:dyDescent="0.3">
      <c r="A93" s="83" t="s">
        <v>31</v>
      </c>
      <c r="B93" s="47">
        <f>B94</f>
        <v>6.7</v>
      </c>
      <c r="C93" s="630">
        <f t="shared" ref="C93:E93" si="98">C94</f>
        <v>0</v>
      </c>
      <c r="D93" s="630">
        <f t="shared" si="98"/>
        <v>0</v>
      </c>
      <c r="E93" s="630">
        <f t="shared" si="98"/>
        <v>0</v>
      </c>
      <c r="F93" s="630">
        <f>E93/B93*100</f>
        <v>0</v>
      </c>
      <c r="G93" s="630">
        <v>0</v>
      </c>
      <c r="H93" s="630">
        <f>H94</f>
        <v>0</v>
      </c>
      <c r="I93" s="630">
        <f t="shared" ref="I93:AE93" si="99">I94</f>
        <v>0</v>
      </c>
      <c r="J93" s="630">
        <f t="shared" si="99"/>
        <v>0</v>
      </c>
      <c r="K93" s="630">
        <f t="shared" si="99"/>
        <v>0</v>
      </c>
      <c r="L93" s="47">
        <f t="shared" si="99"/>
        <v>0</v>
      </c>
      <c r="M93" s="47">
        <f t="shared" si="99"/>
        <v>0</v>
      </c>
      <c r="N93" s="47">
        <f t="shared" si="99"/>
        <v>0</v>
      </c>
      <c r="O93" s="47">
        <f t="shared" si="99"/>
        <v>0</v>
      </c>
      <c r="P93" s="47">
        <f t="shared" si="99"/>
        <v>0</v>
      </c>
      <c r="Q93" s="47">
        <f t="shared" si="99"/>
        <v>0</v>
      </c>
      <c r="R93" s="47">
        <f t="shared" si="99"/>
        <v>0</v>
      </c>
      <c r="S93" s="47">
        <f t="shared" si="99"/>
        <v>0</v>
      </c>
      <c r="T93" s="47">
        <f t="shared" si="99"/>
        <v>0</v>
      </c>
      <c r="U93" s="47">
        <f t="shared" si="99"/>
        <v>0</v>
      </c>
      <c r="V93" s="47">
        <f t="shared" si="99"/>
        <v>6.7</v>
      </c>
      <c r="W93" s="47">
        <f t="shared" si="99"/>
        <v>0</v>
      </c>
      <c r="X93" s="47">
        <f t="shared" si="99"/>
        <v>0</v>
      </c>
      <c r="Y93" s="47">
        <f t="shared" si="99"/>
        <v>0</v>
      </c>
      <c r="Z93" s="47">
        <f t="shared" si="99"/>
        <v>0</v>
      </c>
      <c r="AA93" s="47">
        <f t="shared" si="99"/>
        <v>0</v>
      </c>
      <c r="AB93" s="47">
        <f t="shared" si="99"/>
        <v>0</v>
      </c>
      <c r="AC93" s="47">
        <f t="shared" si="99"/>
        <v>0</v>
      </c>
      <c r="AD93" s="47">
        <f t="shared" si="99"/>
        <v>0</v>
      </c>
      <c r="AE93" s="47">
        <f t="shared" si="99"/>
        <v>0</v>
      </c>
      <c r="AF93" s="47"/>
    </row>
    <row r="94" spans="1:32" s="10" customFormat="1" ht="18.75" x14ac:dyDescent="0.3">
      <c r="A94" s="83" t="s">
        <v>33</v>
      </c>
      <c r="B94" s="47">
        <f>H94+J94+L94+N94+P94+R94+T94+V94+X94+Z94+AB94+AD94</f>
        <v>6.7</v>
      </c>
      <c r="C94" s="630">
        <f>H94</f>
        <v>0</v>
      </c>
      <c r="D94" s="630"/>
      <c r="E94" s="630">
        <f>I94</f>
        <v>0</v>
      </c>
      <c r="F94" s="630">
        <f t="shared" ref="F94:G94" si="100">D94/B94*100</f>
        <v>0</v>
      </c>
      <c r="G94" s="630">
        <v>0</v>
      </c>
      <c r="H94" s="630"/>
      <c r="I94" s="630"/>
      <c r="J94" s="630"/>
      <c r="K94" s="630"/>
      <c r="L94" s="47"/>
      <c r="M94" s="47"/>
      <c r="N94" s="47"/>
      <c r="O94" s="47"/>
      <c r="P94" s="47"/>
      <c r="Q94" s="47"/>
      <c r="R94" s="47"/>
      <c r="S94" s="47"/>
      <c r="T94" s="47"/>
      <c r="U94" s="47"/>
      <c r="V94" s="47">
        <v>6.7</v>
      </c>
      <c r="W94" s="47"/>
      <c r="X94" s="47"/>
      <c r="Y94" s="47"/>
      <c r="Z94" s="47"/>
      <c r="AA94" s="47"/>
      <c r="AB94" s="47"/>
      <c r="AC94" s="47"/>
      <c r="AD94" s="47"/>
      <c r="AE94" s="47"/>
      <c r="AF94" s="47"/>
    </row>
    <row r="95" spans="1:32" s="10" customFormat="1" ht="225" hidden="1" x14ac:dyDescent="0.3">
      <c r="A95" s="50" t="s">
        <v>160</v>
      </c>
      <c r="B95" s="47"/>
      <c r="C95" s="630"/>
      <c r="D95" s="630"/>
      <c r="E95" s="630"/>
      <c r="F95" s="630"/>
      <c r="G95" s="630"/>
      <c r="H95" s="630"/>
      <c r="I95" s="630"/>
      <c r="J95" s="630"/>
      <c r="K95" s="630"/>
      <c r="L95" s="47"/>
      <c r="M95" s="47"/>
      <c r="N95" s="47"/>
      <c r="O95" s="47"/>
      <c r="P95" s="47"/>
      <c r="Q95" s="47"/>
      <c r="R95" s="47"/>
      <c r="S95" s="47"/>
      <c r="T95" s="47"/>
      <c r="U95" s="47"/>
      <c r="V95" s="47"/>
      <c r="W95" s="47"/>
      <c r="X95" s="47"/>
      <c r="Y95" s="47"/>
      <c r="Z95" s="47"/>
      <c r="AA95" s="47"/>
      <c r="AB95" s="47"/>
      <c r="AC95" s="47"/>
      <c r="AD95" s="47"/>
      <c r="AE95" s="47"/>
      <c r="AF95" s="47"/>
    </row>
    <row r="96" spans="1:32" s="10" customFormat="1" ht="18.75" hidden="1" x14ac:dyDescent="0.3">
      <c r="A96" s="83" t="s">
        <v>31</v>
      </c>
      <c r="B96" s="47"/>
      <c r="C96" s="630"/>
      <c r="D96" s="630"/>
      <c r="E96" s="630"/>
      <c r="F96" s="630"/>
      <c r="G96" s="630"/>
      <c r="H96" s="630"/>
      <c r="I96" s="630"/>
      <c r="J96" s="630"/>
      <c r="K96" s="630"/>
      <c r="L96" s="47"/>
      <c r="M96" s="47"/>
      <c r="N96" s="47"/>
      <c r="O96" s="47"/>
      <c r="P96" s="47"/>
      <c r="Q96" s="47"/>
      <c r="R96" s="47"/>
      <c r="S96" s="47"/>
      <c r="T96" s="47"/>
      <c r="U96" s="47"/>
      <c r="V96" s="47"/>
      <c r="W96" s="47"/>
      <c r="X96" s="47"/>
      <c r="Y96" s="47"/>
      <c r="Z96" s="47"/>
      <c r="AA96" s="47"/>
      <c r="AB96" s="47"/>
      <c r="AC96" s="47"/>
      <c r="AD96" s="47"/>
      <c r="AE96" s="47"/>
      <c r="AF96" s="47"/>
    </row>
    <row r="97" spans="1:32" s="10" customFormat="1" ht="18.75" hidden="1" x14ac:dyDescent="0.3">
      <c r="A97" s="83" t="s">
        <v>33</v>
      </c>
      <c r="B97" s="47"/>
      <c r="C97" s="630"/>
      <c r="D97" s="630"/>
      <c r="E97" s="630"/>
      <c r="F97" s="630"/>
      <c r="G97" s="630"/>
      <c r="H97" s="630"/>
      <c r="I97" s="630"/>
      <c r="J97" s="630"/>
      <c r="K97" s="630"/>
      <c r="L97" s="47"/>
      <c r="M97" s="47"/>
      <c r="N97" s="47"/>
      <c r="O97" s="47"/>
      <c r="P97" s="47"/>
      <c r="Q97" s="47"/>
      <c r="R97" s="47"/>
      <c r="S97" s="47"/>
      <c r="T97" s="47"/>
      <c r="U97" s="47"/>
      <c r="V97" s="47"/>
      <c r="W97" s="47"/>
      <c r="X97" s="47"/>
      <c r="Y97" s="47"/>
      <c r="Z97" s="47"/>
      <c r="AA97" s="47"/>
      <c r="AB97" s="47"/>
      <c r="AC97" s="47"/>
      <c r="AD97" s="47"/>
      <c r="AE97" s="47"/>
      <c r="AF97" s="47"/>
    </row>
    <row r="98" spans="1:32" ht="18.75" x14ac:dyDescent="0.3">
      <c r="A98" s="56" t="s">
        <v>35</v>
      </c>
      <c r="B98" s="47"/>
      <c r="C98" s="630"/>
      <c r="D98" s="630"/>
      <c r="E98" s="630"/>
      <c r="F98" s="630"/>
      <c r="G98" s="630"/>
      <c r="H98" s="630"/>
      <c r="I98" s="630"/>
      <c r="J98" s="630"/>
      <c r="K98" s="630"/>
      <c r="L98" s="47"/>
      <c r="M98" s="47"/>
      <c r="N98" s="47"/>
      <c r="O98" s="47"/>
      <c r="P98" s="47"/>
      <c r="Q98" s="47"/>
      <c r="R98" s="47"/>
      <c r="S98" s="47"/>
      <c r="T98" s="47"/>
      <c r="U98" s="47"/>
      <c r="V98" s="47"/>
      <c r="W98" s="47"/>
      <c r="X98" s="47"/>
      <c r="Y98" s="47"/>
      <c r="Z98" s="47"/>
      <c r="AA98" s="47"/>
      <c r="AB98" s="47"/>
      <c r="AC98" s="47"/>
      <c r="AD98" s="47"/>
      <c r="AE98" s="47"/>
      <c r="AF98" s="47"/>
    </row>
    <row r="99" spans="1:32" ht="18.75" x14ac:dyDescent="0.3">
      <c r="A99" s="83" t="s">
        <v>31</v>
      </c>
      <c r="B99" s="47">
        <f>B100</f>
        <v>135.69999999999999</v>
      </c>
      <c r="C99" s="630">
        <f t="shared" ref="C99:E99" si="101">C100</f>
        <v>0</v>
      </c>
      <c r="D99" s="630">
        <f t="shared" si="101"/>
        <v>0</v>
      </c>
      <c r="E99" s="630">
        <f t="shared" si="101"/>
        <v>0</v>
      </c>
      <c r="F99" s="630">
        <f t="shared" ref="F99:G100" si="102">D99/B99*100</f>
        <v>0</v>
      </c>
      <c r="G99" s="630">
        <v>0</v>
      </c>
      <c r="H99" s="630">
        <v>0</v>
      </c>
      <c r="I99" s="630">
        <v>0</v>
      </c>
      <c r="J99" s="630">
        <v>0</v>
      </c>
      <c r="K99" s="630">
        <v>0</v>
      </c>
      <c r="L99" s="47"/>
      <c r="M99" s="47"/>
      <c r="N99" s="47"/>
      <c r="O99" s="47"/>
      <c r="P99" s="47"/>
      <c r="Q99" s="47"/>
      <c r="R99" s="47"/>
      <c r="S99" s="47"/>
      <c r="T99" s="47"/>
      <c r="U99" s="47"/>
      <c r="V99" s="47"/>
      <c r="W99" s="47"/>
      <c r="X99" s="47"/>
      <c r="Y99" s="47"/>
      <c r="Z99" s="47"/>
      <c r="AA99" s="47"/>
      <c r="AB99" s="47"/>
      <c r="AC99" s="47"/>
      <c r="AD99" s="47"/>
      <c r="AE99" s="47"/>
      <c r="AF99" s="47"/>
    </row>
    <row r="100" spans="1:32" ht="18.75" x14ac:dyDescent="0.3">
      <c r="A100" s="83" t="s">
        <v>33</v>
      </c>
      <c r="B100" s="47">
        <f>B64+B82+B91+B97</f>
        <v>135.69999999999999</v>
      </c>
      <c r="C100" s="630">
        <f>C64+C82+C91</f>
        <v>0</v>
      </c>
      <c r="D100" s="630">
        <f>D64+D82+D91</f>
        <v>0</v>
      </c>
      <c r="E100" s="630">
        <f>E64+E82+E91</f>
        <v>0</v>
      </c>
      <c r="F100" s="630">
        <f t="shared" si="102"/>
        <v>0</v>
      </c>
      <c r="G100" s="630">
        <v>0</v>
      </c>
      <c r="H100" s="630">
        <v>0</v>
      </c>
      <c r="I100" s="630">
        <v>0</v>
      </c>
      <c r="J100" s="630">
        <v>0</v>
      </c>
      <c r="K100" s="630">
        <v>0</v>
      </c>
      <c r="L100" s="47"/>
      <c r="M100" s="47"/>
      <c r="N100" s="47"/>
      <c r="O100" s="47"/>
      <c r="P100" s="47"/>
      <c r="Q100" s="47"/>
      <c r="R100" s="47"/>
      <c r="S100" s="47"/>
      <c r="T100" s="47"/>
      <c r="U100" s="47"/>
      <c r="V100" s="47"/>
      <c r="W100" s="47"/>
      <c r="X100" s="47"/>
      <c r="Y100" s="47"/>
      <c r="Z100" s="47"/>
      <c r="AA100" s="47"/>
      <c r="AB100" s="47"/>
      <c r="AC100" s="47"/>
      <c r="AD100" s="47"/>
      <c r="AE100" s="47"/>
      <c r="AF100" s="47"/>
    </row>
    <row r="101" spans="1:32" ht="37.5" x14ac:dyDescent="0.3">
      <c r="A101" s="88" t="s">
        <v>73</v>
      </c>
      <c r="B101" s="91"/>
      <c r="C101" s="631"/>
      <c r="D101" s="631"/>
      <c r="E101" s="631"/>
      <c r="F101" s="631"/>
      <c r="G101" s="631"/>
      <c r="H101" s="631"/>
      <c r="I101" s="631"/>
      <c r="J101" s="631"/>
      <c r="K101" s="63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18.75" x14ac:dyDescent="0.3">
      <c r="A102" s="89" t="s">
        <v>31</v>
      </c>
      <c r="B102" s="58">
        <f>B103</f>
        <v>135.69999999999999</v>
      </c>
      <c r="C102" s="631">
        <f t="shared" ref="C102:E102" si="103">C103</f>
        <v>0</v>
      </c>
      <c r="D102" s="631">
        <f t="shared" si="103"/>
        <v>0</v>
      </c>
      <c r="E102" s="631">
        <f t="shared" si="103"/>
        <v>0</v>
      </c>
      <c r="F102" s="630">
        <f t="shared" ref="F102:F103" si="104">E102/B102*100</f>
        <v>0</v>
      </c>
      <c r="G102" s="630">
        <v>0</v>
      </c>
      <c r="H102" s="631">
        <v>0</v>
      </c>
      <c r="I102" s="631">
        <v>0</v>
      </c>
      <c r="J102" s="631">
        <v>0</v>
      </c>
      <c r="K102" s="631">
        <v>0</v>
      </c>
      <c r="L102" s="58"/>
      <c r="M102" s="58"/>
      <c r="N102" s="58"/>
      <c r="O102" s="58"/>
      <c r="P102" s="58"/>
      <c r="Q102" s="58"/>
      <c r="R102" s="58"/>
      <c r="S102" s="58"/>
      <c r="T102" s="58"/>
      <c r="U102" s="58"/>
      <c r="V102" s="58"/>
      <c r="W102" s="58"/>
      <c r="X102" s="58"/>
      <c r="Y102" s="58"/>
      <c r="Z102" s="58"/>
      <c r="AA102" s="58"/>
      <c r="AB102" s="58"/>
      <c r="AC102" s="58"/>
      <c r="AD102" s="58"/>
      <c r="AE102" s="58"/>
      <c r="AF102" s="91"/>
    </row>
    <row r="103" spans="1:32" ht="18.75" x14ac:dyDescent="0.3">
      <c r="A103" s="83" t="s">
        <v>33</v>
      </c>
      <c r="B103" s="58">
        <f>B100</f>
        <v>135.69999999999999</v>
      </c>
      <c r="C103" s="631">
        <f t="shared" ref="C103:E103" si="105">C100</f>
        <v>0</v>
      </c>
      <c r="D103" s="631">
        <f t="shared" si="105"/>
        <v>0</v>
      </c>
      <c r="E103" s="631">
        <f t="shared" si="105"/>
        <v>0</v>
      </c>
      <c r="F103" s="630">
        <f t="shared" si="104"/>
        <v>0</v>
      </c>
      <c r="G103" s="630">
        <v>0</v>
      </c>
      <c r="H103" s="631">
        <v>0</v>
      </c>
      <c r="I103" s="631">
        <v>0</v>
      </c>
      <c r="J103" s="631">
        <v>0</v>
      </c>
      <c r="K103" s="631">
        <v>0</v>
      </c>
      <c r="L103" s="58"/>
      <c r="M103" s="58"/>
      <c r="N103" s="58"/>
      <c r="O103" s="58"/>
      <c r="P103" s="58"/>
      <c r="Q103" s="58"/>
      <c r="R103" s="58"/>
      <c r="S103" s="58"/>
      <c r="T103" s="58"/>
      <c r="U103" s="58"/>
      <c r="V103" s="58"/>
      <c r="W103" s="58"/>
      <c r="X103" s="58"/>
      <c r="Y103" s="58"/>
      <c r="Z103" s="58"/>
      <c r="AA103" s="58"/>
      <c r="AB103" s="58"/>
      <c r="AC103" s="58"/>
      <c r="AD103" s="58"/>
      <c r="AE103" s="58"/>
      <c r="AF103" s="91"/>
    </row>
    <row r="104" spans="1:32" ht="93.75" x14ac:dyDescent="0.3">
      <c r="A104" s="50" t="s">
        <v>161</v>
      </c>
      <c r="B104" s="91"/>
      <c r="C104" s="631"/>
      <c r="D104" s="631"/>
      <c r="E104" s="631"/>
      <c r="F104" s="631"/>
      <c r="G104" s="631"/>
      <c r="H104" s="631"/>
      <c r="I104" s="631"/>
      <c r="J104" s="631"/>
      <c r="K104" s="63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18.75" x14ac:dyDescent="0.3">
      <c r="A105" s="15" t="s">
        <v>54</v>
      </c>
      <c r="B105" s="91"/>
      <c r="C105" s="631"/>
      <c r="D105" s="631"/>
      <c r="E105" s="631"/>
      <c r="F105" s="631"/>
      <c r="G105" s="631"/>
      <c r="H105" s="631"/>
      <c r="I105" s="631"/>
      <c r="J105" s="631"/>
      <c r="K105" s="63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93.75" x14ac:dyDescent="0.3">
      <c r="A106" s="50" t="s">
        <v>162</v>
      </c>
      <c r="B106" s="91"/>
      <c r="C106" s="631"/>
      <c r="D106" s="631"/>
      <c r="E106" s="631"/>
      <c r="F106" s="631"/>
      <c r="G106" s="631"/>
      <c r="H106" s="631"/>
      <c r="I106" s="631"/>
      <c r="J106" s="631"/>
      <c r="K106" s="63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18.75" x14ac:dyDescent="0.3">
      <c r="A107" s="18" t="s">
        <v>31</v>
      </c>
      <c r="B107" s="58">
        <f>B108</f>
        <v>569.4</v>
      </c>
      <c r="C107" s="631">
        <f t="shared" ref="C107:E107" si="106">C108</f>
        <v>0</v>
      </c>
      <c r="D107" s="631">
        <f t="shared" si="106"/>
        <v>0</v>
      </c>
      <c r="E107" s="631">
        <f t="shared" si="106"/>
        <v>0</v>
      </c>
      <c r="F107" s="630">
        <f t="shared" ref="F107:F108" si="107">E107/B107*100</f>
        <v>0</v>
      </c>
      <c r="G107" s="630">
        <v>0</v>
      </c>
      <c r="H107" s="631">
        <f>H108</f>
        <v>0</v>
      </c>
      <c r="I107" s="631">
        <f t="shared" ref="I107:AE107" si="108">I108</f>
        <v>0</v>
      </c>
      <c r="J107" s="631">
        <f t="shared" si="108"/>
        <v>0</v>
      </c>
      <c r="K107" s="631">
        <f t="shared" si="108"/>
        <v>0</v>
      </c>
      <c r="L107" s="58">
        <f t="shared" si="108"/>
        <v>0</v>
      </c>
      <c r="M107" s="58">
        <f t="shared" si="108"/>
        <v>0</v>
      </c>
      <c r="N107" s="58">
        <f t="shared" si="108"/>
        <v>0</v>
      </c>
      <c r="O107" s="58">
        <f t="shared" si="108"/>
        <v>0</v>
      </c>
      <c r="P107" s="636">
        <f t="shared" si="108"/>
        <v>569.4</v>
      </c>
      <c r="Q107" s="58">
        <f t="shared" si="108"/>
        <v>0</v>
      </c>
      <c r="R107" s="58">
        <f t="shared" si="108"/>
        <v>0</v>
      </c>
      <c r="S107" s="58">
        <f t="shared" si="108"/>
        <v>0</v>
      </c>
      <c r="T107" s="58">
        <f t="shared" si="108"/>
        <v>0</v>
      </c>
      <c r="U107" s="58">
        <f t="shared" si="108"/>
        <v>0</v>
      </c>
      <c r="V107" s="58">
        <f t="shared" si="108"/>
        <v>0</v>
      </c>
      <c r="W107" s="58">
        <f t="shared" si="108"/>
        <v>0</v>
      </c>
      <c r="X107" s="58">
        <f t="shared" si="108"/>
        <v>0</v>
      </c>
      <c r="Y107" s="58">
        <f t="shared" si="108"/>
        <v>0</v>
      </c>
      <c r="Z107" s="58">
        <f t="shared" si="108"/>
        <v>0</v>
      </c>
      <c r="AA107" s="58">
        <f t="shared" si="108"/>
        <v>0</v>
      </c>
      <c r="AB107" s="58">
        <f t="shared" si="108"/>
        <v>0</v>
      </c>
      <c r="AC107" s="58">
        <f t="shared" si="108"/>
        <v>0</v>
      </c>
      <c r="AD107" s="58">
        <f t="shared" si="108"/>
        <v>0</v>
      </c>
      <c r="AE107" s="58">
        <f t="shared" si="108"/>
        <v>0</v>
      </c>
      <c r="AF107" s="91"/>
    </row>
    <row r="108" spans="1:32" ht="18.75" x14ac:dyDescent="0.3">
      <c r="A108" s="15" t="s">
        <v>33</v>
      </c>
      <c r="B108" s="47">
        <f>H108+J108+L108+N108+P108+R108+T108+V108+X108+Z108+AB108+AD108</f>
        <v>569.4</v>
      </c>
      <c r="C108" s="630">
        <f>H108</f>
        <v>0</v>
      </c>
      <c r="D108" s="630">
        <f>D106</f>
        <v>0</v>
      </c>
      <c r="E108" s="630">
        <f>I108</f>
        <v>0</v>
      </c>
      <c r="F108" s="630">
        <f t="shared" si="107"/>
        <v>0</v>
      </c>
      <c r="G108" s="630">
        <v>0</v>
      </c>
      <c r="H108" s="630">
        <v>0</v>
      </c>
      <c r="I108" s="631">
        <v>0</v>
      </c>
      <c r="J108" s="631">
        <v>0</v>
      </c>
      <c r="K108" s="631">
        <v>0</v>
      </c>
      <c r="L108" s="91"/>
      <c r="M108" s="91"/>
      <c r="N108" s="91"/>
      <c r="O108" s="91"/>
      <c r="P108" s="91">
        <v>569.4</v>
      </c>
      <c r="Q108" s="91"/>
      <c r="R108" s="91"/>
      <c r="S108" s="91"/>
      <c r="T108" s="91"/>
      <c r="U108" s="91"/>
      <c r="V108" s="91"/>
      <c r="W108" s="91"/>
      <c r="X108" s="91"/>
      <c r="Y108" s="91"/>
      <c r="Z108" s="91"/>
      <c r="AA108" s="91"/>
      <c r="AB108" s="91"/>
      <c r="AC108" s="91"/>
      <c r="AD108" s="91"/>
      <c r="AE108" s="91"/>
      <c r="AF108" s="91"/>
    </row>
    <row r="109" spans="1:32" ht="18.75" x14ac:dyDescent="0.3">
      <c r="A109" s="56" t="s">
        <v>62</v>
      </c>
      <c r="B109" s="91"/>
      <c r="C109" s="631"/>
      <c r="D109" s="631"/>
      <c r="E109" s="631"/>
      <c r="F109" s="631"/>
      <c r="G109" s="631"/>
      <c r="H109" s="631"/>
      <c r="I109" s="630"/>
      <c r="J109" s="630"/>
      <c r="K109" s="630"/>
      <c r="L109" s="47"/>
      <c r="M109" s="47"/>
      <c r="N109" s="47"/>
      <c r="O109" s="91"/>
      <c r="P109" s="91"/>
      <c r="Q109" s="91"/>
      <c r="R109" s="91"/>
      <c r="S109" s="91"/>
      <c r="T109" s="91"/>
      <c r="U109" s="91"/>
      <c r="V109" s="91"/>
      <c r="W109" s="91"/>
      <c r="X109" s="91"/>
      <c r="Y109" s="91"/>
      <c r="Z109" s="91"/>
      <c r="AA109" s="91"/>
      <c r="AB109" s="91"/>
      <c r="AC109" s="91"/>
      <c r="AD109" s="91"/>
      <c r="AE109" s="91"/>
      <c r="AF109" s="91"/>
    </row>
    <row r="110" spans="1:32" ht="18.75" x14ac:dyDescent="0.3">
      <c r="A110" s="19" t="s">
        <v>31</v>
      </c>
      <c r="B110" s="58">
        <f>B111</f>
        <v>569.4</v>
      </c>
      <c r="C110" s="631">
        <f t="shared" ref="C110:E110" si="109">C111</f>
        <v>0</v>
      </c>
      <c r="D110" s="631">
        <f t="shared" si="109"/>
        <v>0</v>
      </c>
      <c r="E110" s="631">
        <f t="shared" si="109"/>
        <v>0</v>
      </c>
      <c r="F110" s="630">
        <f t="shared" ref="F110:F111" si="110">E110/B110*100</f>
        <v>0</v>
      </c>
      <c r="G110" s="630">
        <v>0</v>
      </c>
      <c r="H110" s="631">
        <v>0</v>
      </c>
      <c r="I110" s="631">
        <v>0</v>
      </c>
      <c r="J110" s="631">
        <v>0</v>
      </c>
      <c r="K110" s="631">
        <v>0</v>
      </c>
      <c r="L110" s="58"/>
      <c r="M110" s="58"/>
      <c r="N110" s="58"/>
      <c r="O110" s="58"/>
      <c r="P110" s="58"/>
      <c r="Q110" s="58"/>
      <c r="R110" s="58"/>
      <c r="S110" s="58"/>
      <c r="T110" s="58"/>
      <c r="U110" s="58"/>
      <c r="V110" s="58"/>
      <c r="W110" s="58"/>
      <c r="X110" s="58"/>
      <c r="Y110" s="58"/>
      <c r="Z110" s="58"/>
      <c r="AA110" s="58"/>
      <c r="AB110" s="58"/>
      <c r="AC110" s="58"/>
      <c r="AD110" s="58"/>
      <c r="AE110" s="58"/>
      <c r="AF110" s="91"/>
    </row>
    <row r="111" spans="1:32" ht="18.75" x14ac:dyDescent="0.3">
      <c r="A111" s="15" t="s">
        <v>33</v>
      </c>
      <c r="B111" s="58">
        <f>B108</f>
        <v>569.4</v>
      </c>
      <c r="C111" s="631">
        <f t="shared" ref="C111:E111" si="111">C108</f>
        <v>0</v>
      </c>
      <c r="D111" s="631">
        <f t="shared" si="111"/>
        <v>0</v>
      </c>
      <c r="E111" s="631">
        <f t="shared" si="111"/>
        <v>0</v>
      </c>
      <c r="F111" s="630">
        <f t="shared" si="110"/>
        <v>0</v>
      </c>
      <c r="G111" s="630">
        <v>0</v>
      </c>
      <c r="H111" s="631">
        <v>0</v>
      </c>
      <c r="I111" s="631">
        <v>0</v>
      </c>
      <c r="J111" s="631">
        <v>0</v>
      </c>
      <c r="K111" s="631">
        <v>0</v>
      </c>
      <c r="L111" s="58"/>
      <c r="M111" s="58"/>
      <c r="N111" s="58"/>
      <c r="O111" s="58"/>
      <c r="P111" s="58"/>
      <c r="Q111" s="58"/>
      <c r="R111" s="58"/>
      <c r="S111" s="58"/>
      <c r="T111" s="58"/>
      <c r="U111" s="58"/>
      <c r="V111" s="58"/>
      <c r="W111" s="58"/>
      <c r="X111" s="58"/>
      <c r="Y111" s="58"/>
      <c r="Z111" s="58"/>
      <c r="AA111" s="58"/>
      <c r="AB111" s="58"/>
      <c r="AC111" s="58"/>
      <c r="AD111" s="58"/>
      <c r="AE111" s="58"/>
      <c r="AF111" s="91"/>
    </row>
    <row r="112" spans="1:32" ht="37.5" x14ac:dyDescent="0.3">
      <c r="A112" s="88" t="s">
        <v>76</v>
      </c>
      <c r="B112" s="91"/>
      <c r="C112" s="631"/>
      <c r="D112" s="631"/>
      <c r="E112" s="631"/>
      <c r="F112" s="631"/>
      <c r="G112" s="631"/>
      <c r="H112" s="631"/>
      <c r="I112" s="631"/>
      <c r="J112" s="631"/>
      <c r="K112" s="63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18.75" x14ac:dyDescent="0.3">
      <c r="A113" s="89" t="s">
        <v>31</v>
      </c>
      <c r="B113" s="58">
        <f>B114</f>
        <v>569.4</v>
      </c>
      <c r="C113" s="631">
        <f t="shared" ref="C113:E113" si="112">C114</f>
        <v>0</v>
      </c>
      <c r="D113" s="631">
        <f t="shared" si="112"/>
        <v>0</v>
      </c>
      <c r="E113" s="631">
        <f t="shared" si="112"/>
        <v>0</v>
      </c>
      <c r="F113" s="630">
        <f t="shared" ref="F113:F122" si="113">E113/B113*100</f>
        <v>0</v>
      </c>
      <c r="G113" s="630">
        <v>0</v>
      </c>
      <c r="H113" s="631">
        <f>H114</f>
        <v>0</v>
      </c>
      <c r="I113" s="631">
        <f t="shared" ref="I113:AE113" si="114">I114</f>
        <v>0</v>
      </c>
      <c r="J113" s="631">
        <f t="shared" si="114"/>
        <v>0</v>
      </c>
      <c r="K113" s="631">
        <f t="shared" si="114"/>
        <v>0</v>
      </c>
      <c r="L113" s="58">
        <f t="shared" si="114"/>
        <v>0</v>
      </c>
      <c r="M113" s="58">
        <f t="shared" si="114"/>
        <v>0</v>
      </c>
      <c r="N113" s="58">
        <f t="shared" si="114"/>
        <v>0</v>
      </c>
      <c r="O113" s="58">
        <f t="shared" si="114"/>
        <v>0</v>
      </c>
      <c r="P113" s="58">
        <f t="shared" si="114"/>
        <v>0</v>
      </c>
      <c r="Q113" s="58">
        <f t="shared" si="114"/>
        <v>0</v>
      </c>
      <c r="R113" s="58">
        <f t="shared" si="114"/>
        <v>0</v>
      </c>
      <c r="S113" s="58">
        <f t="shared" si="114"/>
        <v>0</v>
      </c>
      <c r="T113" s="58">
        <f t="shared" si="114"/>
        <v>0</v>
      </c>
      <c r="U113" s="58">
        <f t="shared" si="114"/>
        <v>0</v>
      </c>
      <c r="V113" s="58">
        <f t="shared" si="114"/>
        <v>0</v>
      </c>
      <c r="W113" s="58">
        <f t="shared" si="114"/>
        <v>0</v>
      </c>
      <c r="X113" s="58">
        <f t="shared" si="114"/>
        <v>0</v>
      </c>
      <c r="Y113" s="58">
        <f t="shared" si="114"/>
        <v>0</v>
      </c>
      <c r="Z113" s="58">
        <f t="shared" si="114"/>
        <v>0</v>
      </c>
      <c r="AA113" s="58">
        <f t="shared" si="114"/>
        <v>0</v>
      </c>
      <c r="AB113" s="58">
        <f t="shared" si="114"/>
        <v>0</v>
      </c>
      <c r="AC113" s="58">
        <f t="shared" si="114"/>
        <v>0</v>
      </c>
      <c r="AD113" s="58">
        <f t="shared" si="114"/>
        <v>0</v>
      </c>
      <c r="AE113" s="58">
        <f t="shared" si="114"/>
        <v>0</v>
      </c>
      <c r="AF113" s="91"/>
    </row>
    <row r="114" spans="1:32" ht="18.75" x14ac:dyDescent="0.3">
      <c r="A114" s="83" t="s">
        <v>33</v>
      </c>
      <c r="B114" s="58">
        <f>B111</f>
        <v>569.4</v>
      </c>
      <c r="C114" s="631">
        <f t="shared" ref="C114:E114" si="115">C111</f>
        <v>0</v>
      </c>
      <c r="D114" s="631">
        <f t="shared" si="115"/>
        <v>0</v>
      </c>
      <c r="E114" s="631">
        <f t="shared" si="115"/>
        <v>0</v>
      </c>
      <c r="F114" s="630">
        <f t="shared" si="113"/>
        <v>0</v>
      </c>
      <c r="G114" s="630">
        <v>0</v>
      </c>
      <c r="H114" s="631">
        <v>0</v>
      </c>
      <c r="I114" s="631">
        <v>0</v>
      </c>
      <c r="J114" s="631">
        <v>0</v>
      </c>
      <c r="K114" s="631">
        <v>0</v>
      </c>
      <c r="L114" s="58"/>
      <c r="M114" s="58"/>
      <c r="N114" s="58"/>
      <c r="O114" s="58"/>
      <c r="P114" s="58"/>
      <c r="Q114" s="58"/>
      <c r="R114" s="58"/>
      <c r="S114" s="58"/>
      <c r="T114" s="58"/>
      <c r="U114" s="58"/>
      <c r="V114" s="58"/>
      <c r="W114" s="58"/>
      <c r="X114" s="58"/>
      <c r="Y114" s="58"/>
      <c r="Z114" s="58"/>
      <c r="AA114" s="58"/>
      <c r="AB114" s="58"/>
      <c r="AC114" s="58"/>
      <c r="AD114" s="58"/>
      <c r="AE114" s="58"/>
      <c r="AF114" s="91"/>
    </row>
    <row r="115" spans="1:32" ht="37.5" x14ac:dyDescent="0.3">
      <c r="A115" s="56" t="s">
        <v>63</v>
      </c>
      <c r="B115" s="58">
        <f>B116+B117</f>
        <v>1666.9</v>
      </c>
      <c r="C115" s="631">
        <f t="shared" ref="C115:E115" si="116">C116+C117</f>
        <v>0</v>
      </c>
      <c r="D115" s="631">
        <f t="shared" si="116"/>
        <v>0</v>
      </c>
      <c r="E115" s="631">
        <f t="shared" si="116"/>
        <v>0</v>
      </c>
      <c r="F115" s="630">
        <f t="shared" si="113"/>
        <v>0</v>
      </c>
      <c r="G115" s="630">
        <v>0</v>
      </c>
      <c r="H115" s="631">
        <f>H116+H117</f>
        <v>0</v>
      </c>
      <c r="I115" s="631">
        <f t="shared" ref="I115:AE115" si="117">I116+I117</f>
        <v>0</v>
      </c>
      <c r="J115" s="631">
        <f t="shared" si="117"/>
        <v>0</v>
      </c>
      <c r="K115" s="631">
        <f t="shared" si="117"/>
        <v>0</v>
      </c>
      <c r="L115" s="58">
        <f t="shared" si="117"/>
        <v>350</v>
      </c>
      <c r="M115" s="58">
        <f t="shared" si="117"/>
        <v>0</v>
      </c>
      <c r="N115" s="58">
        <f t="shared" si="117"/>
        <v>0</v>
      </c>
      <c r="O115" s="58">
        <f t="shared" si="117"/>
        <v>0</v>
      </c>
      <c r="P115" s="58">
        <f t="shared" si="117"/>
        <v>0</v>
      </c>
      <c r="Q115" s="58">
        <f t="shared" si="117"/>
        <v>0</v>
      </c>
      <c r="R115" s="58">
        <f t="shared" si="117"/>
        <v>0</v>
      </c>
      <c r="S115" s="58">
        <f t="shared" si="117"/>
        <v>0</v>
      </c>
      <c r="T115" s="58">
        <f t="shared" si="117"/>
        <v>0</v>
      </c>
      <c r="U115" s="58">
        <f t="shared" si="117"/>
        <v>0</v>
      </c>
      <c r="V115" s="58">
        <f t="shared" si="117"/>
        <v>0</v>
      </c>
      <c r="W115" s="58">
        <f t="shared" si="117"/>
        <v>0</v>
      </c>
      <c r="X115" s="58">
        <f t="shared" si="117"/>
        <v>0</v>
      </c>
      <c r="Y115" s="58">
        <f t="shared" si="117"/>
        <v>0</v>
      </c>
      <c r="Z115" s="58">
        <f t="shared" si="117"/>
        <v>302</v>
      </c>
      <c r="AA115" s="58">
        <f t="shared" si="117"/>
        <v>0</v>
      </c>
      <c r="AB115" s="58">
        <f t="shared" si="117"/>
        <v>309.8</v>
      </c>
      <c r="AC115" s="58">
        <f t="shared" si="117"/>
        <v>0</v>
      </c>
      <c r="AD115" s="58">
        <f t="shared" si="117"/>
        <v>0</v>
      </c>
      <c r="AE115" s="58">
        <f t="shared" si="117"/>
        <v>0</v>
      </c>
      <c r="AF115" s="91"/>
    </row>
    <row r="116" spans="1:32" ht="18.75" x14ac:dyDescent="0.3">
      <c r="A116" s="15" t="s">
        <v>97</v>
      </c>
      <c r="B116" s="58">
        <f>B52</f>
        <v>195.6</v>
      </c>
      <c r="C116" s="631">
        <f t="shared" ref="C116:E116" si="118">C52</f>
        <v>0</v>
      </c>
      <c r="D116" s="631">
        <f t="shared" si="118"/>
        <v>0</v>
      </c>
      <c r="E116" s="631">
        <f t="shared" si="118"/>
        <v>0</v>
      </c>
      <c r="F116" s="630"/>
      <c r="G116" s="630"/>
      <c r="H116" s="631">
        <f>H52</f>
        <v>0</v>
      </c>
      <c r="I116" s="631">
        <f t="shared" ref="I116:AE116" si="119">I52</f>
        <v>0</v>
      </c>
      <c r="J116" s="631">
        <f t="shared" si="119"/>
        <v>0</v>
      </c>
      <c r="K116" s="631">
        <f t="shared" si="119"/>
        <v>0</v>
      </c>
      <c r="L116" s="58">
        <f t="shared" si="119"/>
        <v>97.8</v>
      </c>
      <c r="M116" s="58">
        <f t="shared" si="119"/>
        <v>0</v>
      </c>
      <c r="N116" s="58">
        <f t="shared" si="119"/>
        <v>0</v>
      </c>
      <c r="O116" s="58">
        <f t="shared" si="119"/>
        <v>0</v>
      </c>
      <c r="P116" s="58">
        <f t="shared" si="119"/>
        <v>0</v>
      </c>
      <c r="Q116" s="58">
        <f t="shared" si="119"/>
        <v>0</v>
      </c>
      <c r="R116" s="58">
        <f t="shared" si="119"/>
        <v>0</v>
      </c>
      <c r="S116" s="58">
        <f t="shared" si="119"/>
        <v>0</v>
      </c>
      <c r="T116" s="58">
        <f t="shared" si="119"/>
        <v>0</v>
      </c>
      <c r="U116" s="58">
        <f t="shared" si="119"/>
        <v>0</v>
      </c>
      <c r="V116" s="58">
        <f t="shared" si="119"/>
        <v>0</v>
      </c>
      <c r="W116" s="58">
        <f t="shared" si="119"/>
        <v>0</v>
      </c>
      <c r="X116" s="58">
        <f t="shared" si="119"/>
        <v>0</v>
      </c>
      <c r="Y116" s="58">
        <f t="shared" si="119"/>
        <v>0</v>
      </c>
      <c r="Z116" s="58">
        <f t="shared" si="119"/>
        <v>97.8</v>
      </c>
      <c r="AA116" s="58">
        <f t="shared" si="119"/>
        <v>0</v>
      </c>
      <c r="AB116" s="58">
        <f t="shared" si="119"/>
        <v>0</v>
      </c>
      <c r="AC116" s="58">
        <f t="shared" si="119"/>
        <v>0</v>
      </c>
      <c r="AD116" s="58">
        <f t="shared" si="119"/>
        <v>0</v>
      </c>
      <c r="AE116" s="58">
        <f t="shared" si="119"/>
        <v>0</v>
      </c>
      <c r="AF116" s="91"/>
    </row>
    <row r="117" spans="1:32" ht="18.75" x14ac:dyDescent="0.3">
      <c r="A117" s="15" t="s">
        <v>33</v>
      </c>
      <c r="B117" s="58">
        <f>B53+B100+B111</f>
        <v>1471.3000000000002</v>
      </c>
      <c r="C117" s="631">
        <f t="shared" ref="C117:E117" si="120">C53+C100+C111</f>
        <v>0</v>
      </c>
      <c r="D117" s="631">
        <f t="shared" si="120"/>
        <v>0</v>
      </c>
      <c r="E117" s="631">
        <f t="shared" si="120"/>
        <v>0</v>
      </c>
      <c r="F117" s="630">
        <f t="shared" si="113"/>
        <v>0</v>
      </c>
      <c r="G117" s="630">
        <v>0</v>
      </c>
      <c r="H117" s="631">
        <f>H53+H100+H111</f>
        <v>0</v>
      </c>
      <c r="I117" s="631">
        <f t="shared" ref="I117:AE117" si="121">I53+I100+I111</f>
        <v>0</v>
      </c>
      <c r="J117" s="631">
        <f t="shared" si="121"/>
        <v>0</v>
      </c>
      <c r="K117" s="631">
        <f t="shared" si="121"/>
        <v>0</v>
      </c>
      <c r="L117" s="58">
        <f t="shared" si="121"/>
        <v>252.2</v>
      </c>
      <c r="M117" s="58">
        <f t="shared" si="121"/>
        <v>0</v>
      </c>
      <c r="N117" s="58">
        <f t="shared" si="121"/>
        <v>0</v>
      </c>
      <c r="O117" s="58">
        <f t="shared" si="121"/>
        <v>0</v>
      </c>
      <c r="P117" s="58">
        <f t="shared" si="121"/>
        <v>0</v>
      </c>
      <c r="Q117" s="58">
        <f t="shared" si="121"/>
        <v>0</v>
      </c>
      <c r="R117" s="58">
        <f t="shared" si="121"/>
        <v>0</v>
      </c>
      <c r="S117" s="58">
        <f t="shared" si="121"/>
        <v>0</v>
      </c>
      <c r="T117" s="58">
        <f t="shared" si="121"/>
        <v>0</v>
      </c>
      <c r="U117" s="58">
        <f t="shared" si="121"/>
        <v>0</v>
      </c>
      <c r="V117" s="58">
        <f t="shared" si="121"/>
        <v>0</v>
      </c>
      <c r="W117" s="58">
        <f t="shared" si="121"/>
        <v>0</v>
      </c>
      <c r="X117" s="58">
        <f t="shared" si="121"/>
        <v>0</v>
      </c>
      <c r="Y117" s="58">
        <f t="shared" si="121"/>
        <v>0</v>
      </c>
      <c r="Z117" s="58">
        <f t="shared" si="121"/>
        <v>204.2</v>
      </c>
      <c r="AA117" s="58">
        <f t="shared" si="121"/>
        <v>0</v>
      </c>
      <c r="AB117" s="58">
        <f t="shared" si="121"/>
        <v>309.8</v>
      </c>
      <c r="AC117" s="58">
        <f t="shared" si="121"/>
        <v>0</v>
      </c>
      <c r="AD117" s="58">
        <f t="shared" si="121"/>
        <v>0</v>
      </c>
      <c r="AE117" s="58">
        <f t="shared" si="121"/>
        <v>0</v>
      </c>
      <c r="AF117" s="91"/>
    </row>
    <row r="118" spans="1:32" ht="37.5" x14ac:dyDescent="0.3">
      <c r="A118" s="93" t="s">
        <v>132</v>
      </c>
      <c r="B118" s="58">
        <f>B54</f>
        <v>456.4</v>
      </c>
      <c r="C118" s="631">
        <f>C54</f>
        <v>0</v>
      </c>
      <c r="D118" s="631">
        <f>D54</f>
        <v>0</v>
      </c>
      <c r="E118" s="631">
        <f>E54</f>
        <v>0</v>
      </c>
      <c r="F118" s="630">
        <f t="shared" si="113"/>
        <v>0</v>
      </c>
      <c r="G118" s="630">
        <v>0</v>
      </c>
      <c r="H118" s="631">
        <f t="shared" ref="H118:AE118" si="122">H54</f>
        <v>0</v>
      </c>
      <c r="I118" s="631">
        <f t="shared" si="122"/>
        <v>0</v>
      </c>
      <c r="J118" s="631">
        <f t="shared" si="122"/>
        <v>0</v>
      </c>
      <c r="K118" s="631">
        <f t="shared" si="122"/>
        <v>0</v>
      </c>
      <c r="L118" s="58">
        <f t="shared" si="122"/>
        <v>228.2</v>
      </c>
      <c r="M118" s="58">
        <f t="shared" si="122"/>
        <v>0</v>
      </c>
      <c r="N118" s="58">
        <f t="shared" si="122"/>
        <v>0</v>
      </c>
      <c r="O118" s="58">
        <f t="shared" si="122"/>
        <v>0</v>
      </c>
      <c r="P118" s="58">
        <f t="shared" si="122"/>
        <v>0</v>
      </c>
      <c r="Q118" s="58">
        <f t="shared" si="122"/>
        <v>0</v>
      </c>
      <c r="R118" s="58">
        <f t="shared" si="122"/>
        <v>0</v>
      </c>
      <c r="S118" s="58">
        <f t="shared" si="122"/>
        <v>0</v>
      </c>
      <c r="T118" s="58">
        <f t="shared" si="122"/>
        <v>0</v>
      </c>
      <c r="U118" s="58">
        <f t="shared" si="122"/>
        <v>0</v>
      </c>
      <c r="V118" s="58">
        <f t="shared" si="122"/>
        <v>0</v>
      </c>
      <c r="W118" s="58">
        <f t="shared" si="122"/>
        <v>0</v>
      </c>
      <c r="X118" s="58">
        <f t="shared" si="122"/>
        <v>0</v>
      </c>
      <c r="Y118" s="58">
        <f t="shared" si="122"/>
        <v>0</v>
      </c>
      <c r="Z118" s="58">
        <f t="shared" si="122"/>
        <v>228.2</v>
      </c>
      <c r="AA118" s="58">
        <f t="shared" si="122"/>
        <v>0</v>
      </c>
      <c r="AB118" s="58">
        <f t="shared" si="122"/>
        <v>0</v>
      </c>
      <c r="AC118" s="58">
        <f t="shared" si="122"/>
        <v>0</v>
      </c>
      <c r="AD118" s="58">
        <f t="shared" si="122"/>
        <v>0</v>
      </c>
      <c r="AE118" s="58">
        <f t="shared" si="122"/>
        <v>0</v>
      </c>
      <c r="AF118" s="91"/>
    </row>
    <row r="119" spans="1:32" ht="37.5" x14ac:dyDescent="0.3">
      <c r="A119" s="57" t="s">
        <v>64</v>
      </c>
      <c r="B119" s="58">
        <f>B120+B121</f>
        <v>1666.9</v>
      </c>
      <c r="C119" s="631">
        <f t="shared" ref="C119:E119" si="123">C120+C121+C122</f>
        <v>0</v>
      </c>
      <c r="D119" s="631">
        <f t="shared" si="123"/>
        <v>0</v>
      </c>
      <c r="E119" s="631">
        <f t="shared" si="123"/>
        <v>0</v>
      </c>
      <c r="F119" s="630">
        <f t="shared" si="113"/>
        <v>0</v>
      </c>
      <c r="G119" s="630">
        <v>0</v>
      </c>
      <c r="H119" s="631">
        <f>H120+H121+H122</f>
        <v>0</v>
      </c>
      <c r="I119" s="631">
        <f t="shared" ref="I119:AE119" si="124">I120+I121+I122</f>
        <v>0</v>
      </c>
      <c r="J119" s="631">
        <f t="shared" si="124"/>
        <v>0</v>
      </c>
      <c r="K119" s="631">
        <f t="shared" si="124"/>
        <v>0</v>
      </c>
      <c r="L119" s="58">
        <f t="shared" si="124"/>
        <v>578.20000000000005</v>
      </c>
      <c r="M119" s="58">
        <f t="shared" si="124"/>
        <v>0</v>
      </c>
      <c r="N119" s="58">
        <f t="shared" si="124"/>
        <v>0</v>
      </c>
      <c r="O119" s="58">
        <f t="shared" si="124"/>
        <v>0</v>
      </c>
      <c r="P119" s="58">
        <f t="shared" si="124"/>
        <v>0</v>
      </c>
      <c r="Q119" s="58">
        <f t="shared" si="124"/>
        <v>0</v>
      </c>
      <c r="R119" s="58">
        <f t="shared" si="124"/>
        <v>0</v>
      </c>
      <c r="S119" s="58">
        <f t="shared" si="124"/>
        <v>0</v>
      </c>
      <c r="T119" s="58">
        <f t="shared" si="124"/>
        <v>0</v>
      </c>
      <c r="U119" s="58">
        <f t="shared" si="124"/>
        <v>0</v>
      </c>
      <c r="V119" s="58">
        <f t="shared" si="124"/>
        <v>0</v>
      </c>
      <c r="W119" s="58">
        <f t="shared" si="124"/>
        <v>0</v>
      </c>
      <c r="X119" s="58">
        <f t="shared" si="124"/>
        <v>0</v>
      </c>
      <c r="Y119" s="58">
        <f t="shared" si="124"/>
        <v>0</v>
      </c>
      <c r="Z119" s="58">
        <f t="shared" si="124"/>
        <v>530.20000000000005</v>
      </c>
      <c r="AA119" s="58">
        <f t="shared" si="124"/>
        <v>0</v>
      </c>
      <c r="AB119" s="58">
        <f t="shared" si="124"/>
        <v>309.8</v>
      </c>
      <c r="AC119" s="58">
        <f t="shared" si="124"/>
        <v>0</v>
      </c>
      <c r="AD119" s="58">
        <f t="shared" si="124"/>
        <v>0</v>
      </c>
      <c r="AE119" s="58">
        <f t="shared" si="124"/>
        <v>0</v>
      </c>
      <c r="AF119" s="91"/>
    </row>
    <row r="120" spans="1:32" ht="18.75" x14ac:dyDescent="0.3">
      <c r="A120" s="15" t="s">
        <v>97</v>
      </c>
      <c r="B120" s="58">
        <f>B116</f>
        <v>195.6</v>
      </c>
      <c r="C120" s="631">
        <f t="shared" ref="C120:E120" si="125">C116</f>
        <v>0</v>
      </c>
      <c r="D120" s="631">
        <f t="shared" si="125"/>
        <v>0</v>
      </c>
      <c r="E120" s="631">
        <f t="shared" si="125"/>
        <v>0</v>
      </c>
      <c r="F120" s="630"/>
      <c r="G120" s="630"/>
      <c r="H120" s="631">
        <f>H116</f>
        <v>0</v>
      </c>
      <c r="I120" s="631">
        <f t="shared" ref="I120:AE120" si="126">I116</f>
        <v>0</v>
      </c>
      <c r="J120" s="631">
        <f t="shared" si="126"/>
        <v>0</v>
      </c>
      <c r="K120" s="631">
        <f t="shared" si="126"/>
        <v>0</v>
      </c>
      <c r="L120" s="58">
        <f t="shared" si="126"/>
        <v>97.8</v>
      </c>
      <c r="M120" s="58">
        <f t="shared" si="126"/>
        <v>0</v>
      </c>
      <c r="N120" s="58">
        <f t="shared" si="126"/>
        <v>0</v>
      </c>
      <c r="O120" s="58">
        <f t="shared" si="126"/>
        <v>0</v>
      </c>
      <c r="P120" s="58">
        <f t="shared" si="126"/>
        <v>0</v>
      </c>
      <c r="Q120" s="58">
        <f t="shared" si="126"/>
        <v>0</v>
      </c>
      <c r="R120" s="58">
        <f t="shared" si="126"/>
        <v>0</v>
      </c>
      <c r="S120" s="58">
        <f t="shared" si="126"/>
        <v>0</v>
      </c>
      <c r="T120" s="58">
        <f t="shared" si="126"/>
        <v>0</v>
      </c>
      <c r="U120" s="58">
        <f t="shared" si="126"/>
        <v>0</v>
      </c>
      <c r="V120" s="58">
        <f t="shared" si="126"/>
        <v>0</v>
      </c>
      <c r="W120" s="58">
        <f t="shared" si="126"/>
        <v>0</v>
      </c>
      <c r="X120" s="58">
        <f t="shared" si="126"/>
        <v>0</v>
      </c>
      <c r="Y120" s="58">
        <f t="shared" si="126"/>
        <v>0</v>
      </c>
      <c r="Z120" s="58">
        <f t="shared" si="126"/>
        <v>97.8</v>
      </c>
      <c r="AA120" s="58">
        <f t="shared" si="126"/>
        <v>0</v>
      </c>
      <c r="AB120" s="58">
        <f t="shared" si="126"/>
        <v>0</v>
      </c>
      <c r="AC120" s="58">
        <f t="shared" si="126"/>
        <v>0</v>
      </c>
      <c r="AD120" s="58">
        <f t="shared" si="126"/>
        <v>0</v>
      </c>
      <c r="AE120" s="58">
        <f t="shared" si="126"/>
        <v>0</v>
      </c>
      <c r="AF120" s="91"/>
    </row>
    <row r="121" spans="1:32" ht="18.75" x14ac:dyDescent="0.3">
      <c r="A121" s="15" t="s">
        <v>33</v>
      </c>
      <c r="B121" s="58">
        <f>B117</f>
        <v>1471.3000000000002</v>
      </c>
      <c r="C121" s="631">
        <f t="shared" ref="C121:E121" si="127">C117</f>
        <v>0</v>
      </c>
      <c r="D121" s="631">
        <f t="shared" si="127"/>
        <v>0</v>
      </c>
      <c r="E121" s="631">
        <f t="shared" si="127"/>
        <v>0</v>
      </c>
      <c r="F121" s="630">
        <f t="shared" si="113"/>
        <v>0</v>
      </c>
      <c r="G121" s="630">
        <v>0</v>
      </c>
      <c r="H121" s="631">
        <f>H117</f>
        <v>0</v>
      </c>
      <c r="I121" s="631">
        <f t="shared" ref="I121:AE121" si="128">I117</f>
        <v>0</v>
      </c>
      <c r="J121" s="631">
        <f t="shared" si="128"/>
        <v>0</v>
      </c>
      <c r="K121" s="631">
        <f t="shared" si="128"/>
        <v>0</v>
      </c>
      <c r="L121" s="58">
        <f t="shared" si="128"/>
        <v>252.2</v>
      </c>
      <c r="M121" s="58">
        <f t="shared" si="128"/>
        <v>0</v>
      </c>
      <c r="N121" s="58">
        <f t="shared" si="128"/>
        <v>0</v>
      </c>
      <c r="O121" s="58">
        <f t="shared" si="128"/>
        <v>0</v>
      </c>
      <c r="P121" s="58">
        <f t="shared" si="128"/>
        <v>0</v>
      </c>
      <c r="Q121" s="58">
        <f t="shared" si="128"/>
        <v>0</v>
      </c>
      <c r="R121" s="58">
        <f t="shared" si="128"/>
        <v>0</v>
      </c>
      <c r="S121" s="58">
        <f t="shared" si="128"/>
        <v>0</v>
      </c>
      <c r="T121" s="58">
        <f t="shared" si="128"/>
        <v>0</v>
      </c>
      <c r="U121" s="58">
        <f t="shared" si="128"/>
        <v>0</v>
      </c>
      <c r="V121" s="58">
        <f t="shared" si="128"/>
        <v>0</v>
      </c>
      <c r="W121" s="58">
        <f t="shared" si="128"/>
        <v>0</v>
      </c>
      <c r="X121" s="58">
        <f t="shared" si="128"/>
        <v>0</v>
      </c>
      <c r="Y121" s="58">
        <f t="shared" si="128"/>
        <v>0</v>
      </c>
      <c r="Z121" s="58">
        <f t="shared" si="128"/>
        <v>204.2</v>
      </c>
      <c r="AA121" s="58">
        <f t="shared" si="128"/>
        <v>0</v>
      </c>
      <c r="AB121" s="58">
        <f t="shared" si="128"/>
        <v>309.8</v>
      </c>
      <c r="AC121" s="58">
        <f t="shared" si="128"/>
        <v>0</v>
      </c>
      <c r="AD121" s="58">
        <f t="shared" si="128"/>
        <v>0</v>
      </c>
      <c r="AE121" s="58">
        <f t="shared" si="128"/>
        <v>0</v>
      </c>
      <c r="AF121" s="91"/>
    </row>
    <row r="122" spans="1:32" ht="37.5" x14ac:dyDescent="0.3">
      <c r="A122" s="94" t="s">
        <v>132</v>
      </c>
      <c r="B122" s="58">
        <f>B118</f>
        <v>456.4</v>
      </c>
      <c r="C122" s="631">
        <f t="shared" ref="C122:E122" si="129">C118</f>
        <v>0</v>
      </c>
      <c r="D122" s="631">
        <f t="shared" si="129"/>
        <v>0</v>
      </c>
      <c r="E122" s="631">
        <f t="shared" si="129"/>
        <v>0</v>
      </c>
      <c r="F122" s="630">
        <f t="shared" si="113"/>
        <v>0</v>
      </c>
      <c r="G122" s="630">
        <v>0</v>
      </c>
      <c r="H122" s="631">
        <f>H118</f>
        <v>0</v>
      </c>
      <c r="I122" s="631">
        <f t="shared" ref="I122:AE122" si="130">I118</f>
        <v>0</v>
      </c>
      <c r="J122" s="631">
        <f t="shared" si="130"/>
        <v>0</v>
      </c>
      <c r="K122" s="631">
        <f t="shared" si="130"/>
        <v>0</v>
      </c>
      <c r="L122" s="58">
        <f t="shared" si="130"/>
        <v>228.2</v>
      </c>
      <c r="M122" s="58">
        <f t="shared" si="130"/>
        <v>0</v>
      </c>
      <c r="N122" s="58">
        <f t="shared" si="130"/>
        <v>0</v>
      </c>
      <c r="O122" s="58">
        <f t="shared" si="130"/>
        <v>0</v>
      </c>
      <c r="P122" s="58">
        <f t="shared" si="130"/>
        <v>0</v>
      </c>
      <c r="Q122" s="58">
        <f t="shared" si="130"/>
        <v>0</v>
      </c>
      <c r="R122" s="58">
        <f t="shared" si="130"/>
        <v>0</v>
      </c>
      <c r="S122" s="58">
        <f t="shared" si="130"/>
        <v>0</v>
      </c>
      <c r="T122" s="58">
        <f t="shared" si="130"/>
        <v>0</v>
      </c>
      <c r="U122" s="58">
        <f t="shared" si="130"/>
        <v>0</v>
      </c>
      <c r="V122" s="58">
        <f t="shared" si="130"/>
        <v>0</v>
      </c>
      <c r="W122" s="58">
        <f t="shared" si="130"/>
        <v>0</v>
      </c>
      <c r="X122" s="58">
        <f t="shared" si="130"/>
        <v>0</v>
      </c>
      <c r="Y122" s="58">
        <f t="shared" si="130"/>
        <v>0</v>
      </c>
      <c r="Z122" s="58">
        <f t="shared" si="130"/>
        <v>228.2</v>
      </c>
      <c r="AA122" s="58">
        <f t="shared" si="130"/>
        <v>0</v>
      </c>
      <c r="AB122" s="58">
        <f t="shared" si="130"/>
        <v>0</v>
      </c>
      <c r="AC122" s="58">
        <f t="shared" si="130"/>
        <v>0</v>
      </c>
      <c r="AD122" s="58">
        <f t="shared" si="130"/>
        <v>0</v>
      </c>
      <c r="AE122" s="58">
        <f t="shared" si="130"/>
        <v>0</v>
      </c>
      <c r="AF122" s="91"/>
    </row>
    <row r="123" spans="1:32" ht="18.75" x14ac:dyDescent="0.3">
      <c r="B123" s="62"/>
    </row>
    <row r="124" spans="1:32" x14ac:dyDescent="0.25">
      <c r="B124" s="77"/>
    </row>
    <row r="125" spans="1:32" x14ac:dyDescent="0.25">
      <c r="B125" s="77"/>
    </row>
    <row r="126" spans="1:32" ht="18.75" x14ac:dyDescent="0.3">
      <c r="A126" s="9"/>
      <c r="B126" s="865"/>
      <c r="C126" s="865"/>
      <c r="D126" s="23"/>
    </row>
    <row r="127" spans="1:32" ht="18.75" x14ac:dyDescent="0.3">
      <c r="A127" s="9"/>
      <c r="B127" s="866"/>
      <c r="C127" s="866"/>
      <c r="D127" s="22"/>
    </row>
    <row r="128" spans="1:32" ht="18.75" x14ac:dyDescent="0.3">
      <c r="A128" s="25"/>
      <c r="B128" s="25"/>
      <c r="C128" s="25"/>
      <c r="D128" s="9"/>
    </row>
  </sheetData>
  <customSheetViews>
    <customSheetView guid="{87218168-6C8E-4D5B-A5E5-DCCC26803AA3}" scale="50" hiddenRows="1">
      <pane xSplit="1" ySplit="6" topLeftCell="B7" activePane="bottomRight" state="frozen"/>
      <selection pane="bottomRight" activeCell="G108" sqref="G108"/>
      <pageMargins left="0.7" right="0.7" top="0.75" bottom="0.75" header="0.3" footer="0.3"/>
      <pageSetup paperSize="9" orientation="portrait" r:id="rId1"/>
    </customSheetView>
    <customSheetView guid="{74870EE6-26B9-40F7-9DC9-260EF16D8959}" scale="60">
      <pane xSplit="1" ySplit="6" topLeftCell="B22" activePane="bottomRight" state="frozen"/>
      <selection pane="bottomRight" activeCell="B80" sqref="B80"/>
      <pageMargins left="0.7" right="0.7" top="0.75" bottom="0.75" header="0.3" footer="0.3"/>
      <pageSetup paperSize="9" orientation="portrait" r:id="rId2"/>
    </customSheetView>
    <customSheetView guid="{B1BF08D1-D416-4B47-ADD0-4F59132DC9E8}" scale="60">
      <pane xSplit="1" ySplit="6" topLeftCell="B22" activePane="bottomRight" state="frozen"/>
      <selection pane="bottomRight" activeCell="B80" sqref="B80"/>
      <pageMargins left="0.7" right="0.7" top="0.75" bottom="0.75" header="0.3" footer="0.3"/>
      <pageSetup paperSize="9" orientation="portrait" r:id="rId3"/>
    </customSheetView>
    <customSheetView guid="{7C130984-112A-4861-AA43-E2940708E3DC}" scale="60">
      <pane xSplit="1" ySplit="6" topLeftCell="B22" activePane="bottomRight" state="frozen"/>
      <selection pane="bottomRight" activeCell="B80" sqref="B80"/>
      <pageMargins left="0.7" right="0.7" top="0.75" bottom="0.75" header="0.3" footer="0.3"/>
      <pageSetup paperSize="9" orientation="portrait" r:id="rId4"/>
    </customSheetView>
    <customSheetView guid="{4D0DFB57-2CBA-42F2-9A97-C453A6851FBA}" scale="60">
      <pane xSplit="1" ySplit="6" topLeftCell="H7" activePane="bottomRight" state="frozen"/>
      <selection pane="bottomRight" activeCell="A2" sqref="A2:AE2"/>
      <pageMargins left="0.7" right="0.7" top="0.75" bottom="0.75" header="0.3" footer="0.3"/>
      <pageSetup paperSize="9" orientation="portrait" r:id="rId5"/>
    </customSheetView>
    <customSheetView guid="{BCD82A82-B724-4763-8580-D765356E09BA}" scale="60">
      <pane xSplit="1" ySplit="6" topLeftCell="H7" activePane="bottomRight" state="frozen"/>
      <selection pane="bottomRight" activeCell="A2" sqref="A2:AE2"/>
      <pageMargins left="0.7" right="0.7" top="0.75" bottom="0.75" header="0.3" footer="0.3"/>
      <pageSetup paperSize="9" orientation="portrait" r:id="rId6"/>
    </customSheetView>
    <customSheetView guid="{E508E171-4ED9-4B07-84DF-DA28C60E1969}" scale="60">
      <pane xSplit="1" ySplit="6" topLeftCell="H7" activePane="bottomRight" state="frozen"/>
      <selection pane="bottomRight" activeCell="A2" sqref="A2:AE2"/>
      <pageMargins left="0.7" right="0.7" top="0.75" bottom="0.75" header="0.3" footer="0.3"/>
      <pageSetup paperSize="9" orientation="portrait" r:id="rId7"/>
    </customSheetView>
    <customSheetView guid="{4F41B9CC-959D-442C-80B0-1F0DB2C76D27}" scale="60">
      <pane xSplit="1" ySplit="6" topLeftCell="H7" activePane="bottomRight" state="frozen"/>
      <selection pane="bottomRight" activeCell="A2" sqref="A2:AE2"/>
      <pageMargins left="0.7" right="0.7" top="0.75" bottom="0.75" header="0.3" footer="0.3"/>
      <pageSetup paperSize="9" orientation="portrait" r:id="rId8"/>
    </customSheetView>
    <customSheetView guid="{602C8EDB-B9EF-4C85-B0D5-0558C3A0ABAB}" scale="60">
      <pane xSplit="1" ySplit="6" topLeftCell="B22" activePane="bottomRight" state="frozen"/>
      <selection pane="bottomRight" activeCell="B80" sqref="B80"/>
      <pageMargins left="0.7" right="0.7" top="0.75" bottom="0.75" header="0.3" footer="0.3"/>
      <pageSetup paperSize="9" orientation="portrait" r:id="rId9"/>
    </customSheetView>
    <customSheetView guid="{0C2B9C2A-7B94-41EF-A2E6-F8AC9A67DE25}" scale="60">
      <pane xSplit="1" ySplit="6" topLeftCell="B22" activePane="bottomRight" state="frozen"/>
      <selection pane="bottomRight" activeCell="B80" sqref="B80"/>
      <pageMargins left="0.7" right="0.7" top="0.75" bottom="0.75" header="0.3" footer="0.3"/>
      <pageSetup paperSize="9" orientation="portrait" r:id="rId10"/>
    </customSheetView>
    <customSheetView guid="{B82BA08A-1A30-4F4D-A478-74A6BD09EA97}" scale="60">
      <pane xSplit="1" ySplit="6" topLeftCell="B22" activePane="bottomRight" state="frozen"/>
      <selection pane="bottomRight" activeCell="B80" sqref="B80"/>
      <pageMargins left="0.7" right="0.7" top="0.75" bottom="0.75" header="0.3" footer="0.3"/>
      <pageSetup paperSize="9" orientation="portrait" r:id="rId11"/>
    </customSheetView>
    <customSheetView guid="{84867370-1F3E-4368-AF79-FBCE46FFFE92}" scale="60">
      <pane xSplit="1" ySplit="6" topLeftCell="B22" activePane="bottomRight" state="frozen"/>
      <selection pane="bottomRight" activeCell="B80" sqref="B80"/>
      <pageMargins left="0.7" right="0.7" top="0.75" bottom="0.75" header="0.3" footer="0.3"/>
      <pageSetup paperSize="9" orientation="portrait" r:id="rId12"/>
    </customSheetView>
    <customSheetView guid="{C236B307-BD63-48C4-A75F-B3F3717BF55C}" scale="60">
      <pane xSplit="1" ySplit="6" topLeftCell="B22" activePane="bottomRight" state="frozen"/>
      <selection pane="bottomRight" activeCell="B80" sqref="B80"/>
      <pageMargins left="0.7" right="0.7" top="0.75" bottom="0.75" header="0.3" footer="0.3"/>
      <pageSetup paperSize="9" orientation="portrait" r:id="rId13"/>
    </customSheetView>
    <customSheetView guid="{09C3E205-981E-4A4E-BE89-8B7044192060}" scale="60">
      <pane xSplit="1" ySplit="6" topLeftCell="B22" activePane="bottomRight" state="frozen"/>
      <selection pane="bottomRight" activeCell="B80" sqref="B80"/>
      <pageMargins left="0.7" right="0.7" top="0.75" bottom="0.75" header="0.3" footer="0.3"/>
      <pageSetup paperSize="9" orientation="portrait" r:id="rId14"/>
    </customSheetView>
    <customSheetView guid="{D01FA037-9AEC-4167-ADB8-2F327C01ECE6}" scale="60">
      <pane xSplit="1" ySplit="6" topLeftCell="B55" activePane="bottomRight" state="frozen"/>
      <selection pane="bottomRight" activeCell="B80" sqref="B80"/>
      <pageMargins left="0.7" right="0.7" top="0.75" bottom="0.75" header="0.3" footer="0.3"/>
      <pageSetup paperSize="9" orientation="portrait" r:id="rId15"/>
    </customSheetView>
    <customSheetView guid="{69DABE6F-6182-4403-A4A2-969F10F1C13A}" scale="60">
      <pane xSplit="1" ySplit="6" topLeftCell="B22" activePane="bottomRight" state="frozen"/>
      <selection pane="bottomRight" activeCell="B80" sqref="B80"/>
      <pageMargins left="0.7" right="0.7" top="0.75" bottom="0.75" header="0.3" footer="0.3"/>
      <pageSetup paperSize="9" orientation="portrait" r:id="rId16"/>
    </customSheetView>
    <customSheetView guid="{874882D1-E741-4CCA-BF0D-E72FA60B771D}" scale="60">
      <pane xSplit="1" ySplit="6" topLeftCell="B22" activePane="bottomRight" state="frozen"/>
      <selection pane="bottomRight" activeCell="B80" sqref="B80"/>
      <pageMargins left="0.7" right="0.7" top="0.75" bottom="0.75" header="0.3" footer="0.3"/>
      <pageSetup paperSize="9" orientation="portrait" r:id="rId17"/>
    </customSheetView>
  </customSheetViews>
  <mergeCells count="21">
    <mergeCell ref="X3:Y4"/>
    <mergeCell ref="Z3:AA4"/>
    <mergeCell ref="AB3:AC4"/>
    <mergeCell ref="AD3:AE4"/>
    <mergeCell ref="AF3:AF5"/>
    <mergeCell ref="V3:W4"/>
    <mergeCell ref="A1:AF1"/>
    <mergeCell ref="A2:AE2"/>
    <mergeCell ref="A3:A4"/>
    <mergeCell ref="B3:B4"/>
    <mergeCell ref="C3:C4"/>
    <mergeCell ref="D3:D4"/>
    <mergeCell ref="E3:E4"/>
    <mergeCell ref="F3:G4"/>
    <mergeCell ref="H3:I4"/>
    <mergeCell ref="J3:K4"/>
    <mergeCell ref="L3:M4"/>
    <mergeCell ref="N3:O4"/>
    <mergeCell ref="P3:Q4"/>
    <mergeCell ref="R3:S4"/>
    <mergeCell ref="T3:U4"/>
  </mergeCells>
  <hyperlinks>
    <hyperlink ref="A2:AE2" location="Оглавление!A1" display="Оглавление!A1"/>
  </hyperlinks>
  <pageMargins left="0.7" right="0.7" top="0.75" bottom="0.75" header="0.3" footer="0.3"/>
  <pageSetup paperSize="9" orientation="portrait" r:id="rId1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G303"/>
  <sheetViews>
    <sheetView zoomScale="70" zoomScaleNormal="70" workbookViewId="0">
      <pane xSplit="2" ySplit="11" topLeftCell="E12"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55" style="33" customWidth="1"/>
    <col min="2" max="5" width="16.7109375" style="33" customWidth="1"/>
    <col min="6" max="7" width="16.42578125" style="33" customWidth="1"/>
    <col min="8" max="31" width="13.42578125" style="33" customWidth="1"/>
    <col min="32" max="32" width="17.7109375" style="33" customWidth="1"/>
    <col min="33" max="33" width="10.7109375" style="33" customWidth="1"/>
    <col min="34" max="16384" width="9.140625" style="33"/>
  </cols>
  <sheetData>
    <row r="4" spans="1:33" x14ac:dyDescent="0.3">
      <c r="A4" s="667" t="s">
        <v>164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row>
    <row r="6" spans="1:33" ht="50.25" customHeight="1" x14ac:dyDescent="0.3">
      <c r="A6" s="668" t="s">
        <v>165</v>
      </c>
      <c r="B6" s="96" t="s">
        <v>3</v>
      </c>
      <c r="C6" s="96" t="s">
        <v>3</v>
      </c>
      <c r="D6" s="96" t="s">
        <v>4</v>
      </c>
      <c r="E6" s="96" t="s">
        <v>5</v>
      </c>
      <c r="F6" s="669" t="s">
        <v>6</v>
      </c>
      <c r="G6" s="670"/>
      <c r="H6" s="669" t="s">
        <v>7</v>
      </c>
      <c r="I6" s="671"/>
      <c r="J6" s="669" t="s">
        <v>8</v>
      </c>
      <c r="K6" s="671"/>
      <c r="L6" s="669" t="s">
        <v>9</v>
      </c>
      <c r="M6" s="671"/>
      <c r="N6" s="669" t="s">
        <v>10</v>
      </c>
      <c r="O6" s="671"/>
      <c r="P6" s="669" t="s">
        <v>11</v>
      </c>
      <c r="Q6" s="671"/>
      <c r="R6" s="669" t="s">
        <v>12</v>
      </c>
      <c r="S6" s="671"/>
      <c r="T6" s="669" t="s">
        <v>13</v>
      </c>
      <c r="U6" s="671"/>
      <c r="V6" s="669" t="s">
        <v>14</v>
      </c>
      <c r="W6" s="671"/>
      <c r="X6" s="669" t="s">
        <v>15</v>
      </c>
      <c r="Y6" s="671"/>
      <c r="Z6" s="669" t="s">
        <v>16</v>
      </c>
      <c r="AA6" s="671"/>
      <c r="AB6" s="669" t="s">
        <v>17</v>
      </c>
      <c r="AC6" s="671"/>
      <c r="AD6" s="672" t="s">
        <v>18</v>
      </c>
      <c r="AE6" s="672"/>
      <c r="AF6" s="658" t="s">
        <v>19</v>
      </c>
    </row>
    <row r="7" spans="1:33" ht="56.25" x14ac:dyDescent="0.3">
      <c r="A7" s="668"/>
      <c r="B7" s="3">
        <v>2024</v>
      </c>
      <c r="C7" s="4">
        <v>45292</v>
      </c>
      <c r="D7" s="4">
        <v>45292</v>
      </c>
      <c r="E7" s="4">
        <v>45292</v>
      </c>
      <c r="F7" s="5" t="s">
        <v>20</v>
      </c>
      <c r="G7" s="5" t="s">
        <v>21</v>
      </c>
      <c r="H7" s="97" t="s">
        <v>22</v>
      </c>
      <c r="I7" s="97" t="s">
        <v>166</v>
      </c>
      <c r="J7" s="97" t="s">
        <v>22</v>
      </c>
      <c r="K7" s="97" t="s">
        <v>166</v>
      </c>
      <c r="L7" s="97" t="s">
        <v>22</v>
      </c>
      <c r="M7" s="97" t="s">
        <v>166</v>
      </c>
      <c r="N7" s="97" t="s">
        <v>22</v>
      </c>
      <c r="O7" s="97" t="s">
        <v>166</v>
      </c>
      <c r="P7" s="97" t="s">
        <v>22</v>
      </c>
      <c r="Q7" s="97" t="s">
        <v>166</v>
      </c>
      <c r="R7" s="97" t="s">
        <v>22</v>
      </c>
      <c r="S7" s="97" t="s">
        <v>166</v>
      </c>
      <c r="T7" s="97" t="s">
        <v>22</v>
      </c>
      <c r="U7" s="97" t="s">
        <v>166</v>
      </c>
      <c r="V7" s="97" t="s">
        <v>22</v>
      </c>
      <c r="W7" s="97" t="s">
        <v>166</v>
      </c>
      <c r="X7" s="97" t="s">
        <v>22</v>
      </c>
      <c r="Y7" s="97" t="s">
        <v>166</v>
      </c>
      <c r="Z7" s="97" t="s">
        <v>22</v>
      </c>
      <c r="AA7" s="97" t="s">
        <v>166</v>
      </c>
      <c r="AB7" s="97" t="s">
        <v>22</v>
      </c>
      <c r="AC7" s="97" t="s">
        <v>166</v>
      </c>
      <c r="AD7" s="97" t="s">
        <v>167</v>
      </c>
      <c r="AE7" s="97" t="s">
        <v>166</v>
      </c>
      <c r="AF7" s="659"/>
    </row>
    <row r="8" spans="1:33"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98" customFormat="1" x14ac:dyDescent="0.3">
      <c r="A9" s="664" t="s">
        <v>168</v>
      </c>
      <c r="B9" s="665"/>
      <c r="C9" s="665"/>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6"/>
    </row>
    <row r="10" spans="1:33" s="98" customFormat="1" x14ac:dyDescent="0.3">
      <c r="A10" s="664" t="s">
        <v>169</v>
      </c>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6"/>
    </row>
    <row r="11" spans="1:33" ht="39" customHeight="1" x14ac:dyDescent="0.3">
      <c r="A11" s="99" t="s">
        <v>170</v>
      </c>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c r="AG11" s="103">
        <f>B11-H11-J11-L11-N11-P11-R11-T11-V11-X11-Z11-AB11-AD11</f>
        <v>0</v>
      </c>
    </row>
    <row r="12" spans="1:33" x14ac:dyDescent="0.3">
      <c r="A12" s="104" t="s">
        <v>31</v>
      </c>
      <c r="B12" s="105">
        <f>B13+B14+B15+B16</f>
        <v>0</v>
      </c>
      <c r="C12" s="105">
        <f>C13+C14+C15+C16</f>
        <v>0</v>
      </c>
      <c r="D12" s="105">
        <f>D13+D14+D15+D16</f>
        <v>0</v>
      </c>
      <c r="E12" s="105">
        <f>E13+E14+E15+E16</f>
        <v>0</v>
      </c>
      <c r="F12" s="106">
        <f t="shared" ref="F12:F16" si="0">IFERROR(E12/B12*100,0)</f>
        <v>0</v>
      </c>
      <c r="G12" s="106">
        <f t="shared" ref="G12:G16" si="1">IFERROR(E12/C12*100,0)</f>
        <v>0</v>
      </c>
      <c r="H12" s="105">
        <f>H13+H14+H15+H16</f>
        <v>0</v>
      </c>
      <c r="I12" s="105">
        <f t="shared" ref="I12:AE12" si="2">I13+I14+I15+I16</f>
        <v>0</v>
      </c>
      <c r="J12" s="105">
        <f t="shared" si="2"/>
        <v>0</v>
      </c>
      <c r="K12" s="105">
        <f t="shared" si="2"/>
        <v>0</v>
      </c>
      <c r="L12" s="105">
        <f t="shared" si="2"/>
        <v>0</v>
      </c>
      <c r="M12" s="105">
        <f t="shared" si="2"/>
        <v>0</v>
      </c>
      <c r="N12" s="105">
        <f t="shared" si="2"/>
        <v>0</v>
      </c>
      <c r="O12" s="105">
        <f t="shared" si="2"/>
        <v>0</v>
      </c>
      <c r="P12" s="105">
        <f t="shared" si="2"/>
        <v>0</v>
      </c>
      <c r="Q12" s="105">
        <f t="shared" si="2"/>
        <v>0</v>
      </c>
      <c r="R12" s="105">
        <f t="shared" si="2"/>
        <v>0</v>
      </c>
      <c r="S12" s="105">
        <f t="shared" si="2"/>
        <v>0</v>
      </c>
      <c r="T12" s="105">
        <f t="shared" si="2"/>
        <v>0</v>
      </c>
      <c r="U12" s="105">
        <f t="shared" si="2"/>
        <v>0</v>
      </c>
      <c r="V12" s="105">
        <f t="shared" si="2"/>
        <v>0</v>
      </c>
      <c r="W12" s="105">
        <f t="shared" si="2"/>
        <v>0</v>
      </c>
      <c r="X12" s="105">
        <f t="shared" si="2"/>
        <v>0</v>
      </c>
      <c r="Y12" s="105">
        <f t="shared" si="2"/>
        <v>0</v>
      </c>
      <c r="Z12" s="105">
        <f t="shared" si="2"/>
        <v>0</v>
      </c>
      <c r="AA12" s="105">
        <f t="shared" si="2"/>
        <v>0</v>
      </c>
      <c r="AB12" s="105">
        <f t="shared" si="2"/>
        <v>0</v>
      </c>
      <c r="AC12" s="105">
        <f t="shared" si="2"/>
        <v>0</v>
      </c>
      <c r="AD12" s="105">
        <f t="shared" si="2"/>
        <v>0</v>
      </c>
      <c r="AE12" s="105">
        <f t="shared" si="2"/>
        <v>0</v>
      </c>
      <c r="AF12" s="102"/>
      <c r="AG12" s="103">
        <f t="shared" ref="AG12:AG75" si="3">B12-H12-J12-L12-N12-P12-R12-T12-V12-X12-Z12-AB12-AD12</f>
        <v>0</v>
      </c>
    </row>
    <row r="13" spans="1:33" x14ac:dyDescent="0.3">
      <c r="A13" s="107" t="s">
        <v>171</v>
      </c>
      <c r="B13" s="108">
        <f t="shared" ref="B13:B16" si="4">J13+L13+N13+P13+R13+T13+V13+X13+Z13+AB13+AD13+H13</f>
        <v>0</v>
      </c>
      <c r="C13" s="108">
        <f t="shared" ref="C13:C16" si="5">SUM(H13)</f>
        <v>0</v>
      </c>
      <c r="D13" s="108">
        <f t="shared" ref="D13:D16" si="6">E13</f>
        <v>0</v>
      </c>
      <c r="E13" s="108">
        <f t="shared" ref="E13:E16" si="7">SUM(I13,K13,M13,O13,Q13,S13,U13,W13,Y13,AA13,AC13,AE13)</f>
        <v>0</v>
      </c>
      <c r="F13" s="108">
        <f t="shared" si="0"/>
        <v>0</v>
      </c>
      <c r="G13" s="108">
        <f t="shared" si="1"/>
        <v>0</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2"/>
      <c r="AG13" s="103">
        <f t="shared" si="3"/>
        <v>0</v>
      </c>
    </row>
    <row r="14" spans="1:33" x14ac:dyDescent="0.3">
      <c r="A14" s="107" t="s">
        <v>32</v>
      </c>
      <c r="B14" s="108">
        <f t="shared" si="4"/>
        <v>0</v>
      </c>
      <c r="C14" s="108">
        <f t="shared" si="5"/>
        <v>0</v>
      </c>
      <c r="D14" s="108">
        <f t="shared" si="6"/>
        <v>0</v>
      </c>
      <c r="E14" s="108">
        <f t="shared" si="7"/>
        <v>0</v>
      </c>
      <c r="F14" s="108">
        <f t="shared" si="0"/>
        <v>0</v>
      </c>
      <c r="G14" s="108">
        <f t="shared" si="1"/>
        <v>0</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2"/>
      <c r="AG14" s="103">
        <f t="shared" si="3"/>
        <v>0</v>
      </c>
    </row>
    <row r="15" spans="1:33" x14ac:dyDescent="0.3">
      <c r="A15" s="107" t="s">
        <v>33</v>
      </c>
      <c r="B15" s="108">
        <f t="shared" si="4"/>
        <v>0</v>
      </c>
      <c r="C15" s="108">
        <f t="shared" si="5"/>
        <v>0</v>
      </c>
      <c r="D15" s="108">
        <f t="shared" si="6"/>
        <v>0</v>
      </c>
      <c r="E15" s="108">
        <f t="shared" si="7"/>
        <v>0</v>
      </c>
      <c r="F15" s="108">
        <f t="shared" si="0"/>
        <v>0</v>
      </c>
      <c r="G15" s="108">
        <f t="shared" si="1"/>
        <v>0</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2"/>
      <c r="AG15" s="103">
        <f t="shared" si="3"/>
        <v>0</v>
      </c>
    </row>
    <row r="16" spans="1:33" x14ac:dyDescent="0.3">
      <c r="A16" s="107" t="s">
        <v>172</v>
      </c>
      <c r="B16" s="108">
        <f t="shared" si="4"/>
        <v>0</v>
      </c>
      <c r="C16" s="108">
        <f t="shared" si="5"/>
        <v>0</v>
      </c>
      <c r="D16" s="108">
        <f t="shared" si="6"/>
        <v>0</v>
      </c>
      <c r="E16" s="108">
        <f t="shared" si="7"/>
        <v>0</v>
      </c>
      <c r="F16" s="108">
        <f t="shared" si="0"/>
        <v>0</v>
      </c>
      <c r="G16" s="108">
        <f t="shared" si="1"/>
        <v>0</v>
      </c>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2"/>
      <c r="AG16" s="103">
        <f t="shared" si="3"/>
        <v>0</v>
      </c>
    </row>
    <row r="17" spans="1:33" ht="64.5" customHeight="1" x14ac:dyDescent="0.3">
      <c r="A17" s="99" t="s">
        <v>173</v>
      </c>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3">
        <f t="shared" si="3"/>
        <v>0</v>
      </c>
    </row>
    <row r="18" spans="1:33" x14ac:dyDescent="0.3">
      <c r="A18" s="104" t="s">
        <v>31</v>
      </c>
      <c r="B18" s="105">
        <f>B19+B20+B21+B22</f>
        <v>100</v>
      </c>
      <c r="C18" s="105">
        <f>C19+C20+C21+C22</f>
        <v>0</v>
      </c>
      <c r="D18" s="105">
        <f>D19+D20+D21+D22</f>
        <v>0</v>
      </c>
      <c r="E18" s="105">
        <f>E19+E20+E21+E22</f>
        <v>0</v>
      </c>
      <c r="F18" s="106">
        <f t="shared" ref="F18:F22" si="8">IFERROR(E18/B18*100,0)</f>
        <v>0</v>
      </c>
      <c r="G18" s="106">
        <f t="shared" ref="G18:G22" si="9">IFERROR(E18/C18*100,0)</f>
        <v>0</v>
      </c>
      <c r="H18" s="105">
        <f>H19+H20+H21+H22</f>
        <v>0</v>
      </c>
      <c r="I18" s="105">
        <f t="shared" ref="I18:AE18" si="10">I19+I20+I21+I22</f>
        <v>0</v>
      </c>
      <c r="J18" s="105">
        <f t="shared" si="10"/>
        <v>0</v>
      </c>
      <c r="K18" s="105">
        <f t="shared" si="10"/>
        <v>0</v>
      </c>
      <c r="L18" s="105">
        <f t="shared" si="10"/>
        <v>100</v>
      </c>
      <c r="M18" s="105">
        <f t="shared" si="10"/>
        <v>0</v>
      </c>
      <c r="N18" s="105">
        <f t="shared" si="10"/>
        <v>0</v>
      </c>
      <c r="O18" s="105">
        <f t="shared" si="10"/>
        <v>0</v>
      </c>
      <c r="P18" s="105">
        <f t="shared" si="10"/>
        <v>0</v>
      </c>
      <c r="Q18" s="105">
        <f t="shared" si="10"/>
        <v>0</v>
      </c>
      <c r="R18" s="105">
        <f t="shared" si="10"/>
        <v>0</v>
      </c>
      <c r="S18" s="105">
        <f t="shared" si="10"/>
        <v>0</v>
      </c>
      <c r="T18" s="105">
        <f t="shared" si="10"/>
        <v>0</v>
      </c>
      <c r="U18" s="105">
        <f t="shared" si="10"/>
        <v>0</v>
      </c>
      <c r="V18" s="105">
        <f t="shared" si="10"/>
        <v>0</v>
      </c>
      <c r="W18" s="105">
        <f t="shared" si="10"/>
        <v>0</v>
      </c>
      <c r="X18" s="105">
        <f t="shared" si="10"/>
        <v>0</v>
      </c>
      <c r="Y18" s="105">
        <f t="shared" si="10"/>
        <v>0</v>
      </c>
      <c r="Z18" s="105">
        <f t="shared" si="10"/>
        <v>0</v>
      </c>
      <c r="AA18" s="105">
        <f t="shared" si="10"/>
        <v>0</v>
      </c>
      <c r="AB18" s="105">
        <f t="shared" si="10"/>
        <v>0</v>
      </c>
      <c r="AC18" s="105">
        <f t="shared" si="10"/>
        <v>0</v>
      </c>
      <c r="AD18" s="105">
        <f t="shared" si="10"/>
        <v>0</v>
      </c>
      <c r="AE18" s="105">
        <f t="shared" si="10"/>
        <v>0</v>
      </c>
      <c r="AF18" s="102"/>
      <c r="AG18" s="103">
        <f t="shared" si="3"/>
        <v>0</v>
      </c>
    </row>
    <row r="19" spans="1:33" x14ac:dyDescent="0.3">
      <c r="A19" s="107" t="s">
        <v>171</v>
      </c>
      <c r="B19" s="108">
        <f t="shared" ref="B19:B22" si="11">J19+L19+N19+P19+R19+T19+V19+X19+Z19+AB19+AD19+H19</f>
        <v>0</v>
      </c>
      <c r="C19" s="108">
        <f t="shared" ref="C19:C22" si="12">SUM(H19)</f>
        <v>0</v>
      </c>
      <c r="D19" s="108">
        <f t="shared" ref="D19:D22" si="13">E19</f>
        <v>0</v>
      </c>
      <c r="E19" s="108">
        <f t="shared" ref="E19:E22" si="14">SUM(I19,K19,M19,O19,Q19,S19,U19,W19,Y19,AA19,AC19,AE19)</f>
        <v>0</v>
      </c>
      <c r="F19" s="108">
        <f t="shared" si="8"/>
        <v>0</v>
      </c>
      <c r="G19" s="108">
        <f t="shared" si="9"/>
        <v>0</v>
      </c>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2"/>
      <c r="AG19" s="103">
        <f t="shared" si="3"/>
        <v>0</v>
      </c>
    </row>
    <row r="20" spans="1:33" x14ac:dyDescent="0.3">
      <c r="A20" s="107" t="s">
        <v>32</v>
      </c>
      <c r="B20" s="108">
        <f t="shared" si="11"/>
        <v>0</v>
      </c>
      <c r="C20" s="108">
        <f t="shared" si="12"/>
        <v>0</v>
      </c>
      <c r="D20" s="108">
        <f t="shared" si="13"/>
        <v>0</v>
      </c>
      <c r="E20" s="108">
        <f t="shared" si="14"/>
        <v>0</v>
      </c>
      <c r="F20" s="108">
        <f t="shared" si="8"/>
        <v>0</v>
      </c>
      <c r="G20" s="108">
        <f t="shared" si="9"/>
        <v>0</v>
      </c>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2"/>
      <c r="AG20" s="103">
        <f t="shared" si="3"/>
        <v>0</v>
      </c>
    </row>
    <row r="21" spans="1:33" x14ac:dyDescent="0.3">
      <c r="A21" s="107" t="s">
        <v>33</v>
      </c>
      <c r="B21" s="108">
        <f t="shared" si="11"/>
        <v>100</v>
      </c>
      <c r="C21" s="108">
        <f t="shared" si="12"/>
        <v>0</v>
      </c>
      <c r="D21" s="108">
        <f t="shared" si="13"/>
        <v>0</v>
      </c>
      <c r="E21" s="108">
        <f t="shared" si="14"/>
        <v>0</v>
      </c>
      <c r="F21" s="108">
        <f t="shared" si="8"/>
        <v>0</v>
      </c>
      <c r="G21" s="108">
        <f t="shared" si="9"/>
        <v>0</v>
      </c>
      <c r="H21" s="108"/>
      <c r="I21" s="108"/>
      <c r="J21" s="108"/>
      <c r="K21" s="108"/>
      <c r="L21" s="108">
        <v>100</v>
      </c>
      <c r="M21" s="108"/>
      <c r="N21" s="108"/>
      <c r="O21" s="108"/>
      <c r="P21" s="108"/>
      <c r="Q21" s="108"/>
      <c r="R21" s="108"/>
      <c r="S21" s="108"/>
      <c r="T21" s="108"/>
      <c r="U21" s="108"/>
      <c r="V21" s="108"/>
      <c r="W21" s="108"/>
      <c r="X21" s="108"/>
      <c r="Y21" s="108"/>
      <c r="Z21" s="108"/>
      <c r="AA21" s="108"/>
      <c r="AB21" s="108"/>
      <c r="AC21" s="108"/>
      <c r="AD21" s="108"/>
      <c r="AE21" s="108"/>
      <c r="AF21" s="102"/>
      <c r="AG21" s="103">
        <f t="shared" si="3"/>
        <v>0</v>
      </c>
    </row>
    <row r="22" spans="1:33" x14ac:dyDescent="0.3">
      <c r="A22" s="107" t="s">
        <v>172</v>
      </c>
      <c r="B22" s="108">
        <f t="shared" si="11"/>
        <v>0</v>
      </c>
      <c r="C22" s="108">
        <f t="shared" si="12"/>
        <v>0</v>
      </c>
      <c r="D22" s="108">
        <f t="shared" si="13"/>
        <v>0</v>
      </c>
      <c r="E22" s="108">
        <f t="shared" si="14"/>
        <v>0</v>
      </c>
      <c r="F22" s="108">
        <f t="shared" si="8"/>
        <v>0</v>
      </c>
      <c r="G22" s="108">
        <f t="shared" si="9"/>
        <v>0</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2"/>
      <c r="AG22" s="103">
        <f t="shared" si="3"/>
        <v>0</v>
      </c>
    </row>
    <row r="23" spans="1:33" s="98" customFormat="1" x14ac:dyDescent="0.3">
      <c r="A23" s="664" t="s">
        <v>54</v>
      </c>
      <c r="B23" s="665"/>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6"/>
      <c r="AG23" s="103">
        <f t="shared" si="3"/>
        <v>0</v>
      </c>
    </row>
    <row r="24" spans="1:33" x14ac:dyDescent="0.3">
      <c r="A24" s="99" t="s">
        <v>174</v>
      </c>
      <c r="B24" s="100"/>
      <c r="C24" s="101"/>
      <c r="D24" s="101"/>
      <c r="E24" s="101"/>
      <c r="F24" s="101"/>
      <c r="G24" s="101"/>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2"/>
      <c r="AG24" s="103">
        <f t="shared" si="3"/>
        <v>0</v>
      </c>
    </row>
    <row r="25" spans="1:33" x14ac:dyDescent="0.3">
      <c r="A25" s="104" t="s">
        <v>31</v>
      </c>
      <c r="B25" s="105">
        <f>B26+B27+B28+B29</f>
        <v>69825.999999999985</v>
      </c>
      <c r="C25" s="105">
        <f>C26+C27+C28+C29</f>
        <v>2224.6999999999998</v>
      </c>
      <c r="D25" s="105">
        <f>D26+D27+D28+D29</f>
        <v>1357.8</v>
      </c>
      <c r="E25" s="105">
        <f>E26+E27+E28+E29</f>
        <v>1357.8</v>
      </c>
      <c r="F25" s="106">
        <f>E25/B25*100</f>
        <v>1.9445478761492856</v>
      </c>
      <c r="G25" s="106">
        <f>E25/C25*100</f>
        <v>61.0329482626871</v>
      </c>
      <c r="H25" s="105">
        <f>H26+H27+H28+H29</f>
        <v>2224.6999999999998</v>
      </c>
      <c r="I25" s="105">
        <f t="shared" ref="I25:AE25" si="15">I26+I27+I28+I29</f>
        <v>1357.8</v>
      </c>
      <c r="J25" s="105">
        <f t="shared" si="15"/>
        <v>6477.4999999999991</v>
      </c>
      <c r="K25" s="105">
        <f t="shared" si="15"/>
        <v>0</v>
      </c>
      <c r="L25" s="105">
        <f t="shared" si="15"/>
        <v>6141.2</v>
      </c>
      <c r="M25" s="105">
        <f t="shared" si="15"/>
        <v>0</v>
      </c>
      <c r="N25" s="105">
        <f t="shared" si="15"/>
        <v>6088.35</v>
      </c>
      <c r="O25" s="105">
        <f t="shared" si="15"/>
        <v>0</v>
      </c>
      <c r="P25" s="105">
        <f t="shared" si="15"/>
        <v>7772.95</v>
      </c>
      <c r="Q25" s="105">
        <f t="shared" si="15"/>
        <v>0</v>
      </c>
      <c r="R25" s="105">
        <f t="shared" si="15"/>
        <v>6871.35</v>
      </c>
      <c r="S25" s="105">
        <f t="shared" si="15"/>
        <v>0</v>
      </c>
      <c r="T25" s="105">
        <f t="shared" si="15"/>
        <v>6886.9500000000007</v>
      </c>
      <c r="U25" s="105">
        <f t="shared" si="15"/>
        <v>0</v>
      </c>
      <c r="V25" s="105">
        <f t="shared" si="15"/>
        <v>4985.8500000000004</v>
      </c>
      <c r="W25" s="105">
        <f t="shared" si="15"/>
        <v>0</v>
      </c>
      <c r="X25" s="105">
        <f t="shared" si="15"/>
        <v>5439.85</v>
      </c>
      <c r="Y25" s="105">
        <f t="shared" si="15"/>
        <v>0</v>
      </c>
      <c r="Z25" s="105">
        <f t="shared" si="15"/>
        <v>4379.9500000000007</v>
      </c>
      <c r="AA25" s="105">
        <f t="shared" si="15"/>
        <v>0</v>
      </c>
      <c r="AB25" s="105">
        <f t="shared" si="15"/>
        <v>4301.79</v>
      </c>
      <c r="AC25" s="105">
        <f t="shared" si="15"/>
        <v>0</v>
      </c>
      <c r="AD25" s="105">
        <f t="shared" si="15"/>
        <v>8255.56</v>
      </c>
      <c r="AE25" s="105">
        <f t="shared" si="15"/>
        <v>0</v>
      </c>
      <c r="AF25" s="102"/>
      <c r="AG25" s="103">
        <f t="shared" si="3"/>
        <v>0</v>
      </c>
    </row>
    <row r="26" spans="1:33" x14ac:dyDescent="0.3">
      <c r="A26" s="107" t="s">
        <v>171</v>
      </c>
      <c r="B26" s="108">
        <f>B32+B39+B45+B51+B58</f>
        <v>105.2</v>
      </c>
      <c r="C26" s="108">
        <f t="shared" ref="C26:E26" si="16">C32+C39+C45+C51+C58</f>
        <v>0</v>
      </c>
      <c r="D26" s="108">
        <f t="shared" si="16"/>
        <v>0</v>
      </c>
      <c r="E26" s="108">
        <f t="shared" si="16"/>
        <v>0</v>
      </c>
      <c r="F26" s="108">
        <f>E26/B26*100</f>
        <v>0</v>
      </c>
      <c r="G26" s="108">
        <f>IFERROR(E26/C26*100,0)</f>
        <v>0</v>
      </c>
      <c r="H26" s="108">
        <f t="shared" ref="H26:AE29" si="17">H32+H39+H45+H51+H58</f>
        <v>0</v>
      </c>
      <c r="I26" s="108">
        <f t="shared" si="17"/>
        <v>0</v>
      </c>
      <c r="J26" s="108">
        <f t="shared" si="17"/>
        <v>0</v>
      </c>
      <c r="K26" s="108">
        <f t="shared" si="17"/>
        <v>0</v>
      </c>
      <c r="L26" s="108">
        <f t="shared" si="17"/>
        <v>0</v>
      </c>
      <c r="M26" s="108">
        <f t="shared" si="17"/>
        <v>0</v>
      </c>
      <c r="N26" s="108">
        <f t="shared" si="17"/>
        <v>0</v>
      </c>
      <c r="O26" s="108">
        <f t="shared" si="17"/>
        <v>0</v>
      </c>
      <c r="P26" s="108">
        <f t="shared" si="17"/>
        <v>105.2</v>
      </c>
      <c r="Q26" s="108">
        <f t="shared" si="17"/>
        <v>0</v>
      </c>
      <c r="R26" s="108">
        <f t="shared" si="17"/>
        <v>0</v>
      </c>
      <c r="S26" s="108">
        <f t="shared" si="17"/>
        <v>0</v>
      </c>
      <c r="T26" s="108">
        <f t="shared" si="17"/>
        <v>0</v>
      </c>
      <c r="U26" s="108">
        <f t="shared" si="17"/>
        <v>0</v>
      </c>
      <c r="V26" s="108">
        <f t="shared" si="17"/>
        <v>0</v>
      </c>
      <c r="W26" s="108">
        <f t="shared" si="17"/>
        <v>0</v>
      </c>
      <c r="X26" s="108">
        <f t="shared" si="17"/>
        <v>0</v>
      </c>
      <c r="Y26" s="108">
        <f t="shared" si="17"/>
        <v>0</v>
      </c>
      <c r="Z26" s="108">
        <f t="shared" si="17"/>
        <v>0</v>
      </c>
      <c r="AA26" s="108">
        <f t="shared" si="17"/>
        <v>0</v>
      </c>
      <c r="AB26" s="108">
        <f t="shared" si="17"/>
        <v>0</v>
      </c>
      <c r="AC26" s="108">
        <f t="shared" si="17"/>
        <v>0</v>
      </c>
      <c r="AD26" s="108">
        <f t="shared" si="17"/>
        <v>0</v>
      </c>
      <c r="AE26" s="108">
        <f t="shared" si="17"/>
        <v>0</v>
      </c>
      <c r="AF26" s="102"/>
      <c r="AG26" s="103">
        <f t="shared" si="3"/>
        <v>0</v>
      </c>
    </row>
    <row r="27" spans="1:33" x14ac:dyDescent="0.3">
      <c r="A27" s="107" t="s">
        <v>32</v>
      </c>
      <c r="B27" s="108">
        <f t="shared" ref="B27:E29" si="18">B33+B40+B46+B52+B59</f>
        <v>519.70000000000005</v>
      </c>
      <c r="C27" s="108">
        <f t="shared" si="18"/>
        <v>0</v>
      </c>
      <c r="D27" s="108">
        <f t="shared" si="18"/>
        <v>0</v>
      </c>
      <c r="E27" s="108">
        <f t="shared" si="18"/>
        <v>0</v>
      </c>
      <c r="F27" s="108">
        <f>E27/B27*100</f>
        <v>0</v>
      </c>
      <c r="G27" s="108">
        <f>IFERROR(E27/C27*100,0)</f>
        <v>0</v>
      </c>
      <c r="H27" s="108">
        <f t="shared" si="17"/>
        <v>0</v>
      </c>
      <c r="I27" s="108">
        <f t="shared" si="17"/>
        <v>0</v>
      </c>
      <c r="J27" s="108">
        <f t="shared" si="17"/>
        <v>0</v>
      </c>
      <c r="K27" s="108">
        <f t="shared" si="17"/>
        <v>0</v>
      </c>
      <c r="L27" s="108">
        <f t="shared" si="17"/>
        <v>10.8</v>
      </c>
      <c r="M27" s="108">
        <f t="shared" si="17"/>
        <v>0</v>
      </c>
      <c r="N27" s="108">
        <f t="shared" si="17"/>
        <v>19.899999999999999</v>
      </c>
      <c r="O27" s="108">
        <f t="shared" si="17"/>
        <v>0</v>
      </c>
      <c r="P27" s="108">
        <f t="shared" si="17"/>
        <v>247.17</v>
      </c>
      <c r="Q27" s="108">
        <f t="shared" si="17"/>
        <v>0</v>
      </c>
      <c r="R27" s="108">
        <f t="shared" si="17"/>
        <v>22.8</v>
      </c>
      <c r="S27" s="108">
        <f t="shared" si="17"/>
        <v>0</v>
      </c>
      <c r="T27" s="108">
        <f t="shared" si="17"/>
        <v>22.8</v>
      </c>
      <c r="U27" s="108">
        <f t="shared" si="17"/>
        <v>0</v>
      </c>
      <c r="V27" s="108">
        <f t="shared" si="17"/>
        <v>22.8</v>
      </c>
      <c r="W27" s="108">
        <f t="shared" si="17"/>
        <v>0</v>
      </c>
      <c r="X27" s="108">
        <f t="shared" si="17"/>
        <v>94.2</v>
      </c>
      <c r="Y27" s="108">
        <f t="shared" si="17"/>
        <v>0</v>
      </c>
      <c r="Z27" s="108">
        <f t="shared" si="17"/>
        <v>22.8</v>
      </c>
      <c r="AA27" s="108">
        <f t="shared" si="17"/>
        <v>0</v>
      </c>
      <c r="AB27" s="108">
        <f t="shared" si="17"/>
        <v>22.8</v>
      </c>
      <c r="AC27" s="108">
        <f t="shared" si="17"/>
        <v>0</v>
      </c>
      <c r="AD27" s="108">
        <f t="shared" si="17"/>
        <v>33.629999999999995</v>
      </c>
      <c r="AE27" s="108">
        <f t="shared" si="17"/>
        <v>0</v>
      </c>
      <c r="AF27" s="102"/>
      <c r="AG27" s="103">
        <f t="shared" si="3"/>
        <v>0</v>
      </c>
    </row>
    <row r="28" spans="1:33" x14ac:dyDescent="0.3">
      <c r="A28" s="107" t="s">
        <v>33</v>
      </c>
      <c r="B28" s="108">
        <f t="shared" si="18"/>
        <v>69201.099999999991</v>
      </c>
      <c r="C28" s="108">
        <f t="shared" si="18"/>
        <v>2224.6999999999998</v>
      </c>
      <c r="D28" s="108">
        <f t="shared" si="18"/>
        <v>1357.8</v>
      </c>
      <c r="E28" s="108">
        <f t="shared" si="18"/>
        <v>1357.8</v>
      </c>
      <c r="F28" s="108">
        <f>E28/B28*100</f>
        <v>1.9621075387529969</v>
      </c>
      <c r="G28" s="108">
        <f>IFERROR(E28/C28*100,0)</f>
        <v>61.0329482626871</v>
      </c>
      <c r="H28" s="108">
        <f t="shared" si="17"/>
        <v>2224.6999999999998</v>
      </c>
      <c r="I28" s="108">
        <f t="shared" si="17"/>
        <v>1357.8</v>
      </c>
      <c r="J28" s="108">
        <f>J34+J41+J47+J53+J60</f>
        <v>6477.4999999999991</v>
      </c>
      <c r="K28" s="108">
        <f t="shared" si="17"/>
        <v>0</v>
      </c>
      <c r="L28" s="108">
        <f t="shared" si="17"/>
        <v>6130.4</v>
      </c>
      <c r="M28" s="108">
        <f t="shared" si="17"/>
        <v>0</v>
      </c>
      <c r="N28" s="108">
        <f t="shared" si="17"/>
        <v>6068.4500000000007</v>
      </c>
      <c r="O28" s="108">
        <f t="shared" si="17"/>
        <v>0</v>
      </c>
      <c r="P28" s="108">
        <f t="shared" si="17"/>
        <v>7420.58</v>
      </c>
      <c r="Q28" s="108">
        <f t="shared" si="17"/>
        <v>0</v>
      </c>
      <c r="R28" s="108">
        <f t="shared" si="17"/>
        <v>6848.55</v>
      </c>
      <c r="S28" s="108">
        <f t="shared" si="17"/>
        <v>0</v>
      </c>
      <c r="T28" s="108">
        <f t="shared" si="17"/>
        <v>6864.1500000000005</v>
      </c>
      <c r="U28" s="108">
        <f t="shared" si="17"/>
        <v>0</v>
      </c>
      <c r="V28" s="108">
        <f t="shared" si="17"/>
        <v>4963.05</v>
      </c>
      <c r="W28" s="108">
        <f t="shared" si="17"/>
        <v>0</v>
      </c>
      <c r="X28" s="108">
        <f t="shared" si="17"/>
        <v>5345.6500000000005</v>
      </c>
      <c r="Y28" s="108">
        <f t="shared" si="17"/>
        <v>0</v>
      </c>
      <c r="Z28" s="108">
        <f t="shared" si="17"/>
        <v>4357.1500000000005</v>
      </c>
      <c r="AA28" s="108">
        <f t="shared" si="17"/>
        <v>0</v>
      </c>
      <c r="AB28" s="108">
        <f t="shared" si="17"/>
        <v>4278.99</v>
      </c>
      <c r="AC28" s="108">
        <f t="shared" si="17"/>
        <v>0</v>
      </c>
      <c r="AD28" s="108">
        <f t="shared" si="17"/>
        <v>8221.93</v>
      </c>
      <c r="AE28" s="108">
        <f t="shared" si="17"/>
        <v>0</v>
      </c>
      <c r="AF28" s="102"/>
      <c r="AG28" s="103">
        <f t="shared" si="3"/>
        <v>-2.0008883439004421E-11</v>
      </c>
    </row>
    <row r="29" spans="1:33" x14ac:dyDescent="0.3">
      <c r="A29" s="107" t="s">
        <v>172</v>
      </c>
      <c r="B29" s="108">
        <f t="shared" si="18"/>
        <v>0</v>
      </c>
      <c r="C29" s="108">
        <f t="shared" si="18"/>
        <v>0</v>
      </c>
      <c r="D29" s="108">
        <f t="shared" si="18"/>
        <v>0</v>
      </c>
      <c r="E29" s="108">
        <f t="shared" si="18"/>
        <v>0</v>
      </c>
      <c r="F29" s="108">
        <f>IFERROR(E29/B29*100,0)</f>
        <v>0</v>
      </c>
      <c r="G29" s="108">
        <f>IFERROR(E29/C29*100,0)</f>
        <v>0</v>
      </c>
      <c r="H29" s="108">
        <f t="shared" si="17"/>
        <v>0</v>
      </c>
      <c r="I29" s="108">
        <f t="shared" si="17"/>
        <v>0</v>
      </c>
      <c r="J29" s="108">
        <f t="shared" si="17"/>
        <v>0</v>
      </c>
      <c r="K29" s="108">
        <f t="shared" si="17"/>
        <v>0</v>
      </c>
      <c r="L29" s="108">
        <f t="shared" si="17"/>
        <v>0</v>
      </c>
      <c r="M29" s="108">
        <f t="shared" si="17"/>
        <v>0</v>
      </c>
      <c r="N29" s="108">
        <f t="shared" si="17"/>
        <v>0</v>
      </c>
      <c r="O29" s="108">
        <f t="shared" si="17"/>
        <v>0</v>
      </c>
      <c r="P29" s="108">
        <f t="shared" si="17"/>
        <v>0</v>
      </c>
      <c r="Q29" s="108">
        <f t="shared" si="17"/>
        <v>0</v>
      </c>
      <c r="R29" s="108">
        <f t="shared" si="17"/>
        <v>0</v>
      </c>
      <c r="S29" s="108">
        <f t="shared" si="17"/>
        <v>0</v>
      </c>
      <c r="T29" s="108">
        <f t="shared" si="17"/>
        <v>0</v>
      </c>
      <c r="U29" s="108">
        <f t="shared" si="17"/>
        <v>0</v>
      </c>
      <c r="V29" s="108">
        <f t="shared" si="17"/>
        <v>0</v>
      </c>
      <c r="W29" s="108">
        <f t="shared" si="17"/>
        <v>0</v>
      </c>
      <c r="X29" s="108">
        <f t="shared" si="17"/>
        <v>0</v>
      </c>
      <c r="Y29" s="108">
        <f t="shared" si="17"/>
        <v>0</v>
      </c>
      <c r="Z29" s="108">
        <f t="shared" si="17"/>
        <v>0</v>
      </c>
      <c r="AA29" s="108">
        <f t="shared" si="17"/>
        <v>0</v>
      </c>
      <c r="AB29" s="108">
        <f t="shared" si="17"/>
        <v>0</v>
      </c>
      <c r="AC29" s="108">
        <f t="shared" si="17"/>
        <v>0</v>
      </c>
      <c r="AD29" s="108">
        <f t="shared" si="17"/>
        <v>0</v>
      </c>
      <c r="AE29" s="108">
        <f t="shared" si="17"/>
        <v>0</v>
      </c>
      <c r="AF29" s="102"/>
      <c r="AG29" s="103">
        <f t="shared" si="3"/>
        <v>0</v>
      </c>
    </row>
    <row r="30" spans="1:33" ht="37.5" x14ac:dyDescent="0.3">
      <c r="A30" s="109" t="s">
        <v>175</v>
      </c>
      <c r="B30" s="110"/>
      <c r="C30" s="111"/>
      <c r="D30" s="111"/>
      <c r="E30" s="111"/>
      <c r="F30" s="111"/>
      <c r="G30" s="111"/>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29"/>
      <c r="AG30" s="103">
        <f t="shared" si="3"/>
        <v>0</v>
      </c>
    </row>
    <row r="31" spans="1:33" x14ac:dyDescent="0.3">
      <c r="A31" s="113" t="s">
        <v>31</v>
      </c>
      <c r="B31" s="114">
        <f>B33+B34+B32+B36</f>
        <v>982.6</v>
      </c>
      <c r="C31" s="114">
        <f>C33+C34+C32+C36</f>
        <v>0</v>
      </c>
      <c r="D31" s="115">
        <f>D33+D34+D32+D36</f>
        <v>0</v>
      </c>
      <c r="E31" s="114">
        <f>E33+E34+E32+E36</f>
        <v>0</v>
      </c>
      <c r="F31" s="114">
        <f>IFERROR(E31/B31*100,0)</f>
        <v>0</v>
      </c>
      <c r="G31" s="114">
        <f>IFERROR(E31/C31*100,0)</f>
        <v>0</v>
      </c>
      <c r="H31" s="114">
        <f t="shared" ref="H31:AE31" si="19">H33+H34+H32+H36</f>
        <v>0</v>
      </c>
      <c r="I31" s="114">
        <f t="shared" si="19"/>
        <v>0</v>
      </c>
      <c r="J31" s="114">
        <f t="shared" si="19"/>
        <v>200</v>
      </c>
      <c r="K31" s="114">
        <f t="shared" si="19"/>
        <v>0</v>
      </c>
      <c r="L31" s="114">
        <f t="shared" si="19"/>
        <v>250</v>
      </c>
      <c r="M31" s="114">
        <f t="shared" si="19"/>
        <v>0</v>
      </c>
      <c r="N31" s="114">
        <f t="shared" si="19"/>
        <v>0</v>
      </c>
      <c r="O31" s="114">
        <f t="shared" si="19"/>
        <v>0</v>
      </c>
      <c r="P31" s="114">
        <f t="shared" si="19"/>
        <v>275.09999999999997</v>
      </c>
      <c r="Q31" s="114">
        <f t="shared" si="19"/>
        <v>0</v>
      </c>
      <c r="R31" s="114">
        <f t="shared" si="19"/>
        <v>257.5</v>
      </c>
      <c r="S31" s="114">
        <f t="shared" si="19"/>
        <v>0</v>
      </c>
      <c r="T31" s="114">
        <f t="shared" si="19"/>
        <v>0</v>
      </c>
      <c r="U31" s="114">
        <f t="shared" si="19"/>
        <v>0</v>
      </c>
      <c r="V31" s="114">
        <f t="shared" si="19"/>
        <v>0</v>
      </c>
      <c r="W31" s="114">
        <f t="shared" si="19"/>
        <v>0</v>
      </c>
      <c r="X31" s="114">
        <f t="shared" si="19"/>
        <v>0</v>
      </c>
      <c r="Y31" s="114">
        <f t="shared" si="19"/>
        <v>0</v>
      </c>
      <c r="Z31" s="114">
        <f t="shared" si="19"/>
        <v>0</v>
      </c>
      <c r="AA31" s="114">
        <f t="shared" si="19"/>
        <v>0</v>
      </c>
      <c r="AB31" s="114">
        <f t="shared" si="19"/>
        <v>0</v>
      </c>
      <c r="AC31" s="114">
        <f t="shared" si="19"/>
        <v>0</v>
      </c>
      <c r="AD31" s="114">
        <f t="shared" si="19"/>
        <v>0</v>
      </c>
      <c r="AE31" s="114">
        <f t="shared" si="19"/>
        <v>0</v>
      </c>
      <c r="AF31" s="29"/>
      <c r="AG31" s="103">
        <f t="shared" si="3"/>
        <v>5.6843418860808015E-14</v>
      </c>
    </row>
    <row r="32" spans="1:33" x14ac:dyDescent="0.3">
      <c r="A32" s="116" t="s">
        <v>171</v>
      </c>
      <c r="B32" s="117">
        <f t="shared" ref="B32:B34" si="20">J32+L32+N32+P32+R32+T32+V32+X32+Z32+AB32+AD32+H32</f>
        <v>105.2</v>
      </c>
      <c r="C32" s="118">
        <f>SUM(H32)</f>
        <v>0</v>
      </c>
      <c r="D32" s="119">
        <f>E32</f>
        <v>0</v>
      </c>
      <c r="E32" s="118">
        <f>SUM(I32,K32,M32,O32,Q32,S32,U32,W32,Y32,AA32,AC32,AE32)</f>
        <v>0</v>
      </c>
      <c r="F32" s="117">
        <f>IFERROR(E32/B32*100,0)</f>
        <v>0</v>
      </c>
      <c r="G32" s="117">
        <f>IFERROR(E32/C32*100,0)</f>
        <v>0</v>
      </c>
      <c r="H32" s="112"/>
      <c r="I32" s="112"/>
      <c r="J32" s="112"/>
      <c r="K32" s="112"/>
      <c r="L32" s="112"/>
      <c r="M32" s="112"/>
      <c r="N32" s="112"/>
      <c r="O32" s="112"/>
      <c r="P32" s="112">
        <v>105.2</v>
      </c>
      <c r="Q32" s="112"/>
      <c r="R32" s="112"/>
      <c r="S32" s="112"/>
      <c r="T32" s="112"/>
      <c r="U32" s="112"/>
      <c r="V32" s="112"/>
      <c r="W32" s="112"/>
      <c r="X32" s="112"/>
      <c r="Y32" s="112"/>
      <c r="Z32" s="112"/>
      <c r="AA32" s="112"/>
      <c r="AB32" s="112"/>
      <c r="AC32" s="112"/>
      <c r="AD32" s="112"/>
      <c r="AE32" s="112"/>
      <c r="AF32" s="29"/>
      <c r="AG32" s="103">
        <f t="shared" si="3"/>
        <v>0</v>
      </c>
    </row>
    <row r="33" spans="1:33" x14ac:dyDescent="0.3">
      <c r="A33" s="116" t="s">
        <v>32</v>
      </c>
      <c r="B33" s="117">
        <f t="shared" si="20"/>
        <v>128.6</v>
      </c>
      <c r="C33" s="118">
        <f>SUM(H33)</f>
        <v>0</v>
      </c>
      <c r="D33" s="119">
        <f>E33</f>
        <v>0</v>
      </c>
      <c r="E33" s="118">
        <f>SUM(I33,K33,M33,O33,Q33,S33,U33,W33,Y33,AA33,AC33,AE33)</f>
        <v>0</v>
      </c>
      <c r="F33" s="117">
        <f>IFERROR(E33/B33*100,0)</f>
        <v>0</v>
      </c>
      <c r="G33" s="117">
        <f>IFERROR(E33/C33*100,0)</f>
        <v>0</v>
      </c>
      <c r="H33" s="112"/>
      <c r="I33" s="112"/>
      <c r="J33" s="112"/>
      <c r="K33" s="112"/>
      <c r="L33" s="112"/>
      <c r="M33" s="112"/>
      <c r="N33" s="112"/>
      <c r="O33" s="112"/>
      <c r="P33" s="112">
        <v>128.6</v>
      </c>
      <c r="Q33" s="112"/>
      <c r="R33" s="112"/>
      <c r="S33" s="112"/>
      <c r="T33" s="112"/>
      <c r="U33" s="112"/>
      <c r="V33" s="112"/>
      <c r="W33" s="112"/>
      <c r="X33" s="112"/>
      <c r="Y33" s="112"/>
      <c r="Z33" s="112"/>
      <c r="AA33" s="112"/>
      <c r="AB33" s="112"/>
      <c r="AC33" s="112"/>
      <c r="AD33" s="112"/>
      <c r="AE33" s="112"/>
      <c r="AF33" s="29"/>
      <c r="AG33" s="103">
        <f t="shared" si="3"/>
        <v>0</v>
      </c>
    </row>
    <row r="34" spans="1:33" x14ac:dyDescent="0.3">
      <c r="A34" s="116" t="s">
        <v>33</v>
      </c>
      <c r="B34" s="117">
        <f t="shared" si="20"/>
        <v>748.8</v>
      </c>
      <c r="C34" s="118">
        <f>SUM(H34)</f>
        <v>0</v>
      </c>
      <c r="D34" s="119">
        <f>E34</f>
        <v>0</v>
      </c>
      <c r="E34" s="118">
        <f>SUM(I34,K34,M34,O34,Q34,S34,U34,W34,Y34,AA34,AC34,AE34)</f>
        <v>0</v>
      </c>
      <c r="F34" s="117">
        <f>IFERROR(E34/B34*100,0)</f>
        <v>0</v>
      </c>
      <c r="G34" s="117">
        <f>IFERROR(E34/C34*100,0)</f>
        <v>0</v>
      </c>
      <c r="H34" s="112">
        <v>0</v>
      </c>
      <c r="I34" s="112">
        <v>0</v>
      </c>
      <c r="J34" s="112">
        <v>200</v>
      </c>
      <c r="K34" s="112"/>
      <c r="L34" s="112">
        <v>250</v>
      </c>
      <c r="M34" s="112"/>
      <c r="N34" s="112"/>
      <c r="O34" s="112"/>
      <c r="P34" s="112">
        <v>41.3</v>
      </c>
      <c r="Q34" s="112"/>
      <c r="R34" s="112">
        <v>257.5</v>
      </c>
      <c r="S34" s="112"/>
      <c r="T34" s="112"/>
      <c r="U34" s="112"/>
      <c r="V34" s="112"/>
      <c r="W34" s="112"/>
      <c r="X34" s="112"/>
      <c r="Y34" s="112"/>
      <c r="Z34" s="112"/>
      <c r="AA34" s="112"/>
      <c r="AB34" s="112"/>
      <c r="AC34" s="112"/>
      <c r="AD34" s="112"/>
      <c r="AE34" s="112"/>
      <c r="AF34" s="29"/>
      <c r="AG34" s="103">
        <f t="shared" si="3"/>
        <v>-5.6843418860808015E-14</v>
      </c>
    </row>
    <row r="35" spans="1:33" ht="37.5" x14ac:dyDescent="0.3">
      <c r="A35" s="120" t="s">
        <v>176</v>
      </c>
      <c r="B35" s="121">
        <v>0</v>
      </c>
      <c r="C35" s="121">
        <f>SUM(H35)</f>
        <v>0</v>
      </c>
      <c r="D35" s="121">
        <f>E35</f>
        <v>0</v>
      </c>
      <c r="E35" s="121">
        <f>SUM(I35,K35,M35,O35,Q35,S35,U35,W35,Y35,AA35,AC35,AE35)</f>
        <v>0</v>
      </c>
      <c r="F35" s="121">
        <f>IFERROR(E35/B35*100,0)</f>
        <v>0</v>
      </c>
      <c r="G35" s="121">
        <f>IFERROR(E35/C35*100,0)</f>
        <v>0</v>
      </c>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03">
        <f t="shared" si="3"/>
        <v>0</v>
      </c>
    </row>
    <row r="36" spans="1:33" x14ac:dyDescent="0.3">
      <c r="A36" s="116" t="s">
        <v>172</v>
      </c>
      <c r="B36" s="117"/>
      <c r="C36" s="118"/>
      <c r="D36" s="119"/>
      <c r="E36" s="118"/>
      <c r="F36" s="117"/>
      <c r="G36" s="117"/>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29"/>
      <c r="AG36" s="103">
        <f t="shared" si="3"/>
        <v>0</v>
      </c>
    </row>
    <row r="37" spans="1:33" ht="56.25" x14ac:dyDescent="0.3">
      <c r="A37" s="122" t="s">
        <v>177</v>
      </c>
      <c r="B37" s="114"/>
      <c r="C37" s="123"/>
      <c r="D37" s="123"/>
      <c r="E37" s="123"/>
      <c r="F37" s="123"/>
      <c r="G37" s="123"/>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29"/>
      <c r="AG37" s="103">
        <f t="shared" si="3"/>
        <v>0</v>
      </c>
    </row>
    <row r="38" spans="1:33" x14ac:dyDescent="0.3">
      <c r="A38" s="113" t="s">
        <v>31</v>
      </c>
      <c r="B38" s="114">
        <f>B40+B41+B39+B42</f>
        <v>144.60000000000002</v>
      </c>
      <c r="C38" s="114">
        <f>C40+C41+C39+C42</f>
        <v>0</v>
      </c>
      <c r="D38" s="114">
        <f>D40+D41+D39+D42</f>
        <v>0</v>
      </c>
      <c r="E38" s="114">
        <f>E40+E41+E39+E42</f>
        <v>0</v>
      </c>
      <c r="F38" s="114">
        <f>IFERROR(E38/B38*100,0)</f>
        <v>0</v>
      </c>
      <c r="G38" s="114">
        <f>IFERROR(E38/C38*100,0)</f>
        <v>0</v>
      </c>
      <c r="H38" s="114">
        <f t="shared" ref="H38:AE38" si="21">H40+H41+H39+H42</f>
        <v>0</v>
      </c>
      <c r="I38" s="114">
        <f t="shared" si="21"/>
        <v>0</v>
      </c>
      <c r="J38" s="114">
        <f t="shared" si="21"/>
        <v>44.45</v>
      </c>
      <c r="K38" s="114">
        <f t="shared" si="21"/>
        <v>0</v>
      </c>
      <c r="L38" s="114">
        <f t="shared" si="21"/>
        <v>100.15</v>
      </c>
      <c r="M38" s="114">
        <f t="shared" si="21"/>
        <v>0</v>
      </c>
      <c r="N38" s="114">
        <f t="shared" si="21"/>
        <v>0</v>
      </c>
      <c r="O38" s="114">
        <f t="shared" si="21"/>
        <v>0</v>
      </c>
      <c r="P38" s="114">
        <f t="shared" si="21"/>
        <v>0</v>
      </c>
      <c r="Q38" s="114">
        <f t="shared" si="21"/>
        <v>0</v>
      </c>
      <c r="R38" s="114">
        <f t="shared" si="21"/>
        <v>0</v>
      </c>
      <c r="S38" s="114">
        <f t="shared" si="21"/>
        <v>0</v>
      </c>
      <c r="T38" s="114">
        <f t="shared" si="21"/>
        <v>0</v>
      </c>
      <c r="U38" s="114">
        <f t="shared" si="21"/>
        <v>0</v>
      </c>
      <c r="V38" s="114">
        <f t="shared" si="21"/>
        <v>0</v>
      </c>
      <c r="W38" s="114">
        <f t="shared" si="21"/>
        <v>0</v>
      </c>
      <c r="X38" s="114">
        <f t="shared" si="21"/>
        <v>0</v>
      </c>
      <c r="Y38" s="114">
        <f t="shared" si="21"/>
        <v>0</v>
      </c>
      <c r="Z38" s="114">
        <f t="shared" si="21"/>
        <v>0</v>
      </c>
      <c r="AA38" s="114">
        <f t="shared" si="21"/>
        <v>0</v>
      </c>
      <c r="AB38" s="114">
        <f t="shared" si="21"/>
        <v>0</v>
      </c>
      <c r="AC38" s="114">
        <f t="shared" si="21"/>
        <v>0</v>
      </c>
      <c r="AD38" s="114">
        <f t="shared" si="21"/>
        <v>0</v>
      </c>
      <c r="AE38" s="114">
        <f t="shared" si="21"/>
        <v>0</v>
      </c>
      <c r="AF38" s="29"/>
      <c r="AG38" s="103">
        <f t="shared" si="3"/>
        <v>1.4210854715202004E-14</v>
      </c>
    </row>
    <row r="39" spans="1:33" x14ac:dyDescent="0.3">
      <c r="A39" s="116" t="s">
        <v>171</v>
      </c>
      <c r="B39" s="117"/>
      <c r="C39" s="118"/>
      <c r="D39" s="119"/>
      <c r="E39" s="118"/>
      <c r="F39" s="117"/>
      <c r="G39" s="117"/>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29"/>
      <c r="AG39" s="103">
        <f t="shared" si="3"/>
        <v>0</v>
      </c>
    </row>
    <row r="40" spans="1:33" x14ac:dyDescent="0.3">
      <c r="A40" s="116" t="s">
        <v>32</v>
      </c>
      <c r="B40" s="117"/>
      <c r="C40" s="118"/>
      <c r="D40" s="119"/>
      <c r="E40" s="118"/>
      <c r="F40" s="117"/>
      <c r="G40" s="117"/>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29"/>
      <c r="AG40" s="103">
        <f t="shared" si="3"/>
        <v>0</v>
      </c>
    </row>
    <row r="41" spans="1:33" x14ac:dyDescent="0.3">
      <c r="A41" s="116" t="s">
        <v>33</v>
      </c>
      <c r="B41" s="117">
        <f>J41+L41+N41+P41+R41+T41+V41+X41+Z41+AB41+AD41+H41</f>
        <v>144.60000000000002</v>
      </c>
      <c r="C41" s="118">
        <f>SUM(H41)</f>
        <v>0</v>
      </c>
      <c r="D41" s="119">
        <f>E41</f>
        <v>0</v>
      </c>
      <c r="E41" s="118">
        <f>SUM(I41,K41,M41,O41,Q41,S41,U41,W41,Y41,AA41,AC41,AE41)</f>
        <v>0</v>
      </c>
      <c r="F41" s="117">
        <f>IFERROR(E41/B41*100,0)</f>
        <v>0</v>
      </c>
      <c r="G41" s="117">
        <f>IFERROR(E41/C41*100,0)</f>
        <v>0</v>
      </c>
      <c r="H41" s="112">
        <v>0</v>
      </c>
      <c r="I41" s="112">
        <v>0</v>
      </c>
      <c r="J41" s="112">
        <v>44.45</v>
      </c>
      <c r="K41" s="112"/>
      <c r="L41" s="112">
        <v>100.15</v>
      </c>
      <c r="M41" s="112"/>
      <c r="N41" s="112"/>
      <c r="O41" s="112"/>
      <c r="P41" s="112"/>
      <c r="Q41" s="112"/>
      <c r="R41" s="112"/>
      <c r="S41" s="112"/>
      <c r="T41" s="112"/>
      <c r="U41" s="112"/>
      <c r="V41" s="112"/>
      <c r="W41" s="112"/>
      <c r="X41" s="112"/>
      <c r="Y41" s="112"/>
      <c r="Z41" s="112"/>
      <c r="AA41" s="112"/>
      <c r="AB41" s="112"/>
      <c r="AC41" s="112"/>
      <c r="AD41" s="112"/>
      <c r="AE41" s="112"/>
      <c r="AF41" s="29"/>
      <c r="AG41" s="103">
        <f t="shared" si="3"/>
        <v>1.4210854715202004E-14</v>
      </c>
    </row>
    <row r="42" spans="1:33" x14ac:dyDescent="0.3">
      <c r="A42" s="116" t="s">
        <v>172</v>
      </c>
      <c r="B42" s="117"/>
      <c r="C42" s="118"/>
      <c r="D42" s="119"/>
      <c r="E42" s="118"/>
      <c r="F42" s="117"/>
      <c r="G42" s="117"/>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29"/>
      <c r="AG42" s="103">
        <f t="shared" si="3"/>
        <v>0</v>
      </c>
    </row>
    <row r="43" spans="1:33" ht="409.5" x14ac:dyDescent="0.3">
      <c r="A43" s="124" t="s">
        <v>178</v>
      </c>
      <c r="B43" s="114"/>
      <c r="C43" s="123"/>
      <c r="D43" s="123"/>
      <c r="E43" s="123"/>
      <c r="F43" s="123"/>
      <c r="G43" s="123"/>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551" t="s">
        <v>527</v>
      </c>
      <c r="AG43" s="103">
        <f t="shared" si="3"/>
        <v>0</v>
      </c>
    </row>
    <row r="44" spans="1:33" x14ac:dyDescent="0.3">
      <c r="A44" s="113" t="s">
        <v>31</v>
      </c>
      <c r="B44" s="114">
        <f>B46+B47+B45+B48</f>
        <v>68238.600000000006</v>
      </c>
      <c r="C44" s="114">
        <f>C46+C47+C45+C48</f>
        <v>2224.6999999999998</v>
      </c>
      <c r="D44" s="114">
        <f>D46+D47+D45+D48</f>
        <v>1357.8</v>
      </c>
      <c r="E44" s="114">
        <f>E46+E47+E45+E48</f>
        <v>1357.8</v>
      </c>
      <c r="F44" s="114">
        <f>IFERROR(E44/B44*100,0)</f>
        <v>1.9897829087935563</v>
      </c>
      <c r="G44" s="114">
        <f>IFERROR(E44/C44*100,0)</f>
        <v>61.0329482626871</v>
      </c>
      <c r="H44" s="114">
        <f t="shared" ref="H44:AE44" si="22">H46+H47+H45+H48</f>
        <v>2224.6999999999998</v>
      </c>
      <c r="I44" s="114">
        <f t="shared" si="22"/>
        <v>1357.8</v>
      </c>
      <c r="J44" s="114">
        <f t="shared" si="22"/>
        <v>6221.4</v>
      </c>
      <c r="K44" s="114">
        <f t="shared" si="22"/>
        <v>0</v>
      </c>
      <c r="L44" s="114">
        <f t="shared" si="22"/>
        <v>5770</v>
      </c>
      <c r="M44" s="114">
        <f t="shared" si="22"/>
        <v>0</v>
      </c>
      <c r="N44" s="114">
        <f t="shared" si="22"/>
        <v>6064</v>
      </c>
      <c r="O44" s="114">
        <f t="shared" si="22"/>
        <v>0</v>
      </c>
      <c r="P44" s="114">
        <f t="shared" si="22"/>
        <v>7360.8</v>
      </c>
      <c r="Q44" s="114">
        <f t="shared" si="22"/>
        <v>0</v>
      </c>
      <c r="R44" s="114">
        <f t="shared" si="22"/>
        <v>6589.5</v>
      </c>
      <c r="S44" s="114">
        <f t="shared" si="22"/>
        <v>0</v>
      </c>
      <c r="T44" s="114">
        <f t="shared" si="22"/>
        <v>6862.6</v>
      </c>
      <c r="U44" s="114">
        <f t="shared" si="22"/>
        <v>0</v>
      </c>
      <c r="V44" s="114">
        <f t="shared" si="22"/>
        <v>4961.5</v>
      </c>
      <c r="W44" s="114">
        <f t="shared" si="22"/>
        <v>0</v>
      </c>
      <c r="X44" s="114">
        <f t="shared" si="22"/>
        <v>5331.5</v>
      </c>
      <c r="Y44" s="114">
        <f t="shared" si="22"/>
        <v>0</v>
      </c>
      <c r="Z44" s="114">
        <f t="shared" si="22"/>
        <v>4355.6000000000004</v>
      </c>
      <c r="AA44" s="114">
        <f t="shared" si="22"/>
        <v>0</v>
      </c>
      <c r="AB44" s="114">
        <f t="shared" si="22"/>
        <v>4277.4399999999996</v>
      </c>
      <c r="AC44" s="114">
        <f t="shared" si="22"/>
        <v>0</v>
      </c>
      <c r="AD44" s="114">
        <f t="shared" si="22"/>
        <v>8219.56</v>
      </c>
      <c r="AE44" s="114">
        <f t="shared" si="22"/>
        <v>0</v>
      </c>
      <c r="AF44" s="29"/>
      <c r="AG44" s="103">
        <f t="shared" si="3"/>
        <v>0</v>
      </c>
    </row>
    <row r="45" spans="1:33" x14ac:dyDescent="0.3">
      <c r="A45" s="116" t="s">
        <v>171</v>
      </c>
      <c r="B45" s="117"/>
      <c r="C45" s="118"/>
      <c r="D45" s="119"/>
      <c r="E45" s="118"/>
      <c r="F45" s="117"/>
      <c r="G45" s="117"/>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29"/>
      <c r="AG45" s="103">
        <f t="shared" si="3"/>
        <v>0</v>
      </c>
    </row>
    <row r="46" spans="1:33" x14ac:dyDescent="0.3">
      <c r="A46" s="116" t="s">
        <v>32</v>
      </c>
      <c r="B46" s="117"/>
      <c r="C46" s="118"/>
      <c r="D46" s="119"/>
      <c r="E46" s="118"/>
      <c r="F46" s="117"/>
      <c r="G46" s="117"/>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29"/>
      <c r="AG46" s="103">
        <f t="shared" si="3"/>
        <v>0</v>
      </c>
    </row>
    <row r="47" spans="1:33" x14ac:dyDescent="0.3">
      <c r="A47" s="116" t="s">
        <v>33</v>
      </c>
      <c r="B47" s="117">
        <f>J47+L47+N47+P47+R47+T47+V47+X47+Z47+AB47+AD47+H47</f>
        <v>68238.600000000006</v>
      </c>
      <c r="C47" s="118">
        <f>SUM(H47)</f>
        <v>2224.6999999999998</v>
      </c>
      <c r="D47" s="119">
        <f>E47</f>
        <v>1357.8</v>
      </c>
      <c r="E47" s="118">
        <f>SUM(I47,K47,M47,O47,Q47,S47,U47,W47,Y47,AA47,AC47,AE47)</f>
        <v>1357.8</v>
      </c>
      <c r="F47" s="117">
        <f>IFERROR(E47/B47*100,0)</f>
        <v>1.9897829087935563</v>
      </c>
      <c r="G47" s="117">
        <f>IFERROR(E47/C47*100,0)</f>
        <v>61.0329482626871</v>
      </c>
      <c r="H47" s="112">
        <v>2224.6999999999998</v>
      </c>
      <c r="I47" s="112">
        <v>1357.8</v>
      </c>
      <c r="J47" s="112">
        <v>6221.4</v>
      </c>
      <c r="K47" s="112"/>
      <c r="L47" s="112">
        <v>5770</v>
      </c>
      <c r="M47" s="112"/>
      <c r="N47" s="112">
        <v>6064</v>
      </c>
      <c r="O47" s="112"/>
      <c r="P47" s="112">
        <f>6884+476.8</f>
        <v>7360.8</v>
      </c>
      <c r="Q47" s="112"/>
      <c r="R47" s="112">
        <v>6589.5</v>
      </c>
      <c r="S47" s="112"/>
      <c r="T47" s="112">
        <f>6501.5+361.1</f>
        <v>6862.6</v>
      </c>
      <c r="U47" s="112"/>
      <c r="V47" s="112">
        <v>4961.5</v>
      </c>
      <c r="W47" s="112"/>
      <c r="X47" s="112">
        <v>5331.5</v>
      </c>
      <c r="Y47" s="112"/>
      <c r="Z47" s="112">
        <v>4355.6000000000004</v>
      </c>
      <c r="AA47" s="112"/>
      <c r="AB47" s="112">
        <v>4277.4399999999996</v>
      </c>
      <c r="AC47" s="112"/>
      <c r="AD47" s="112">
        <v>8219.56</v>
      </c>
      <c r="AE47" s="112"/>
      <c r="AF47" s="29"/>
      <c r="AG47" s="103">
        <f t="shared" si="3"/>
        <v>0</v>
      </c>
    </row>
    <row r="48" spans="1:33" x14ac:dyDescent="0.3">
      <c r="A48" s="116" t="s">
        <v>172</v>
      </c>
      <c r="B48" s="117"/>
      <c r="C48" s="118"/>
      <c r="D48" s="119"/>
      <c r="E48" s="118"/>
      <c r="F48" s="117"/>
      <c r="G48" s="117"/>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29"/>
      <c r="AG48" s="103">
        <f t="shared" si="3"/>
        <v>0</v>
      </c>
    </row>
    <row r="49" spans="1:33" ht="112.5" x14ac:dyDescent="0.3">
      <c r="A49" s="89" t="s">
        <v>179</v>
      </c>
      <c r="B49" s="117"/>
      <c r="C49" s="125"/>
      <c r="D49" s="125"/>
      <c r="E49" s="125"/>
      <c r="F49" s="125"/>
      <c r="G49" s="125"/>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29"/>
      <c r="AG49" s="103">
        <f t="shared" si="3"/>
        <v>0</v>
      </c>
    </row>
    <row r="50" spans="1:33" x14ac:dyDescent="0.3">
      <c r="A50" s="11" t="s">
        <v>31</v>
      </c>
      <c r="B50" s="114">
        <f>B52+B53+B51+B55</f>
        <v>277.7</v>
      </c>
      <c r="C50" s="114">
        <f>C52+C53+C51+C55</f>
        <v>0</v>
      </c>
      <c r="D50" s="115">
        <f>D52+D53+D51+D55</f>
        <v>0</v>
      </c>
      <c r="E50" s="114">
        <f>E52+E53+E51+E55</f>
        <v>0</v>
      </c>
      <c r="F50" s="114">
        <f>IFERROR(E50/B50*100,0)</f>
        <v>0</v>
      </c>
      <c r="G50" s="114">
        <f>IFERROR(E50/C50*100,0)</f>
        <v>0</v>
      </c>
      <c r="H50" s="114">
        <f t="shared" ref="H50:AE50" si="23">H52+H53+H51+H55</f>
        <v>0</v>
      </c>
      <c r="I50" s="114">
        <f t="shared" si="23"/>
        <v>0</v>
      </c>
      <c r="J50" s="114">
        <f t="shared" si="23"/>
        <v>0</v>
      </c>
      <c r="K50" s="114">
        <f t="shared" si="23"/>
        <v>0</v>
      </c>
      <c r="L50" s="114">
        <f t="shared" si="23"/>
        <v>9.4</v>
      </c>
      <c r="M50" s="114">
        <f t="shared" si="23"/>
        <v>0</v>
      </c>
      <c r="N50" s="114">
        <f t="shared" si="23"/>
        <v>12.7</v>
      </c>
      <c r="O50" s="114">
        <f t="shared" si="23"/>
        <v>0</v>
      </c>
      <c r="P50" s="114">
        <f t="shared" si="23"/>
        <v>82.7</v>
      </c>
      <c r="Q50" s="114">
        <f t="shared" si="23"/>
        <v>0</v>
      </c>
      <c r="R50" s="114">
        <f t="shared" si="23"/>
        <v>12.7</v>
      </c>
      <c r="S50" s="114">
        <f t="shared" si="23"/>
        <v>0</v>
      </c>
      <c r="T50" s="114">
        <f t="shared" si="23"/>
        <v>12.7</v>
      </c>
      <c r="U50" s="114">
        <f t="shared" si="23"/>
        <v>0</v>
      </c>
      <c r="V50" s="114">
        <f t="shared" si="23"/>
        <v>12.7</v>
      </c>
      <c r="W50" s="114">
        <f t="shared" si="23"/>
        <v>0</v>
      </c>
      <c r="X50" s="114">
        <f t="shared" si="23"/>
        <v>96.7</v>
      </c>
      <c r="Y50" s="114">
        <f t="shared" si="23"/>
        <v>0</v>
      </c>
      <c r="Z50" s="114">
        <f t="shared" si="23"/>
        <v>12.7</v>
      </c>
      <c r="AA50" s="114">
        <f t="shared" si="23"/>
        <v>0</v>
      </c>
      <c r="AB50" s="114">
        <f t="shared" si="23"/>
        <v>12.7</v>
      </c>
      <c r="AC50" s="114">
        <f t="shared" si="23"/>
        <v>0</v>
      </c>
      <c r="AD50" s="114">
        <f t="shared" si="23"/>
        <v>12.7</v>
      </c>
      <c r="AE50" s="114">
        <f t="shared" si="23"/>
        <v>0</v>
      </c>
      <c r="AF50" s="29"/>
      <c r="AG50" s="103">
        <f t="shared" si="3"/>
        <v>6.7501559897209518E-14</v>
      </c>
    </row>
    <row r="51" spans="1:33" x14ac:dyDescent="0.3">
      <c r="A51" s="7" t="s">
        <v>171</v>
      </c>
      <c r="B51" s="117"/>
      <c r="C51" s="118"/>
      <c r="D51" s="119"/>
      <c r="E51" s="118"/>
      <c r="F51" s="117"/>
      <c r="G51" s="117"/>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29"/>
      <c r="AG51" s="103">
        <f t="shared" si="3"/>
        <v>0</v>
      </c>
    </row>
    <row r="52" spans="1:33" x14ac:dyDescent="0.3">
      <c r="A52" s="7" t="s">
        <v>32</v>
      </c>
      <c r="B52" s="117">
        <f t="shared" ref="B52:B54" si="24">J52+L52+N52+P52+R52+T52+V52+X52+Z52+AB52+AD52+H52</f>
        <v>236</v>
      </c>
      <c r="C52" s="118">
        <f>SUM(H52)</f>
        <v>0</v>
      </c>
      <c r="D52" s="119">
        <f>E52</f>
        <v>0</v>
      </c>
      <c r="E52" s="118">
        <f>SUM(I52,K52,M52,O52,Q52,S52,U52,W52,Y52,AA52,AC52,AE52)</f>
        <v>0</v>
      </c>
      <c r="F52" s="117">
        <f>IFERROR(E52/B52*100,0)</f>
        <v>0</v>
      </c>
      <c r="G52" s="117">
        <f>IFERROR(E52/C52*100,0)</f>
        <v>0</v>
      </c>
      <c r="H52" s="112"/>
      <c r="I52" s="112"/>
      <c r="J52" s="112"/>
      <c r="K52" s="112"/>
      <c r="L52" s="112"/>
      <c r="M52" s="112"/>
      <c r="N52" s="112">
        <v>9.1</v>
      </c>
      <c r="O52" s="112"/>
      <c r="P52" s="112">
        <v>71.5</v>
      </c>
      <c r="Q52" s="112"/>
      <c r="R52" s="112">
        <v>12</v>
      </c>
      <c r="S52" s="112"/>
      <c r="T52" s="112">
        <v>12</v>
      </c>
      <c r="U52" s="112"/>
      <c r="V52" s="112">
        <v>12</v>
      </c>
      <c r="W52" s="112"/>
      <c r="X52" s="112">
        <v>83.4</v>
      </c>
      <c r="Y52" s="112"/>
      <c r="Z52" s="112">
        <v>12</v>
      </c>
      <c r="AA52" s="112"/>
      <c r="AB52" s="112">
        <v>12</v>
      </c>
      <c r="AC52" s="112"/>
      <c r="AD52" s="112">
        <v>12</v>
      </c>
      <c r="AE52" s="112"/>
      <c r="AF52" s="29"/>
      <c r="AG52" s="103">
        <f t="shared" si="3"/>
        <v>0</v>
      </c>
    </row>
    <row r="53" spans="1:33" x14ac:dyDescent="0.3">
      <c r="A53" s="7" t="s">
        <v>33</v>
      </c>
      <c r="B53" s="117">
        <f t="shared" si="24"/>
        <v>41.7</v>
      </c>
      <c r="C53" s="118">
        <f>SUM(H53)</f>
        <v>0</v>
      </c>
      <c r="D53" s="119">
        <f>E53</f>
        <v>0</v>
      </c>
      <c r="E53" s="118">
        <f>SUM(I53,K53,M53,O53,Q53,S53,U53,W53,Y53,AA53,AC53,AE53)</f>
        <v>0</v>
      </c>
      <c r="F53" s="117">
        <f>IFERROR(E53/B53*100,0)</f>
        <v>0</v>
      </c>
      <c r="G53" s="117">
        <f>IFERROR(E53/C53*100,0)</f>
        <v>0</v>
      </c>
      <c r="H53" s="112">
        <v>0</v>
      </c>
      <c r="I53" s="112">
        <v>0</v>
      </c>
      <c r="J53" s="112"/>
      <c r="K53" s="112"/>
      <c r="L53" s="112">
        <v>9.4</v>
      </c>
      <c r="M53" s="112"/>
      <c r="N53" s="112">
        <v>3.6</v>
      </c>
      <c r="O53" s="112"/>
      <c r="P53" s="112">
        <v>11.2</v>
      </c>
      <c r="Q53" s="112"/>
      <c r="R53" s="112">
        <v>0.7</v>
      </c>
      <c r="S53" s="112"/>
      <c r="T53" s="112">
        <v>0.7</v>
      </c>
      <c r="U53" s="112"/>
      <c r="V53" s="112">
        <v>0.7</v>
      </c>
      <c r="W53" s="112"/>
      <c r="X53" s="112">
        <v>13.3</v>
      </c>
      <c r="Y53" s="112"/>
      <c r="Z53" s="112">
        <v>0.7</v>
      </c>
      <c r="AA53" s="112"/>
      <c r="AB53" s="112">
        <v>0.7</v>
      </c>
      <c r="AC53" s="112"/>
      <c r="AD53" s="112">
        <v>0.7</v>
      </c>
      <c r="AE53" s="112"/>
      <c r="AF53" s="29"/>
      <c r="AG53" s="103">
        <f t="shared" si="3"/>
        <v>5.1070259132757201E-15</v>
      </c>
    </row>
    <row r="54" spans="1:33" ht="37.5" x14ac:dyDescent="0.3">
      <c r="A54" s="120" t="s">
        <v>176</v>
      </c>
      <c r="B54" s="121">
        <f t="shared" si="24"/>
        <v>0</v>
      </c>
      <c r="C54" s="121">
        <f>SUM(H54)</f>
        <v>0</v>
      </c>
      <c r="D54" s="121">
        <f>E54</f>
        <v>0</v>
      </c>
      <c r="E54" s="121">
        <f>SUM(I54,K54,M54,O54,Q54,S54,U54,W54,Y54,AA54,AC54,AE54)</f>
        <v>0</v>
      </c>
      <c r="F54" s="121">
        <f>IFERROR(E54/B54*100,0)</f>
        <v>0</v>
      </c>
      <c r="G54" s="121">
        <f>IFERROR(E54/C54*100,0)</f>
        <v>0</v>
      </c>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03">
        <f t="shared" si="3"/>
        <v>0</v>
      </c>
    </row>
    <row r="55" spans="1:33" x14ac:dyDescent="0.3">
      <c r="A55" s="7" t="s">
        <v>172</v>
      </c>
      <c r="B55" s="117"/>
      <c r="C55" s="118"/>
      <c r="D55" s="119"/>
      <c r="E55" s="118"/>
      <c r="F55" s="117"/>
      <c r="G55" s="117"/>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29"/>
      <c r="AG55" s="103">
        <f t="shared" si="3"/>
        <v>0</v>
      </c>
    </row>
    <row r="56" spans="1:33" ht="37.5" x14ac:dyDescent="0.3">
      <c r="A56" s="124" t="s">
        <v>180</v>
      </c>
      <c r="B56" s="114"/>
      <c r="C56" s="123"/>
      <c r="D56" s="123"/>
      <c r="E56" s="123"/>
      <c r="F56" s="123"/>
      <c r="G56" s="123"/>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29"/>
      <c r="AG56" s="103">
        <f t="shared" si="3"/>
        <v>0</v>
      </c>
    </row>
    <row r="57" spans="1:33" x14ac:dyDescent="0.3">
      <c r="A57" s="113" t="s">
        <v>31</v>
      </c>
      <c r="B57" s="114">
        <f>B60+B59+B58+B61</f>
        <v>182.5</v>
      </c>
      <c r="C57" s="114">
        <f t="shared" ref="C57:E57" si="25">C60+C59+C58+C61</f>
        <v>0</v>
      </c>
      <c r="D57" s="114">
        <f t="shared" si="25"/>
        <v>0</v>
      </c>
      <c r="E57" s="114">
        <f t="shared" si="25"/>
        <v>0</v>
      </c>
      <c r="F57" s="114">
        <f>IFERROR(E57/B57*100,0)</f>
        <v>0</v>
      </c>
      <c r="G57" s="114">
        <f>IFERROR(E57/C57*100,0)</f>
        <v>0</v>
      </c>
      <c r="H57" s="114">
        <f t="shared" ref="H57:U57" si="26">H60+H59+H58+H61</f>
        <v>0</v>
      </c>
      <c r="I57" s="114">
        <f t="shared" si="26"/>
        <v>0</v>
      </c>
      <c r="J57" s="114">
        <f t="shared" si="26"/>
        <v>11.65</v>
      </c>
      <c r="K57" s="114">
        <f t="shared" si="26"/>
        <v>0</v>
      </c>
      <c r="L57" s="114">
        <f t="shared" si="26"/>
        <v>11.65</v>
      </c>
      <c r="M57" s="114">
        <f t="shared" si="26"/>
        <v>0</v>
      </c>
      <c r="N57" s="114">
        <f t="shared" si="26"/>
        <v>11.65</v>
      </c>
      <c r="O57" s="114">
        <f t="shared" si="26"/>
        <v>0</v>
      </c>
      <c r="P57" s="114">
        <f t="shared" si="26"/>
        <v>54.35</v>
      </c>
      <c r="Q57" s="114">
        <f t="shared" si="26"/>
        <v>0</v>
      </c>
      <c r="R57" s="114">
        <f t="shared" si="26"/>
        <v>11.65</v>
      </c>
      <c r="S57" s="114">
        <f t="shared" si="26"/>
        <v>0</v>
      </c>
      <c r="T57" s="114">
        <f t="shared" si="26"/>
        <v>11.65</v>
      </c>
      <c r="U57" s="114">
        <f t="shared" si="26"/>
        <v>0</v>
      </c>
      <c r="V57" s="114">
        <f t="shared" ref="V57:AE57" si="27">V59+V60+V58+V61</f>
        <v>11.65</v>
      </c>
      <c r="W57" s="114">
        <f t="shared" si="27"/>
        <v>0</v>
      </c>
      <c r="X57" s="114">
        <f t="shared" si="27"/>
        <v>11.65</v>
      </c>
      <c r="Y57" s="114">
        <f t="shared" si="27"/>
        <v>0</v>
      </c>
      <c r="Z57" s="114">
        <f t="shared" si="27"/>
        <v>11.65</v>
      </c>
      <c r="AA57" s="114">
        <f t="shared" si="27"/>
        <v>0</v>
      </c>
      <c r="AB57" s="114">
        <f t="shared" si="27"/>
        <v>11.65</v>
      </c>
      <c r="AC57" s="114">
        <f t="shared" si="27"/>
        <v>0</v>
      </c>
      <c r="AD57" s="114">
        <f t="shared" si="27"/>
        <v>23.299999999999997</v>
      </c>
      <c r="AE57" s="114">
        <f t="shared" si="27"/>
        <v>0</v>
      </c>
      <c r="AF57" s="29"/>
      <c r="AG57" s="103">
        <f t="shared" si="3"/>
        <v>0</v>
      </c>
    </row>
    <row r="58" spans="1:33" x14ac:dyDescent="0.3">
      <c r="A58" s="116" t="s">
        <v>171</v>
      </c>
      <c r="B58" s="117"/>
      <c r="C58" s="118"/>
      <c r="D58" s="119"/>
      <c r="E58" s="118"/>
      <c r="F58" s="117"/>
      <c r="G58" s="117"/>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29"/>
      <c r="AG58" s="103">
        <f t="shared" si="3"/>
        <v>0</v>
      </c>
    </row>
    <row r="59" spans="1:33" x14ac:dyDescent="0.3">
      <c r="A59" s="116" t="s">
        <v>32</v>
      </c>
      <c r="B59" s="117">
        <f t="shared" ref="B59:B60" si="28">J59+L59+N59+P59+R59+T59+V59+X59+Z59+AB59+AD59+H59</f>
        <v>155.1</v>
      </c>
      <c r="C59" s="118">
        <f t="shared" ref="C59:C60" si="29">SUM(H59)</f>
        <v>0</v>
      </c>
      <c r="D59" s="119">
        <f t="shared" ref="D59:D60" si="30">E59</f>
        <v>0</v>
      </c>
      <c r="E59" s="118">
        <f t="shared" ref="E59:E60" si="31">SUM(I59,K59,M59,O59,Q59,S59,U59,W59,Y59,AA59,AC59,AE59)</f>
        <v>0</v>
      </c>
      <c r="F59" s="117">
        <f>IFERROR(E59/#REF!*100,0)</f>
        <v>0</v>
      </c>
      <c r="G59" s="117">
        <f>IFERROR(E59/C59*100,0)</f>
        <v>0</v>
      </c>
      <c r="H59" s="112"/>
      <c r="I59" s="112"/>
      <c r="J59" s="112">
        <v>0</v>
      </c>
      <c r="K59" s="112"/>
      <c r="L59" s="112">
        <v>10.8</v>
      </c>
      <c r="M59" s="112"/>
      <c r="N59" s="112">
        <v>10.8</v>
      </c>
      <c r="O59" s="112"/>
      <c r="P59" s="112">
        <v>47.07</v>
      </c>
      <c r="Q59" s="112"/>
      <c r="R59" s="112">
        <v>10.8</v>
      </c>
      <c r="S59" s="112"/>
      <c r="T59" s="112">
        <v>10.8</v>
      </c>
      <c r="U59" s="112"/>
      <c r="V59" s="112">
        <v>10.8</v>
      </c>
      <c r="W59" s="112"/>
      <c r="X59" s="112">
        <v>10.8</v>
      </c>
      <c r="Y59" s="112"/>
      <c r="Z59" s="112">
        <v>10.8</v>
      </c>
      <c r="AA59" s="112"/>
      <c r="AB59" s="112">
        <v>10.8</v>
      </c>
      <c r="AC59" s="112"/>
      <c r="AD59" s="112">
        <v>21.63</v>
      </c>
      <c r="AE59" s="112"/>
      <c r="AF59" s="29"/>
      <c r="AG59" s="103">
        <f t="shared" si="3"/>
        <v>0</v>
      </c>
    </row>
    <row r="60" spans="1:33" x14ac:dyDescent="0.3">
      <c r="A60" s="116" t="s">
        <v>33</v>
      </c>
      <c r="B60" s="117">
        <f t="shared" si="28"/>
        <v>27.400000000000006</v>
      </c>
      <c r="C60" s="118">
        <f t="shared" si="29"/>
        <v>0</v>
      </c>
      <c r="D60" s="119">
        <f t="shared" si="30"/>
        <v>0</v>
      </c>
      <c r="E60" s="118">
        <f t="shared" si="31"/>
        <v>0</v>
      </c>
      <c r="F60" s="117">
        <f>IFERROR(E60/B59*100,0)</f>
        <v>0</v>
      </c>
      <c r="G60" s="117">
        <f>IFERROR(E60/C60*100,0)</f>
        <v>0</v>
      </c>
      <c r="H60" s="112">
        <v>0</v>
      </c>
      <c r="I60" s="112">
        <v>0</v>
      </c>
      <c r="J60" s="112">
        <v>11.65</v>
      </c>
      <c r="K60" s="112"/>
      <c r="L60" s="112">
        <v>0.85</v>
      </c>
      <c r="M60" s="112"/>
      <c r="N60" s="112">
        <v>0.85</v>
      </c>
      <c r="O60" s="112"/>
      <c r="P60" s="112">
        <v>7.28</v>
      </c>
      <c r="Q60" s="112"/>
      <c r="R60" s="112">
        <v>0.85</v>
      </c>
      <c r="S60" s="112"/>
      <c r="T60" s="112">
        <v>0.85</v>
      </c>
      <c r="U60" s="112"/>
      <c r="V60" s="112">
        <v>0.85</v>
      </c>
      <c r="W60" s="112"/>
      <c r="X60" s="112">
        <v>0.85</v>
      </c>
      <c r="Y60" s="112"/>
      <c r="Z60" s="112">
        <v>0.85</v>
      </c>
      <c r="AA60" s="112"/>
      <c r="AB60" s="112">
        <v>0.85</v>
      </c>
      <c r="AC60" s="112"/>
      <c r="AD60" s="112">
        <v>1.67</v>
      </c>
      <c r="AE60" s="112"/>
      <c r="AF60" s="29"/>
      <c r="AG60" s="103">
        <f t="shared" si="3"/>
        <v>6.6613381477509392E-15</v>
      </c>
    </row>
    <row r="61" spans="1:33" x14ac:dyDescent="0.3">
      <c r="A61" s="116" t="s">
        <v>172</v>
      </c>
      <c r="B61" s="117"/>
      <c r="C61" s="118"/>
      <c r="D61" s="119"/>
      <c r="E61" s="118"/>
      <c r="F61" s="117"/>
      <c r="G61" s="117"/>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29"/>
      <c r="AG61" s="103">
        <f t="shared" si="3"/>
        <v>0</v>
      </c>
    </row>
    <row r="62" spans="1:33" x14ac:dyDescent="0.3">
      <c r="A62" s="126" t="s">
        <v>181</v>
      </c>
      <c r="B62" s="105"/>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02"/>
      <c r="AG62" s="103">
        <f t="shared" si="3"/>
        <v>0</v>
      </c>
    </row>
    <row r="63" spans="1:33" x14ac:dyDescent="0.3">
      <c r="A63" s="104" t="s">
        <v>31</v>
      </c>
      <c r="B63" s="105">
        <f>B64+B65+B66</f>
        <v>70865.2</v>
      </c>
      <c r="C63" s="105">
        <f>C64+C65+C66</f>
        <v>4455.3</v>
      </c>
      <c r="D63" s="105">
        <f>D64+D65+D66</f>
        <v>1704.55</v>
      </c>
      <c r="E63" s="105">
        <f>E64+E65+E66</f>
        <v>1704.55</v>
      </c>
      <c r="F63" s="106">
        <f>E63/B63*100</f>
        <v>2.4053414087591656</v>
      </c>
      <c r="G63" s="106">
        <f>E63/C63*100</f>
        <v>38.258927569411711</v>
      </c>
      <c r="H63" s="105">
        <f>H64+H65+H66</f>
        <v>4455.3</v>
      </c>
      <c r="I63" s="105">
        <f t="shared" ref="I63:AE63" si="32">I64+I65+I66</f>
        <v>1704.55</v>
      </c>
      <c r="J63" s="105">
        <f t="shared" si="32"/>
        <v>5432.6</v>
      </c>
      <c r="K63" s="105">
        <f t="shared" si="32"/>
        <v>0</v>
      </c>
      <c r="L63" s="105">
        <f t="shared" si="32"/>
        <v>5719.1</v>
      </c>
      <c r="M63" s="105">
        <f t="shared" si="32"/>
        <v>0</v>
      </c>
      <c r="N63" s="105">
        <f t="shared" si="32"/>
        <v>6524.0599999999995</v>
      </c>
      <c r="O63" s="105">
        <f t="shared" si="32"/>
        <v>0</v>
      </c>
      <c r="P63" s="105">
        <f t="shared" si="32"/>
        <v>5928.9</v>
      </c>
      <c r="Q63" s="105">
        <f t="shared" si="32"/>
        <v>0</v>
      </c>
      <c r="R63" s="105">
        <f t="shared" si="32"/>
        <v>6768.2</v>
      </c>
      <c r="S63" s="105">
        <f t="shared" si="32"/>
        <v>0</v>
      </c>
      <c r="T63" s="105">
        <f t="shared" si="32"/>
        <v>7220.2</v>
      </c>
      <c r="U63" s="105">
        <f t="shared" si="32"/>
        <v>0</v>
      </c>
      <c r="V63" s="105">
        <f t="shared" si="32"/>
        <v>6677.84</v>
      </c>
      <c r="W63" s="105">
        <f t="shared" si="32"/>
        <v>0</v>
      </c>
      <c r="X63" s="105">
        <f t="shared" si="32"/>
        <v>6066.4</v>
      </c>
      <c r="Y63" s="105">
        <f t="shared" si="32"/>
        <v>0</v>
      </c>
      <c r="Z63" s="105">
        <f t="shared" si="32"/>
        <v>6496</v>
      </c>
      <c r="AA63" s="105">
        <f t="shared" si="32"/>
        <v>0</v>
      </c>
      <c r="AB63" s="105">
        <f t="shared" si="32"/>
        <v>5947.9</v>
      </c>
      <c r="AC63" s="105">
        <f t="shared" si="32"/>
        <v>0</v>
      </c>
      <c r="AD63" s="105">
        <f t="shared" si="32"/>
        <v>3628.7</v>
      </c>
      <c r="AE63" s="105">
        <f t="shared" si="32"/>
        <v>0</v>
      </c>
      <c r="AF63" s="102"/>
      <c r="AG63" s="103">
        <f t="shared" si="3"/>
        <v>0</v>
      </c>
    </row>
    <row r="64" spans="1:33" x14ac:dyDescent="0.3">
      <c r="A64" s="107" t="s">
        <v>171</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2"/>
      <c r="AG64" s="103">
        <f t="shared" si="3"/>
        <v>0</v>
      </c>
    </row>
    <row r="65" spans="1:33" x14ac:dyDescent="0.3">
      <c r="A65" s="107" t="s">
        <v>32</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2"/>
      <c r="AG65" s="103">
        <f t="shared" si="3"/>
        <v>0</v>
      </c>
    </row>
    <row r="66" spans="1:33" x14ac:dyDescent="0.3">
      <c r="A66" s="107" t="s">
        <v>33</v>
      </c>
      <c r="B66" s="108">
        <f>B72+B78+B84+B90+B96</f>
        <v>70865.2</v>
      </c>
      <c r="C66" s="108">
        <f>C72+C78+C84+C90+C96</f>
        <v>4455.3</v>
      </c>
      <c r="D66" s="108">
        <f>D72+D78+D84+D90+D96</f>
        <v>1704.55</v>
      </c>
      <c r="E66" s="108">
        <f>E72+E78+E84+E90+E96</f>
        <v>1704.55</v>
      </c>
      <c r="F66" s="108">
        <f>E66/B66*100</f>
        <v>2.4053414087591656</v>
      </c>
      <c r="G66" s="108">
        <f>IFERROR(E66/C66*100,0)</f>
        <v>38.258927569411711</v>
      </c>
      <c r="H66" s="108">
        <f>H72+H78+H84+H90+H96</f>
        <v>4455.3</v>
      </c>
      <c r="I66" s="108">
        <f t="shared" ref="I66:AE66" si="33">I72+I78+I84+I90+I96</f>
        <v>1704.55</v>
      </c>
      <c r="J66" s="108">
        <f t="shared" si="33"/>
        <v>5432.6</v>
      </c>
      <c r="K66" s="108">
        <f t="shared" si="33"/>
        <v>0</v>
      </c>
      <c r="L66" s="108">
        <f t="shared" si="33"/>
        <v>5719.1</v>
      </c>
      <c r="M66" s="108">
        <f t="shared" si="33"/>
        <v>0</v>
      </c>
      <c r="N66" s="108">
        <f t="shared" si="33"/>
        <v>6524.0599999999995</v>
      </c>
      <c r="O66" s="108">
        <f t="shared" si="33"/>
        <v>0</v>
      </c>
      <c r="P66" s="108">
        <f t="shared" si="33"/>
        <v>5928.9</v>
      </c>
      <c r="Q66" s="108">
        <f t="shared" si="33"/>
        <v>0</v>
      </c>
      <c r="R66" s="108">
        <f t="shared" si="33"/>
        <v>6768.2</v>
      </c>
      <c r="S66" s="108">
        <f t="shared" si="33"/>
        <v>0</v>
      </c>
      <c r="T66" s="108">
        <f t="shared" si="33"/>
        <v>7220.2</v>
      </c>
      <c r="U66" s="108">
        <f t="shared" si="33"/>
        <v>0</v>
      </c>
      <c r="V66" s="108">
        <f t="shared" si="33"/>
        <v>6677.84</v>
      </c>
      <c r="W66" s="108">
        <f t="shared" si="33"/>
        <v>0</v>
      </c>
      <c r="X66" s="108">
        <f t="shared" si="33"/>
        <v>6066.4</v>
      </c>
      <c r="Y66" s="108">
        <f t="shared" si="33"/>
        <v>0</v>
      </c>
      <c r="Z66" s="108">
        <f t="shared" si="33"/>
        <v>6496</v>
      </c>
      <c r="AA66" s="108">
        <f t="shared" si="33"/>
        <v>0</v>
      </c>
      <c r="AB66" s="108">
        <f t="shared" si="33"/>
        <v>5947.9</v>
      </c>
      <c r="AC66" s="108">
        <f t="shared" si="33"/>
        <v>0</v>
      </c>
      <c r="AD66" s="108">
        <f t="shared" si="33"/>
        <v>3628.7</v>
      </c>
      <c r="AE66" s="108">
        <f t="shared" si="33"/>
        <v>0</v>
      </c>
      <c r="AF66" s="102"/>
      <c r="AG66" s="103">
        <f t="shared" si="3"/>
        <v>0</v>
      </c>
    </row>
    <row r="67" spans="1:33" x14ac:dyDescent="0.3">
      <c r="A67" s="107" t="s">
        <v>172</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2"/>
      <c r="AG67" s="103">
        <f t="shared" si="3"/>
        <v>0</v>
      </c>
    </row>
    <row r="68" spans="1:33" ht="37.5" x14ac:dyDescent="0.3">
      <c r="A68" s="109" t="s">
        <v>182</v>
      </c>
      <c r="B68" s="110"/>
      <c r="C68" s="111"/>
      <c r="D68" s="111"/>
      <c r="E68" s="111"/>
      <c r="F68" s="111"/>
      <c r="G68" s="111"/>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29"/>
      <c r="AG68" s="103">
        <f t="shared" si="3"/>
        <v>0</v>
      </c>
    </row>
    <row r="69" spans="1:33" x14ac:dyDescent="0.3">
      <c r="A69" s="128" t="s">
        <v>31</v>
      </c>
      <c r="B69" s="114">
        <f>B71+B72+B70+B73</f>
        <v>314.7</v>
      </c>
      <c r="C69" s="114">
        <f>C71+C72+C70+C73</f>
        <v>0</v>
      </c>
      <c r="D69" s="114">
        <f>D71+D72+D70+D73</f>
        <v>0</v>
      </c>
      <c r="E69" s="114">
        <f>E71+E72+E70+E73</f>
        <v>0</v>
      </c>
      <c r="F69" s="114">
        <f>IFERROR(E69/B69*100,0)</f>
        <v>0</v>
      </c>
      <c r="G69" s="114">
        <f>IFERROR(E69/C69*100,0)</f>
        <v>0</v>
      </c>
      <c r="H69" s="114">
        <f t="shared" ref="H69:AE69" si="34">H71+H72+H70+H73</f>
        <v>0</v>
      </c>
      <c r="I69" s="114">
        <f t="shared" si="34"/>
        <v>0</v>
      </c>
      <c r="J69" s="114">
        <f t="shared" si="34"/>
        <v>0</v>
      </c>
      <c r="K69" s="114">
        <f t="shared" si="34"/>
        <v>0</v>
      </c>
      <c r="L69" s="114">
        <f t="shared" si="34"/>
        <v>0</v>
      </c>
      <c r="M69" s="114">
        <f t="shared" si="34"/>
        <v>0</v>
      </c>
      <c r="N69" s="114">
        <f t="shared" si="34"/>
        <v>0</v>
      </c>
      <c r="O69" s="114">
        <f t="shared" si="34"/>
        <v>0</v>
      </c>
      <c r="P69" s="114">
        <f t="shared" si="34"/>
        <v>0</v>
      </c>
      <c r="Q69" s="114">
        <f t="shared" si="34"/>
        <v>0</v>
      </c>
      <c r="R69" s="114">
        <f t="shared" si="34"/>
        <v>0</v>
      </c>
      <c r="S69" s="114">
        <f t="shared" si="34"/>
        <v>0</v>
      </c>
      <c r="T69" s="114">
        <f t="shared" si="34"/>
        <v>0</v>
      </c>
      <c r="U69" s="114">
        <f t="shared" si="34"/>
        <v>0</v>
      </c>
      <c r="V69" s="114">
        <f t="shared" si="34"/>
        <v>314.7</v>
      </c>
      <c r="W69" s="114">
        <f t="shared" si="34"/>
        <v>0</v>
      </c>
      <c r="X69" s="114">
        <f t="shared" si="34"/>
        <v>0</v>
      </c>
      <c r="Y69" s="114">
        <f t="shared" si="34"/>
        <v>0</v>
      </c>
      <c r="Z69" s="114">
        <f t="shared" si="34"/>
        <v>0</v>
      </c>
      <c r="AA69" s="114">
        <f t="shared" si="34"/>
        <v>0</v>
      </c>
      <c r="AB69" s="114">
        <f t="shared" si="34"/>
        <v>0</v>
      </c>
      <c r="AC69" s="114">
        <f t="shared" si="34"/>
        <v>0</v>
      </c>
      <c r="AD69" s="114">
        <f t="shared" si="34"/>
        <v>0</v>
      </c>
      <c r="AE69" s="114">
        <f t="shared" si="34"/>
        <v>0</v>
      </c>
      <c r="AF69" s="29"/>
      <c r="AG69" s="103">
        <f t="shared" si="3"/>
        <v>0</v>
      </c>
    </row>
    <row r="70" spans="1:33" x14ac:dyDescent="0.3">
      <c r="A70" s="129" t="s">
        <v>171</v>
      </c>
      <c r="B70" s="117"/>
      <c r="C70" s="118"/>
      <c r="D70" s="119"/>
      <c r="E70" s="118"/>
      <c r="F70" s="117"/>
      <c r="G70" s="117"/>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29"/>
      <c r="AG70" s="103">
        <f t="shared" si="3"/>
        <v>0</v>
      </c>
    </row>
    <row r="71" spans="1:33" x14ac:dyDescent="0.3">
      <c r="A71" s="129" t="s">
        <v>32</v>
      </c>
      <c r="B71" s="117"/>
      <c r="C71" s="118"/>
      <c r="D71" s="119"/>
      <c r="E71" s="118"/>
      <c r="F71" s="117"/>
      <c r="G71" s="117"/>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29"/>
      <c r="AG71" s="103">
        <f t="shared" si="3"/>
        <v>0</v>
      </c>
    </row>
    <row r="72" spans="1:33" x14ac:dyDescent="0.3">
      <c r="A72" s="116" t="s">
        <v>33</v>
      </c>
      <c r="B72" s="117">
        <f>J72+L72+N72+P72+R72+T72+V72+X72+Z72+AB72+AD72+H72</f>
        <v>314.7</v>
      </c>
      <c r="C72" s="118">
        <f>SUM(H72)</f>
        <v>0</v>
      </c>
      <c r="D72" s="119">
        <f>E72</f>
        <v>0</v>
      </c>
      <c r="E72" s="118">
        <f>SUM(I72,K72,M72,O72,Q72,S72,U72,W72,Y72,AA72,AC72,AE72)</f>
        <v>0</v>
      </c>
      <c r="F72" s="117">
        <f>IFERROR(E72/B72*100,0)</f>
        <v>0</v>
      </c>
      <c r="G72" s="117">
        <f>IFERROR(E72/C72*100,0)</f>
        <v>0</v>
      </c>
      <c r="H72" s="112">
        <v>0</v>
      </c>
      <c r="I72" s="112">
        <v>0</v>
      </c>
      <c r="J72" s="112"/>
      <c r="K72" s="112"/>
      <c r="L72" s="112"/>
      <c r="M72" s="112"/>
      <c r="N72" s="112"/>
      <c r="O72" s="112"/>
      <c r="P72" s="112"/>
      <c r="Q72" s="112"/>
      <c r="R72" s="112"/>
      <c r="S72" s="112"/>
      <c r="T72" s="112"/>
      <c r="U72" s="112"/>
      <c r="V72" s="112">
        <v>314.7</v>
      </c>
      <c r="W72" s="112"/>
      <c r="X72" s="112"/>
      <c r="Y72" s="112"/>
      <c r="Z72" s="112"/>
      <c r="AA72" s="112"/>
      <c r="AB72" s="112"/>
      <c r="AC72" s="112"/>
      <c r="AD72" s="112"/>
      <c r="AE72" s="112"/>
      <c r="AF72" s="29"/>
      <c r="AG72" s="103">
        <f t="shared" si="3"/>
        <v>0</v>
      </c>
    </row>
    <row r="73" spans="1:33" x14ac:dyDescent="0.3">
      <c r="A73" s="116" t="s">
        <v>172</v>
      </c>
      <c r="B73" s="117"/>
      <c r="C73" s="118"/>
      <c r="D73" s="119"/>
      <c r="E73" s="118"/>
      <c r="F73" s="117"/>
      <c r="G73" s="117"/>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29"/>
      <c r="AG73" s="103">
        <f t="shared" si="3"/>
        <v>0</v>
      </c>
    </row>
    <row r="74" spans="1:33" ht="37.5" x14ac:dyDescent="0.3">
      <c r="A74" s="124" t="s">
        <v>183</v>
      </c>
      <c r="B74" s="114"/>
      <c r="C74" s="123"/>
      <c r="D74" s="123"/>
      <c r="E74" s="123"/>
      <c r="F74" s="123"/>
      <c r="G74" s="123"/>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29"/>
      <c r="AG74" s="103">
        <f t="shared" si="3"/>
        <v>0</v>
      </c>
    </row>
    <row r="75" spans="1:33" x14ac:dyDescent="0.3">
      <c r="A75" s="113" t="s">
        <v>31</v>
      </c>
      <c r="B75" s="114">
        <f>B77+B78+B76+B79</f>
        <v>66</v>
      </c>
      <c r="C75" s="114">
        <f>C77+C78+C76+C79</f>
        <v>0</v>
      </c>
      <c r="D75" s="114">
        <f>D77+D78+D76+D79</f>
        <v>0</v>
      </c>
      <c r="E75" s="114">
        <f>E77+E78+E76+E79</f>
        <v>0</v>
      </c>
      <c r="F75" s="114">
        <f>IFERROR(E75/B75*100,0)</f>
        <v>0</v>
      </c>
      <c r="G75" s="114">
        <f>IFERROR(E75/C75*100,0)</f>
        <v>0</v>
      </c>
      <c r="H75" s="114">
        <f t="shared" ref="H75:AE75" si="35">H77+H78+H76+H79</f>
        <v>0</v>
      </c>
      <c r="I75" s="114">
        <f t="shared" si="35"/>
        <v>0</v>
      </c>
      <c r="J75" s="114">
        <f t="shared" si="35"/>
        <v>0</v>
      </c>
      <c r="K75" s="114">
        <f t="shared" si="35"/>
        <v>0</v>
      </c>
      <c r="L75" s="114">
        <f t="shared" si="35"/>
        <v>0</v>
      </c>
      <c r="M75" s="114">
        <f t="shared" si="35"/>
        <v>0</v>
      </c>
      <c r="N75" s="114">
        <f t="shared" si="35"/>
        <v>0</v>
      </c>
      <c r="O75" s="114">
        <f t="shared" si="35"/>
        <v>0</v>
      </c>
      <c r="P75" s="114">
        <f t="shared" si="35"/>
        <v>66</v>
      </c>
      <c r="Q75" s="114">
        <f t="shared" si="35"/>
        <v>0</v>
      </c>
      <c r="R75" s="114">
        <f t="shared" si="35"/>
        <v>0</v>
      </c>
      <c r="S75" s="114">
        <f t="shared" si="35"/>
        <v>0</v>
      </c>
      <c r="T75" s="114">
        <f t="shared" si="35"/>
        <v>0</v>
      </c>
      <c r="U75" s="114">
        <f t="shared" si="35"/>
        <v>0</v>
      </c>
      <c r="V75" s="114">
        <f t="shared" si="35"/>
        <v>0</v>
      </c>
      <c r="W75" s="114">
        <f t="shared" si="35"/>
        <v>0</v>
      </c>
      <c r="X75" s="114">
        <f t="shared" si="35"/>
        <v>0</v>
      </c>
      <c r="Y75" s="114">
        <f t="shared" si="35"/>
        <v>0</v>
      </c>
      <c r="Z75" s="114">
        <f t="shared" si="35"/>
        <v>0</v>
      </c>
      <c r="AA75" s="114">
        <f t="shared" si="35"/>
        <v>0</v>
      </c>
      <c r="AB75" s="114">
        <f t="shared" si="35"/>
        <v>0</v>
      </c>
      <c r="AC75" s="114">
        <f t="shared" si="35"/>
        <v>0</v>
      </c>
      <c r="AD75" s="114">
        <f t="shared" si="35"/>
        <v>0</v>
      </c>
      <c r="AE75" s="114">
        <f t="shared" si="35"/>
        <v>0</v>
      </c>
      <c r="AF75" s="29"/>
      <c r="AG75" s="103">
        <f t="shared" si="3"/>
        <v>0</v>
      </c>
    </row>
    <row r="76" spans="1:33" x14ac:dyDescent="0.3">
      <c r="A76" s="116" t="s">
        <v>171</v>
      </c>
      <c r="B76" s="117"/>
      <c r="C76" s="118"/>
      <c r="D76" s="119"/>
      <c r="E76" s="118"/>
      <c r="F76" s="117"/>
      <c r="G76" s="117"/>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29"/>
      <c r="AG76" s="103">
        <f t="shared" ref="AG76:AG139" si="36">B76-H76-J76-L76-N76-P76-R76-T76-V76-X76-Z76-AB76-AD76</f>
        <v>0</v>
      </c>
    </row>
    <row r="77" spans="1:33" x14ac:dyDescent="0.3">
      <c r="A77" s="116" t="s">
        <v>32</v>
      </c>
      <c r="B77" s="117"/>
      <c r="C77" s="118"/>
      <c r="D77" s="119"/>
      <c r="E77" s="118"/>
      <c r="F77" s="117"/>
      <c r="G77" s="117"/>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29"/>
      <c r="AG77" s="103">
        <f t="shared" si="36"/>
        <v>0</v>
      </c>
    </row>
    <row r="78" spans="1:33" x14ac:dyDescent="0.3">
      <c r="A78" s="116" t="s">
        <v>33</v>
      </c>
      <c r="B78" s="117">
        <f>J78+L78+N78+P78+R78+T78+V78+X78+Z78+AB78+AD78+H78</f>
        <v>66</v>
      </c>
      <c r="C78" s="118">
        <f>SUM(H78)</f>
        <v>0</v>
      </c>
      <c r="D78" s="119">
        <f>E78</f>
        <v>0</v>
      </c>
      <c r="E78" s="118">
        <f>SUM(I78,K78,M78,O78,Q78,S78,U78,W78,Y78,AA78,AC78,AE78)</f>
        <v>0</v>
      </c>
      <c r="F78" s="117">
        <f>IFERROR(E78/B78*100,0)</f>
        <v>0</v>
      </c>
      <c r="G78" s="117">
        <f>IFERROR(E78/C78*100,0)</f>
        <v>0</v>
      </c>
      <c r="H78" s="112">
        <v>0</v>
      </c>
      <c r="I78" s="112">
        <v>0</v>
      </c>
      <c r="J78" s="112"/>
      <c r="K78" s="112"/>
      <c r="L78" s="112"/>
      <c r="M78" s="112"/>
      <c r="N78" s="112"/>
      <c r="O78" s="112"/>
      <c r="P78" s="112">
        <v>66</v>
      </c>
      <c r="Q78" s="112"/>
      <c r="R78" s="112"/>
      <c r="S78" s="112"/>
      <c r="T78" s="112"/>
      <c r="U78" s="112"/>
      <c r="V78" s="112"/>
      <c r="W78" s="112"/>
      <c r="X78" s="112"/>
      <c r="Y78" s="112"/>
      <c r="Z78" s="112"/>
      <c r="AA78" s="112"/>
      <c r="AB78" s="112"/>
      <c r="AC78" s="112"/>
      <c r="AD78" s="112"/>
      <c r="AE78" s="112"/>
      <c r="AF78" s="29"/>
      <c r="AG78" s="103">
        <f t="shared" si="36"/>
        <v>0</v>
      </c>
    </row>
    <row r="79" spans="1:33" x14ac:dyDescent="0.3">
      <c r="A79" s="116" t="s">
        <v>172</v>
      </c>
      <c r="B79" s="117"/>
      <c r="C79" s="118"/>
      <c r="D79" s="119"/>
      <c r="E79" s="118"/>
      <c r="F79" s="117"/>
      <c r="G79" s="117"/>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29"/>
      <c r="AG79" s="103">
        <f t="shared" si="36"/>
        <v>0</v>
      </c>
    </row>
    <row r="80" spans="1:33" ht="37.5" x14ac:dyDescent="0.3">
      <c r="A80" s="124" t="s">
        <v>184</v>
      </c>
      <c r="B80" s="114"/>
      <c r="C80" s="123"/>
      <c r="D80" s="123"/>
      <c r="E80" s="123"/>
      <c r="F80" s="123"/>
      <c r="G80" s="123"/>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29"/>
      <c r="AG80" s="103">
        <f t="shared" si="36"/>
        <v>0</v>
      </c>
    </row>
    <row r="81" spans="1:33" x14ac:dyDescent="0.3">
      <c r="A81" s="113" t="s">
        <v>31</v>
      </c>
      <c r="B81" s="114">
        <f>B83+B84+B82+B85</f>
        <v>500</v>
      </c>
      <c r="C81" s="114">
        <f>C83+C84+C82+C85</f>
        <v>0</v>
      </c>
      <c r="D81" s="114">
        <f>D83+D84+D82+D85</f>
        <v>0</v>
      </c>
      <c r="E81" s="114">
        <f>E83+E84+E82+E85</f>
        <v>0</v>
      </c>
      <c r="F81" s="114">
        <f>IFERROR(E81/B81*100,0)</f>
        <v>0</v>
      </c>
      <c r="G81" s="114">
        <f>IFERROR(E81/C81*100,0)</f>
        <v>0</v>
      </c>
      <c r="H81" s="114">
        <f t="shared" ref="H81:AE81" si="37">H83+H84+H82+H85</f>
        <v>0</v>
      </c>
      <c r="I81" s="114">
        <f t="shared" si="37"/>
        <v>0</v>
      </c>
      <c r="J81" s="114">
        <f t="shared" si="37"/>
        <v>0</v>
      </c>
      <c r="K81" s="114">
        <f t="shared" si="37"/>
        <v>0</v>
      </c>
      <c r="L81" s="114">
        <f t="shared" si="37"/>
        <v>169</v>
      </c>
      <c r="M81" s="114">
        <f t="shared" si="37"/>
        <v>0</v>
      </c>
      <c r="N81" s="114">
        <f t="shared" si="37"/>
        <v>176.6</v>
      </c>
      <c r="O81" s="114">
        <f t="shared" si="37"/>
        <v>0</v>
      </c>
      <c r="P81" s="114">
        <f t="shared" si="37"/>
        <v>0</v>
      </c>
      <c r="Q81" s="114">
        <f t="shared" si="37"/>
        <v>0</v>
      </c>
      <c r="R81" s="114">
        <f t="shared" si="37"/>
        <v>0</v>
      </c>
      <c r="S81" s="114">
        <f t="shared" si="37"/>
        <v>0</v>
      </c>
      <c r="T81" s="114">
        <f t="shared" si="37"/>
        <v>0</v>
      </c>
      <c r="U81" s="114">
        <f t="shared" si="37"/>
        <v>0</v>
      </c>
      <c r="V81" s="114">
        <f t="shared" si="37"/>
        <v>154.4</v>
      </c>
      <c r="W81" s="114">
        <f t="shared" si="37"/>
        <v>0</v>
      </c>
      <c r="X81" s="114">
        <f t="shared" si="37"/>
        <v>0</v>
      </c>
      <c r="Y81" s="114">
        <f t="shared" si="37"/>
        <v>0</v>
      </c>
      <c r="Z81" s="114">
        <f t="shared" si="37"/>
        <v>0</v>
      </c>
      <c r="AA81" s="114">
        <f t="shared" si="37"/>
        <v>0</v>
      </c>
      <c r="AB81" s="114">
        <f t="shared" si="37"/>
        <v>0</v>
      </c>
      <c r="AC81" s="114">
        <f t="shared" si="37"/>
        <v>0</v>
      </c>
      <c r="AD81" s="114">
        <f t="shared" si="37"/>
        <v>0</v>
      </c>
      <c r="AE81" s="114">
        <f t="shared" si="37"/>
        <v>0</v>
      </c>
      <c r="AF81" s="29"/>
      <c r="AG81" s="103">
        <f t="shared" si="36"/>
        <v>0</v>
      </c>
    </row>
    <row r="82" spans="1:33" x14ac:dyDescent="0.3">
      <c r="A82" s="116" t="s">
        <v>171</v>
      </c>
      <c r="B82" s="117"/>
      <c r="C82" s="118"/>
      <c r="D82" s="119"/>
      <c r="E82" s="118"/>
      <c r="F82" s="117"/>
      <c r="G82" s="117"/>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29"/>
      <c r="AG82" s="103">
        <f t="shared" si="36"/>
        <v>0</v>
      </c>
    </row>
    <row r="83" spans="1:33" x14ac:dyDescent="0.3">
      <c r="A83" s="116" t="s">
        <v>32</v>
      </c>
      <c r="B83" s="117"/>
      <c r="C83" s="118"/>
      <c r="D83" s="119"/>
      <c r="E83" s="118"/>
      <c r="F83" s="117"/>
      <c r="G83" s="117"/>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29"/>
      <c r="AG83" s="103">
        <f t="shared" si="36"/>
        <v>0</v>
      </c>
    </row>
    <row r="84" spans="1:33" x14ac:dyDescent="0.3">
      <c r="A84" s="116" t="s">
        <v>33</v>
      </c>
      <c r="B84" s="117">
        <f>J84+L84+N84+P84+R84+T84+V84+X84+Z84+AB84+AD84+H84</f>
        <v>500</v>
      </c>
      <c r="C84" s="118">
        <f>SUM(H84)</f>
        <v>0</v>
      </c>
      <c r="D84" s="119">
        <f>E84</f>
        <v>0</v>
      </c>
      <c r="E84" s="118">
        <f>SUM(I84,K84,M84,O84,Q84,S84,U84,W84,Y84,AA84,AC84,AE84)</f>
        <v>0</v>
      </c>
      <c r="F84" s="117">
        <f>IFERROR(E84/B84*100,0)</f>
        <v>0</v>
      </c>
      <c r="G84" s="117">
        <f>IFERROR(E84/C84*100,0)</f>
        <v>0</v>
      </c>
      <c r="H84" s="112">
        <v>0</v>
      </c>
      <c r="I84" s="112">
        <v>0</v>
      </c>
      <c r="J84" s="112"/>
      <c r="K84" s="112"/>
      <c r="L84" s="112">
        <v>169</v>
      </c>
      <c r="M84" s="112"/>
      <c r="N84" s="112">
        <v>176.6</v>
      </c>
      <c r="O84" s="112"/>
      <c r="P84" s="112"/>
      <c r="Q84" s="112"/>
      <c r="R84" s="112"/>
      <c r="S84" s="112"/>
      <c r="T84" s="112"/>
      <c r="U84" s="112"/>
      <c r="V84" s="112">
        <v>154.4</v>
      </c>
      <c r="W84" s="112"/>
      <c r="X84" s="112"/>
      <c r="Y84" s="112"/>
      <c r="Z84" s="112"/>
      <c r="AA84" s="112"/>
      <c r="AB84" s="112"/>
      <c r="AC84" s="112"/>
      <c r="AD84" s="112"/>
      <c r="AE84" s="112"/>
      <c r="AF84" s="29"/>
      <c r="AG84" s="103">
        <f t="shared" si="36"/>
        <v>0</v>
      </c>
    </row>
    <row r="85" spans="1:33" x14ac:dyDescent="0.3">
      <c r="A85" s="116" t="s">
        <v>172</v>
      </c>
      <c r="B85" s="117"/>
      <c r="C85" s="118"/>
      <c r="D85" s="119"/>
      <c r="E85" s="118"/>
      <c r="F85" s="117"/>
      <c r="G85" s="117"/>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29"/>
      <c r="AG85" s="103">
        <f t="shared" si="36"/>
        <v>0</v>
      </c>
    </row>
    <row r="86" spans="1:33" x14ac:dyDescent="0.3">
      <c r="A86" s="124" t="s">
        <v>185</v>
      </c>
      <c r="B86" s="117"/>
      <c r="C86" s="125"/>
      <c r="D86" s="125"/>
      <c r="E86" s="125"/>
      <c r="F86" s="125"/>
      <c r="G86" s="125"/>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29"/>
      <c r="AG86" s="103">
        <f t="shared" si="36"/>
        <v>0</v>
      </c>
    </row>
    <row r="87" spans="1:33" x14ac:dyDescent="0.3">
      <c r="A87" s="113" t="s">
        <v>31</v>
      </c>
      <c r="B87" s="114">
        <f>B89+B90+B88+B91</f>
        <v>443.8</v>
      </c>
      <c r="C87" s="114">
        <f>C89+C90+C88+C91</f>
        <v>0</v>
      </c>
      <c r="D87" s="114">
        <f>D89+D90+D88+D91</f>
        <v>0</v>
      </c>
      <c r="E87" s="114">
        <f>E89+E90+E88+E91</f>
        <v>0</v>
      </c>
      <c r="F87" s="114">
        <f>IFERROR(E87/B87*100,0)</f>
        <v>0</v>
      </c>
      <c r="G87" s="114">
        <f>IFERROR(E87/C87*100,0)</f>
        <v>0</v>
      </c>
      <c r="H87" s="114">
        <f t="shared" ref="H87:AE87" si="38">H89+H90+H88+H91</f>
        <v>0</v>
      </c>
      <c r="I87" s="114">
        <f t="shared" si="38"/>
        <v>0</v>
      </c>
      <c r="J87" s="114">
        <f t="shared" si="38"/>
        <v>0</v>
      </c>
      <c r="K87" s="114">
        <f t="shared" si="38"/>
        <v>0</v>
      </c>
      <c r="L87" s="114">
        <f t="shared" si="38"/>
        <v>0</v>
      </c>
      <c r="M87" s="114">
        <f t="shared" si="38"/>
        <v>0</v>
      </c>
      <c r="N87" s="114">
        <f t="shared" si="38"/>
        <v>443.8</v>
      </c>
      <c r="O87" s="114">
        <f t="shared" si="38"/>
        <v>0</v>
      </c>
      <c r="P87" s="114">
        <f t="shared" si="38"/>
        <v>0</v>
      </c>
      <c r="Q87" s="114">
        <f t="shared" si="38"/>
        <v>0</v>
      </c>
      <c r="R87" s="114">
        <f t="shared" si="38"/>
        <v>0</v>
      </c>
      <c r="S87" s="114">
        <f t="shared" si="38"/>
        <v>0</v>
      </c>
      <c r="T87" s="114">
        <f t="shared" si="38"/>
        <v>0</v>
      </c>
      <c r="U87" s="114">
        <f t="shared" si="38"/>
        <v>0</v>
      </c>
      <c r="V87" s="114">
        <f t="shared" si="38"/>
        <v>0</v>
      </c>
      <c r="W87" s="114">
        <f t="shared" si="38"/>
        <v>0</v>
      </c>
      <c r="X87" s="114">
        <f t="shared" si="38"/>
        <v>0</v>
      </c>
      <c r="Y87" s="114">
        <f t="shared" si="38"/>
        <v>0</v>
      </c>
      <c r="Z87" s="114">
        <f t="shared" si="38"/>
        <v>0</v>
      </c>
      <c r="AA87" s="114">
        <f t="shared" si="38"/>
        <v>0</v>
      </c>
      <c r="AB87" s="114">
        <f t="shared" si="38"/>
        <v>0</v>
      </c>
      <c r="AC87" s="114">
        <f t="shared" si="38"/>
        <v>0</v>
      </c>
      <c r="AD87" s="114">
        <f t="shared" si="38"/>
        <v>0</v>
      </c>
      <c r="AE87" s="114">
        <f t="shared" si="38"/>
        <v>0</v>
      </c>
      <c r="AF87" s="29"/>
      <c r="AG87" s="103">
        <f t="shared" si="36"/>
        <v>0</v>
      </c>
    </row>
    <row r="88" spans="1:33" x14ac:dyDescent="0.3">
      <c r="A88" s="116" t="s">
        <v>171</v>
      </c>
      <c r="B88" s="117"/>
      <c r="C88" s="118"/>
      <c r="D88" s="119"/>
      <c r="E88" s="118"/>
      <c r="F88" s="117"/>
      <c r="G88" s="117"/>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29"/>
      <c r="AG88" s="103">
        <f t="shared" si="36"/>
        <v>0</v>
      </c>
    </row>
    <row r="89" spans="1:33" x14ac:dyDescent="0.3">
      <c r="A89" s="116" t="s">
        <v>32</v>
      </c>
      <c r="B89" s="117"/>
      <c r="C89" s="118"/>
      <c r="D89" s="119"/>
      <c r="E89" s="118"/>
      <c r="F89" s="117"/>
      <c r="G89" s="117"/>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29"/>
      <c r="AG89" s="103">
        <f t="shared" si="36"/>
        <v>0</v>
      </c>
    </row>
    <row r="90" spans="1:33" x14ac:dyDescent="0.3">
      <c r="A90" s="116" t="s">
        <v>33</v>
      </c>
      <c r="B90" s="117">
        <f>J90+L90+N90+P90+R90+T90+V90+X90+Z90+AB90+AD90+H90</f>
        <v>443.8</v>
      </c>
      <c r="C90" s="118">
        <f>SUM(H90)</f>
        <v>0</v>
      </c>
      <c r="D90" s="119">
        <f>E90</f>
        <v>0</v>
      </c>
      <c r="E90" s="118">
        <f>SUM(I90,K90,M90,O90,Q90,S90,U90,W90,Y90,AA90,AC90,AE90)</f>
        <v>0</v>
      </c>
      <c r="F90" s="117">
        <f>IFERROR(E90/B90*100,0)</f>
        <v>0</v>
      </c>
      <c r="G90" s="117">
        <f>IFERROR(E90/C90*100,0)</f>
        <v>0</v>
      </c>
      <c r="H90" s="112">
        <v>0</v>
      </c>
      <c r="I90" s="112">
        <v>0</v>
      </c>
      <c r="J90" s="112"/>
      <c r="K90" s="112"/>
      <c r="L90" s="112"/>
      <c r="M90" s="112"/>
      <c r="N90" s="112">
        <v>443.8</v>
      </c>
      <c r="O90" s="112"/>
      <c r="P90" s="112"/>
      <c r="Q90" s="112"/>
      <c r="R90" s="112"/>
      <c r="S90" s="112"/>
      <c r="T90" s="112"/>
      <c r="U90" s="112"/>
      <c r="V90" s="112"/>
      <c r="W90" s="112"/>
      <c r="X90" s="112"/>
      <c r="Y90" s="112"/>
      <c r="Z90" s="112"/>
      <c r="AA90" s="112"/>
      <c r="AB90" s="112"/>
      <c r="AC90" s="112"/>
      <c r="AD90" s="112"/>
      <c r="AE90" s="112"/>
      <c r="AF90" s="29"/>
      <c r="AG90" s="103">
        <f t="shared" si="36"/>
        <v>0</v>
      </c>
    </row>
    <row r="91" spans="1:33" x14ac:dyDescent="0.3">
      <c r="A91" s="116" t="s">
        <v>172</v>
      </c>
      <c r="B91" s="117"/>
      <c r="C91" s="118"/>
      <c r="D91" s="119"/>
      <c r="E91" s="118"/>
      <c r="F91" s="117"/>
      <c r="G91" s="117"/>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29"/>
      <c r="AG91" s="103">
        <f t="shared" si="36"/>
        <v>0</v>
      </c>
    </row>
    <row r="92" spans="1:33" ht="382.5" x14ac:dyDescent="0.3">
      <c r="A92" s="124" t="s">
        <v>186</v>
      </c>
      <c r="B92" s="114"/>
      <c r="C92" s="123"/>
      <c r="D92" s="123"/>
      <c r="E92" s="123"/>
      <c r="F92" s="123"/>
      <c r="G92" s="123"/>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552" t="s">
        <v>528</v>
      </c>
      <c r="AG92" s="103">
        <f t="shared" si="36"/>
        <v>0</v>
      </c>
    </row>
    <row r="93" spans="1:33" x14ac:dyDescent="0.3">
      <c r="A93" s="113" t="s">
        <v>31</v>
      </c>
      <c r="B93" s="114">
        <f>B95+B96+B94+B97</f>
        <v>69540.7</v>
      </c>
      <c r="C93" s="114">
        <f>C95+C96+C94+C97</f>
        <v>4455.3</v>
      </c>
      <c r="D93" s="114">
        <f>D95+D96+D94+D97</f>
        <v>1704.55</v>
      </c>
      <c r="E93" s="114">
        <f>E95+E96+E94+E97</f>
        <v>1704.55</v>
      </c>
      <c r="F93" s="114">
        <f>IFERROR(E93/B93*100,0)</f>
        <v>2.4511545037654208</v>
      </c>
      <c r="G93" s="114">
        <f>IFERROR(E93/C93*100,0)</f>
        <v>38.258927569411711</v>
      </c>
      <c r="H93" s="114">
        <f t="shared" ref="H93:AE93" si="39">H95+H96+H94+H97</f>
        <v>4455.3</v>
      </c>
      <c r="I93" s="114">
        <f t="shared" si="39"/>
        <v>1704.55</v>
      </c>
      <c r="J93" s="114">
        <f t="shared" si="39"/>
        <v>5432.6</v>
      </c>
      <c r="K93" s="114">
        <f t="shared" si="39"/>
        <v>0</v>
      </c>
      <c r="L93" s="114">
        <f t="shared" si="39"/>
        <v>5550.1</v>
      </c>
      <c r="M93" s="114">
        <f t="shared" si="39"/>
        <v>0</v>
      </c>
      <c r="N93" s="114">
        <f t="shared" si="39"/>
        <v>5903.66</v>
      </c>
      <c r="O93" s="114">
        <f t="shared" si="39"/>
        <v>0</v>
      </c>
      <c r="P93" s="114">
        <f t="shared" si="39"/>
        <v>5862.9</v>
      </c>
      <c r="Q93" s="114">
        <f t="shared" si="39"/>
        <v>0</v>
      </c>
      <c r="R93" s="114">
        <f t="shared" si="39"/>
        <v>6768.2</v>
      </c>
      <c r="S93" s="114">
        <f t="shared" si="39"/>
        <v>0</v>
      </c>
      <c r="T93" s="114">
        <f t="shared" si="39"/>
        <v>7220.2</v>
      </c>
      <c r="U93" s="114">
        <f t="shared" si="39"/>
        <v>0</v>
      </c>
      <c r="V93" s="114">
        <f t="shared" si="39"/>
        <v>6208.74</v>
      </c>
      <c r="W93" s="114">
        <f t="shared" si="39"/>
        <v>0</v>
      </c>
      <c r="X93" s="114">
        <f t="shared" si="39"/>
        <v>6066.4</v>
      </c>
      <c r="Y93" s="114">
        <f t="shared" si="39"/>
        <v>0</v>
      </c>
      <c r="Z93" s="114">
        <f t="shared" si="39"/>
        <v>6496</v>
      </c>
      <c r="AA93" s="114">
        <f t="shared" si="39"/>
        <v>0</v>
      </c>
      <c r="AB93" s="114">
        <f t="shared" si="39"/>
        <v>5947.9</v>
      </c>
      <c r="AC93" s="114">
        <f t="shared" si="39"/>
        <v>0</v>
      </c>
      <c r="AD93" s="114">
        <f t="shared" si="39"/>
        <v>3628.7</v>
      </c>
      <c r="AE93" s="114">
        <f t="shared" si="39"/>
        <v>0</v>
      </c>
      <c r="AF93" s="29"/>
      <c r="AG93" s="103">
        <f t="shared" si="36"/>
        <v>-6.3664629124104977E-12</v>
      </c>
    </row>
    <row r="94" spans="1:33" x14ac:dyDescent="0.3">
      <c r="A94" s="116" t="s">
        <v>171</v>
      </c>
      <c r="B94" s="117"/>
      <c r="C94" s="118"/>
      <c r="D94" s="119"/>
      <c r="E94" s="118"/>
      <c r="F94" s="117"/>
      <c r="G94" s="117"/>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29"/>
      <c r="AG94" s="103">
        <f t="shared" si="36"/>
        <v>0</v>
      </c>
    </row>
    <row r="95" spans="1:33" x14ac:dyDescent="0.3">
      <c r="A95" s="116" t="s">
        <v>32</v>
      </c>
      <c r="B95" s="117"/>
      <c r="C95" s="118"/>
      <c r="D95" s="119"/>
      <c r="E95" s="118"/>
      <c r="F95" s="117"/>
      <c r="G95" s="117"/>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29"/>
      <c r="AG95" s="103">
        <f t="shared" si="36"/>
        <v>0</v>
      </c>
    </row>
    <row r="96" spans="1:33" x14ac:dyDescent="0.3">
      <c r="A96" s="116" t="s">
        <v>33</v>
      </c>
      <c r="B96" s="117">
        <f>J96+L96+N96+P96+R96+T96+V96+X96+Z96+AB96+AD96+H96</f>
        <v>69540.7</v>
      </c>
      <c r="C96" s="118">
        <f>SUM(H96)</f>
        <v>4455.3</v>
      </c>
      <c r="D96" s="119">
        <f>E96</f>
        <v>1704.55</v>
      </c>
      <c r="E96" s="118">
        <f>SUM(I96,K96,M96,O96,Q96,S96,U96,W96,Y96,AA96,AC96,AE96)</f>
        <v>1704.55</v>
      </c>
      <c r="F96" s="117">
        <f>IFERROR(E96/B96*100,0)</f>
        <v>2.4511545037654208</v>
      </c>
      <c r="G96" s="117">
        <f>IFERROR(E96/C96*100,0)</f>
        <v>38.258927569411711</v>
      </c>
      <c r="H96" s="112">
        <v>4455.3</v>
      </c>
      <c r="I96" s="112">
        <v>1704.55</v>
      </c>
      <c r="J96" s="112">
        <v>5432.6</v>
      </c>
      <c r="K96" s="112"/>
      <c r="L96" s="112">
        <v>5550.1</v>
      </c>
      <c r="M96" s="112"/>
      <c r="N96" s="112">
        <v>5903.66</v>
      </c>
      <c r="O96" s="112"/>
      <c r="P96" s="112">
        <v>5862.9</v>
      </c>
      <c r="Q96" s="112"/>
      <c r="R96" s="112">
        <v>6768.2</v>
      </c>
      <c r="S96" s="112"/>
      <c r="T96" s="112">
        <v>7220.2</v>
      </c>
      <c r="U96" s="112"/>
      <c r="V96" s="112">
        <v>6208.74</v>
      </c>
      <c r="W96" s="112"/>
      <c r="X96" s="112">
        <v>6066.4</v>
      </c>
      <c r="Y96" s="112"/>
      <c r="Z96" s="112">
        <v>6496</v>
      </c>
      <c r="AA96" s="112"/>
      <c r="AB96" s="112">
        <v>5947.9</v>
      </c>
      <c r="AC96" s="112"/>
      <c r="AD96" s="112">
        <v>3628.7</v>
      </c>
      <c r="AE96" s="112"/>
      <c r="AF96" s="29"/>
      <c r="AG96" s="103">
        <f t="shared" si="36"/>
        <v>-6.3664629124104977E-12</v>
      </c>
    </row>
    <row r="97" spans="1:33" x14ac:dyDescent="0.3">
      <c r="A97" s="116" t="s">
        <v>172</v>
      </c>
      <c r="B97" s="117"/>
      <c r="C97" s="118"/>
      <c r="D97" s="119"/>
      <c r="E97" s="118"/>
      <c r="F97" s="117"/>
      <c r="G97" s="117"/>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29"/>
      <c r="AG97" s="103">
        <f t="shared" si="36"/>
        <v>0</v>
      </c>
    </row>
    <row r="98" spans="1:33" ht="56.25" x14ac:dyDescent="0.3">
      <c r="A98" s="126" t="s">
        <v>187</v>
      </c>
      <c r="B98" s="105"/>
      <c r="C98" s="127"/>
      <c r="D98" s="127"/>
      <c r="E98" s="127"/>
      <c r="F98" s="127"/>
      <c r="G98" s="127"/>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2"/>
      <c r="AG98" s="103">
        <f t="shared" si="36"/>
        <v>0</v>
      </c>
    </row>
    <row r="99" spans="1:33" x14ac:dyDescent="0.3">
      <c r="A99" s="130" t="s">
        <v>31</v>
      </c>
      <c r="B99" s="105">
        <f>B100+B101+B102+B103</f>
        <v>21330.5</v>
      </c>
      <c r="C99" s="105">
        <f>C100+C101+C102</f>
        <v>0</v>
      </c>
      <c r="D99" s="105">
        <f>D100+D101+D102</f>
        <v>0</v>
      </c>
      <c r="E99" s="105">
        <f>E100+E101+E102</f>
        <v>0</v>
      </c>
      <c r="F99" s="106">
        <f>IFERROR(E99/B99*100,0)</f>
        <v>0</v>
      </c>
      <c r="G99" s="106">
        <f>IFERROR(E99/C99*100,0)</f>
        <v>0</v>
      </c>
      <c r="H99" s="105">
        <f>H100+H101+H102+H103</f>
        <v>0</v>
      </c>
      <c r="I99" s="105">
        <f t="shared" ref="I99:AE99" si="40">I100+I101+I102+I103</f>
        <v>0</v>
      </c>
      <c r="J99" s="105">
        <f t="shared" si="40"/>
        <v>2745.02</v>
      </c>
      <c r="K99" s="105">
        <f t="shared" si="40"/>
        <v>0</v>
      </c>
      <c r="L99" s="105">
        <f t="shared" si="40"/>
        <v>1174.94</v>
      </c>
      <c r="M99" s="105">
        <f t="shared" si="40"/>
        <v>0</v>
      </c>
      <c r="N99" s="105">
        <f t="shared" si="40"/>
        <v>1011.8</v>
      </c>
      <c r="O99" s="105">
        <f t="shared" si="40"/>
        <v>0</v>
      </c>
      <c r="P99" s="105">
        <f t="shared" si="40"/>
        <v>15817</v>
      </c>
      <c r="Q99" s="105">
        <f t="shared" si="40"/>
        <v>0</v>
      </c>
      <c r="R99" s="105">
        <f t="shared" si="40"/>
        <v>153.1</v>
      </c>
      <c r="S99" s="105">
        <f t="shared" si="40"/>
        <v>0</v>
      </c>
      <c r="T99" s="105">
        <f t="shared" si="40"/>
        <v>0</v>
      </c>
      <c r="U99" s="105">
        <f t="shared" si="40"/>
        <v>0</v>
      </c>
      <c r="V99" s="105">
        <f t="shared" si="40"/>
        <v>30.87</v>
      </c>
      <c r="W99" s="105">
        <f t="shared" si="40"/>
        <v>0</v>
      </c>
      <c r="X99" s="105">
        <f t="shared" si="40"/>
        <v>27.52</v>
      </c>
      <c r="Y99" s="105">
        <f t="shared" si="40"/>
        <v>0</v>
      </c>
      <c r="Z99" s="105">
        <f t="shared" si="40"/>
        <v>136.01</v>
      </c>
      <c r="AA99" s="105">
        <f t="shared" si="40"/>
        <v>0</v>
      </c>
      <c r="AB99" s="105">
        <f t="shared" si="40"/>
        <v>35</v>
      </c>
      <c r="AC99" s="105">
        <f t="shared" si="40"/>
        <v>0</v>
      </c>
      <c r="AD99" s="105">
        <f t="shared" si="40"/>
        <v>199.24</v>
      </c>
      <c r="AE99" s="105">
        <f t="shared" si="40"/>
        <v>0</v>
      </c>
      <c r="AF99" s="102"/>
      <c r="AG99" s="103">
        <f t="shared" si="36"/>
        <v>1.5916157281026244E-12</v>
      </c>
    </row>
    <row r="100" spans="1:33" x14ac:dyDescent="0.3">
      <c r="A100" s="131" t="s">
        <v>171</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2"/>
      <c r="AG100" s="103">
        <f t="shared" si="36"/>
        <v>0</v>
      </c>
    </row>
    <row r="101" spans="1:33" x14ac:dyDescent="0.3">
      <c r="A101" s="131" t="s">
        <v>32</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2"/>
      <c r="AG101" s="103">
        <f t="shared" si="36"/>
        <v>0</v>
      </c>
    </row>
    <row r="102" spans="1:33" x14ac:dyDescent="0.3">
      <c r="A102" s="131" t="s">
        <v>33</v>
      </c>
      <c r="B102" s="108">
        <f>B108+B114+B120</f>
        <v>21330.5</v>
      </c>
      <c r="C102" s="108">
        <f>C108+C114+C120</f>
        <v>0</v>
      </c>
      <c r="D102" s="108">
        <f>D108+D114+D120</f>
        <v>0</v>
      </c>
      <c r="E102" s="108">
        <f>E108+E114+E120</f>
        <v>0</v>
      </c>
      <c r="F102" s="108">
        <f>IFERROR(E102/B102*100,0)</f>
        <v>0</v>
      </c>
      <c r="G102" s="108">
        <f>IFERROR(E102/C102*100,0)</f>
        <v>0</v>
      </c>
      <c r="H102" s="108">
        <f>H108+H114+H120</f>
        <v>0</v>
      </c>
      <c r="I102" s="108">
        <f t="shared" ref="I102:AE103" si="41">I108+I114+I120</f>
        <v>0</v>
      </c>
      <c r="J102" s="108">
        <f t="shared" si="41"/>
        <v>2745.02</v>
      </c>
      <c r="K102" s="108">
        <f t="shared" si="41"/>
        <v>0</v>
      </c>
      <c r="L102" s="108">
        <f t="shared" si="41"/>
        <v>1174.94</v>
      </c>
      <c r="M102" s="108">
        <f t="shared" si="41"/>
        <v>0</v>
      </c>
      <c r="N102" s="108">
        <f t="shared" si="41"/>
        <v>1011.8</v>
      </c>
      <c r="O102" s="108">
        <f t="shared" si="41"/>
        <v>0</v>
      </c>
      <c r="P102" s="108">
        <f t="shared" si="41"/>
        <v>15817</v>
      </c>
      <c r="Q102" s="108">
        <f t="shared" si="41"/>
        <v>0</v>
      </c>
      <c r="R102" s="108">
        <f t="shared" si="41"/>
        <v>153.1</v>
      </c>
      <c r="S102" s="108">
        <f t="shared" si="41"/>
        <v>0</v>
      </c>
      <c r="T102" s="108">
        <f t="shared" si="41"/>
        <v>0</v>
      </c>
      <c r="U102" s="108">
        <f t="shared" si="41"/>
        <v>0</v>
      </c>
      <c r="V102" s="108">
        <f t="shared" si="41"/>
        <v>30.87</v>
      </c>
      <c r="W102" s="108">
        <f t="shared" si="41"/>
        <v>0</v>
      </c>
      <c r="X102" s="108">
        <f t="shared" si="41"/>
        <v>27.52</v>
      </c>
      <c r="Y102" s="108">
        <f t="shared" si="41"/>
        <v>0</v>
      </c>
      <c r="Z102" s="108">
        <f t="shared" si="41"/>
        <v>136.01</v>
      </c>
      <c r="AA102" s="108">
        <f t="shared" si="41"/>
        <v>0</v>
      </c>
      <c r="AB102" s="108">
        <f t="shared" si="41"/>
        <v>35</v>
      </c>
      <c r="AC102" s="108">
        <f t="shared" si="41"/>
        <v>0</v>
      </c>
      <c r="AD102" s="108">
        <f t="shared" si="41"/>
        <v>199.24</v>
      </c>
      <c r="AE102" s="108">
        <f t="shared" si="41"/>
        <v>0</v>
      </c>
      <c r="AF102" s="102"/>
      <c r="AG102" s="103">
        <f t="shared" si="36"/>
        <v>1.5916157281026244E-12</v>
      </c>
    </row>
    <row r="103" spans="1:33" x14ac:dyDescent="0.3">
      <c r="A103" s="131" t="s">
        <v>172</v>
      </c>
      <c r="B103" s="108">
        <f>B109+B115+B121</f>
        <v>0</v>
      </c>
      <c r="C103" s="108"/>
      <c r="D103" s="108"/>
      <c r="E103" s="108"/>
      <c r="F103" s="108"/>
      <c r="G103" s="108"/>
      <c r="H103" s="108">
        <f>H109+H115+H121</f>
        <v>0</v>
      </c>
      <c r="I103" s="108">
        <f t="shared" si="41"/>
        <v>0</v>
      </c>
      <c r="J103" s="108">
        <f t="shared" si="41"/>
        <v>0</v>
      </c>
      <c r="K103" s="108">
        <f t="shared" si="41"/>
        <v>0</v>
      </c>
      <c r="L103" s="108">
        <f t="shared" si="41"/>
        <v>0</v>
      </c>
      <c r="M103" s="108">
        <f t="shared" si="41"/>
        <v>0</v>
      </c>
      <c r="N103" s="108">
        <f t="shared" si="41"/>
        <v>0</v>
      </c>
      <c r="O103" s="108">
        <f t="shared" si="41"/>
        <v>0</v>
      </c>
      <c r="P103" s="108">
        <f t="shared" si="41"/>
        <v>0</v>
      </c>
      <c r="Q103" s="108">
        <f t="shared" si="41"/>
        <v>0</v>
      </c>
      <c r="R103" s="108">
        <f t="shared" si="41"/>
        <v>0</v>
      </c>
      <c r="S103" s="108">
        <f t="shared" si="41"/>
        <v>0</v>
      </c>
      <c r="T103" s="108">
        <f t="shared" si="41"/>
        <v>0</v>
      </c>
      <c r="U103" s="108">
        <f t="shared" si="41"/>
        <v>0</v>
      </c>
      <c r="V103" s="108">
        <f t="shared" si="41"/>
        <v>0</v>
      </c>
      <c r="W103" s="108">
        <f t="shared" si="41"/>
        <v>0</v>
      </c>
      <c r="X103" s="108">
        <f t="shared" si="41"/>
        <v>0</v>
      </c>
      <c r="Y103" s="108">
        <f t="shared" si="41"/>
        <v>0</v>
      </c>
      <c r="Z103" s="108">
        <f t="shared" si="41"/>
        <v>0</v>
      </c>
      <c r="AA103" s="108">
        <f t="shared" si="41"/>
        <v>0</v>
      </c>
      <c r="AB103" s="108">
        <f t="shared" si="41"/>
        <v>0</v>
      </c>
      <c r="AC103" s="108">
        <f t="shared" si="41"/>
        <v>0</v>
      </c>
      <c r="AD103" s="108">
        <f t="shared" si="41"/>
        <v>0</v>
      </c>
      <c r="AE103" s="108">
        <f t="shared" si="41"/>
        <v>0</v>
      </c>
      <c r="AF103" s="102"/>
      <c r="AG103" s="103">
        <f t="shared" si="36"/>
        <v>0</v>
      </c>
    </row>
    <row r="104" spans="1:33" ht="56.25" x14ac:dyDescent="0.3">
      <c r="A104" s="109" t="s">
        <v>188</v>
      </c>
      <c r="B104" s="132"/>
      <c r="C104" s="133"/>
      <c r="D104" s="133"/>
      <c r="E104" s="133"/>
      <c r="F104" s="133"/>
      <c r="G104" s="133"/>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29"/>
      <c r="AG104" s="103">
        <f t="shared" si="36"/>
        <v>0</v>
      </c>
    </row>
    <row r="105" spans="1:33" x14ac:dyDescent="0.3">
      <c r="A105" s="113" t="s">
        <v>31</v>
      </c>
      <c r="B105" s="114">
        <f>B107+B108+B106+B109</f>
        <v>18474.5</v>
      </c>
      <c r="C105" s="114">
        <f>C107+C108+C106+C109</f>
        <v>0</v>
      </c>
      <c r="D105" s="114">
        <f>D107+D108+D106+D109</f>
        <v>0</v>
      </c>
      <c r="E105" s="114">
        <f>E107+E108+E106+E109</f>
        <v>0</v>
      </c>
      <c r="F105" s="114">
        <f>IFERROR(E105/B105*100,0)</f>
        <v>0</v>
      </c>
      <c r="G105" s="114">
        <f>IFERROR(E105/C105*100,0)</f>
        <v>0</v>
      </c>
      <c r="H105" s="114">
        <f t="shared" ref="H105:AE105" si="42">H107+H108+H106+H109</f>
        <v>0</v>
      </c>
      <c r="I105" s="114">
        <f t="shared" si="42"/>
        <v>0</v>
      </c>
      <c r="J105" s="114">
        <f t="shared" si="42"/>
        <v>220.02</v>
      </c>
      <c r="K105" s="114">
        <f t="shared" si="42"/>
        <v>0</v>
      </c>
      <c r="L105" s="114">
        <f t="shared" si="42"/>
        <v>1174.94</v>
      </c>
      <c r="M105" s="114">
        <f t="shared" si="42"/>
        <v>0</v>
      </c>
      <c r="N105" s="114">
        <f t="shared" si="42"/>
        <v>1011.8</v>
      </c>
      <c r="O105" s="114">
        <f t="shared" si="42"/>
        <v>0</v>
      </c>
      <c r="P105" s="114">
        <f t="shared" si="42"/>
        <v>15486</v>
      </c>
      <c r="Q105" s="114">
        <f t="shared" si="42"/>
        <v>0</v>
      </c>
      <c r="R105" s="114">
        <f t="shared" si="42"/>
        <v>153.1</v>
      </c>
      <c r="S105" s="114">
        <f t="shared" si="42"/>
        <v>0</v>
      </c>
      <c r="T105" s="114">
        <f t="shared" si="42"/>
        <v>0</v>
      </c>
      <c r="U105" s="114">
        <f t="shared" si="42"/>
        <v>0</v>
      </c>
      <c r="V105" s="114">
        <f t="shared" si="42"/>
        <v>30.87</v>
      </c>
      <c r="W105" s="114">
        <f t="shared" si="42"/>
        <v>0</v>
      </c>
      <c r="X105" s="114">
        <f t="shared" si="42"/>
        <v>27.52</v>
      </c>
      <c r="Y105" s="114">
        <f t="shared" si="42"/>
        <v>0</v>
      </c>
      <c r="Z105" s="114">
        <f t="shared" si="42"/>
        <v>136.01</v>
      </c>
      <c r="AA105" s="114">
        <f t="shared" si="42"/>
        <v>0</v>
      </c>
      <c r="AB105" s="114">
        <f t="shared" si="42"/>
        <v>35</v>
      </c>
      <c r="AC105" s="114">
        <f t="shared" si="42"/>
        <v>0</v>
      </c>
      <c r="AD105" s="114">
        <f t="shared" si="42"/>
        <v>199.24</v>
      </c>
      <c r="AE105" s="114">
        <f t="shared" si="42"/>
        <v>0</v>
      </c>
      <c r="AF105" s="29"/>
      <c r="AG105" s="103">
        <f t="shared" si="36"/>
        <v>1.5916157281026244E-12</v>
      </c>
    </row>
    <row r="106" spans="1:33" x14ac:dyDescent="0.3">
      <c r="A106" s="116" t="s">
        <v>171</v>
      </c>
      <c r="B106" s="117"/>
      <c r="C106" s="118"/>
      <c r="D106" s="119"/>
      <c r="E106" s="118"/>
      <c r="F106" s="117"/>
      <c r="G106" s="117"/>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29"/>
      <c r="AG106" s="103">
        <f t="shared" si="36"/>
        <v>0</v>
      </c>
    </row>
    <row r="107" spans="1:33" x14ac:dyDescent="0.3">
      <c r="A107" s="116" t="s">
        <v>32</v>
      </c>
      <c r="B107" s="117"/>
      <c r="C107" s="118"/>
      <c r="D107" s="119"/>
      <c r="E107" s="118"/>
      <c r="F107" s="117"/>
      <c r="G107" s="117"/>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29"/>
      <c r="AG107" s="103">
        <f t="shared" si="36"/>
        <v>0</v>
      </c>
    </row>
    <row r="108" spans="1:33" x14ac:dyDescent="0.3">
      <c r="A108" s="116" t="s">
        <v>33</v>
      </c>
      <c r="B108" s="117">
        <f>J108+L108+N108+P108+R108+T108+V108+X108+Z108+AB108+AD108+H108</f>
        <v>18474.5</v>
      </c>
      <c r="C108" s="118">
        <f>SUM(H108)</f>
        <v>0</v>
      </c>
      <c r="D108" s="119">
        <f>E108</f>
        <v>0</v>
      </c>
      <c r="E108" s="118">
        <f>SUM(I108,K108,M108,O108,Q108,S108,U108,W108,Y108,AA108,AC108,AE108)</f>
        <v>0</v>
      </c>
      <c r="F108" s="117">
        <f>IFERROR(E108/B108*100,0)</f>
        <v>0</v>
      </c>
      <c r="G108" s="117">
        <f>IFERROR(E108/C108*100,0)</f>
        <v>0</v>
      </c>
      <c r="H108" s="112">
        <v>0</v>
      </c>
      <c r="I108" s="112">
        <v>0</v>
      </c>
      <c r="J108" s="112">
        <v>220.02</v>
      </c>
      <c r="K108" s="112"/>
      <c r="L108" s="112">
        <v>1174.94</v>
      </c>
      <c r="M108" s="112"/>
      <c r="N108" s="112">
        <v>1011.8</v>
      </c>
      <c r="O108" s="112"/>
      <c r="P108" s="112">
        <v>15486</v>
      </c>
      <c r="Q108" s="112"/>
      <c r="R108" s="112">
        <v>153.1</v>
      </c>
      <c r="S108" s="112"/>
      <c r="T108" s="112">
        <v>0</v>
      </c>
      <c r="U108" s="112"/>
      <c r="V108" s="112">
        <v>30.87</v>
      </c>
      <c r="W108" s="112"/>
      <c r="X108" s="112">
        <v>27.52</v>
      </c>
      <c r="Y108" s="112"/>
      <c r="Z108" s="112">
        <v>136.01</v>
      </c>
      <c r="AA108" s="112"/>
      <c r="AB108" s="112">
        <v>35</v>
      </c>
      <c r="AC108" s="112"/>
      <c r="AD108" s="112">
        <v>199.24</v>
      </c>
      <c r="AE108" s="112"/>
      <c r="AF108" s="29"/>
      <c r="AG108" s="103">
        <f t="shared" si="36"/>
        <v>1.5916157281026244E-12</v>
      </c>
    </row>
    <row r="109" spans="1:33" x14ac:dyDescent="0.3">
      <c r="A109" s="124" t="s">
        <v>172</v>
      </c>
      <c r="B109" s="117"/>
      <c r="C109" s="118"/>
      <c r="D109" s="119"/>
      <c r="E109" s="118"/>
      <c r="F109" s="117"/>
      <c r="G109" s="117"/>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29"/>
      <c r="AG109" s="103">
        <f t="shared" si="36"/>
        <v>0</v>
      </c>
    </row>
    <row r="110" spans="1:33" ht="56.25" x14ac:dyDescent="0.3">
      <c r="A110" s="129" t="s">
        <v>189</v>
      </c>
      <c r="B110" s="132"/>
      <c r="C110" s="133"/>
      <c r="D110" s="133"/>
      <c r="E110" s="133"/>
      <c r="F110" s="133"/>
      <c r="G110" s="133"/>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29"/>
      <c r="AG110" s="103">
        <f t="shared" si="36"/>
        <v>0</v>
      </c>
    </row>
    <row r="111" spans="1:33" x14ac:dyDescent="0.3">
      <c r="A111" s="113" t="s">
        <v>31</v>
      </c>
      <c r="B111" s="114">
        <f>B113+B114+B112+B115</f>
        <v>2525</v>
      </c>
      <c r="C111" s="114">
        <f>C113+C114+C112+C115</f>
        <v>0</v>
      </c>
      <c r="D111" s="114">
        <f>D113+D114+D112+D115</f>
        <v>0</v>
      </c>
      <c r="E111" s="114">
        <f>E113+E114+E112+E115</f>
        <v>0</v>
      </c>
      <c r="F111" s="114">
        <f>IFERROR(E111/B111*100,0)</f>
        <v>0</v>
      </c>
      <c r="G111" s="114">
        <f>IFERROR(E111/C111*100,0)</f>
        <v>0</v>
      </c>
      <c r="H111" s="114">
        <f t="shared" ref="H111:AE111" si="43">H113+H114+H112+H115</f>
        <v>0</v>
      </c>
      <c r="I111" s="114">
        <f t="shared" si="43"/>
        <v>0</v>
      </c>
      <c r="J111" s="114">
        <f t="shared" si="43"/>
        <v>2525</v>
      </c>
      <c r="K111" s="114">
        <f t="shared" si="43"/>
        <v>0</v>
      </c>
      <c r="L111" s="114">
        <f t="shared" si="43"/>
        <v>0</v>
      </c>
      <c r="M111" s="114">
        <f t="shared" si="43"/>
        <v>0</v>
      </c>
      <c r="N111" s="114">
        <f t="shared" si="43"/>
        <v>0</v>
      </c>
      <c r="O111" s="114">
        <f t="shared" si="43"/>
        <v>0</v>
      </c>
      <c r="P111" s="114">
        <f t="shared" si="43"/>
        <v>0</v>
      </c>
      <c r="Q111" s="114">
        <f t="shared" si="43"/>
        <v>0</v>
      </c>
      <c r="R111" s="114">
        <f t="shared" si="43"/>
        <v>0</v>
      </c>
      <c r="S111" s="114">
        <f t="shared" si="43"/>
        <v>0</v>
      </c>
      <c r="T111" s="114">
        <f t="shared" si="43"/>
        <v>0</v>
      </c>
      <c r="U111" s="114">
        <f t="shared" si="43"/>
        <v>0</v>
      </c>
      <c r="V111" s="114">
        <f t="shared" si="43"/>
        <v>0</v>
      </c>
      <c r="W111" s="114">
        <f t="shared" si="43"/>
        <v>0</v>
      </c>
      <c r="X111" s="114">
        <f t="shared" si="43"/>
        <v>0</v>
      </c>
      <c r="Y111" s="114">
        <f t="shared" si="43"/>
        <v>0</v>
      </c>
      <c r="Z111" s="114">
        <f t="shared" si="43"/>
        <v>0</v>
      </c>
      <c r="AA111" s="114">
        <f t="shared" si="43"/>
        <v>0</v>
      </c>
      <c r="AB111" s="114">
        <f t="shared" si="43"/>
        <v>0</v>
      </c>
      <c r="AC111" s="114">
        <f t="shared" si="43"/>
        <v>0</v>
      </c>
      <c r="AD111" s="114">
        <f t="shared" si="43"/>
        <v>0</v>
      </c>
      <c r="AE111" s="114">
        <f t="shared" si="43"/>
        <v>0</v>
      </c>
      <c r="AF111" s="29"/>
      <c r="AG111" s="103">
        <f t="shared" si="36"/>
        <v>0</v>
      </c>
    </row>
    <row r="112" spans="1:33" x14ac:dyDescent="0.3">
      <c r="A112" s="116" t="s">
        <v>171</v>
      </c>
      <c r="B112" s="117">
        <f>H112+J112+L112+N112+P112+R112+T112+V112+X112+Z112+AB112+AD112</f>
        <v>0</v>
      </c>
      <c r="C112" s="118">
        <f>SUM(H112)</f>
        <v>0</v>
      </c>
      <c r="D112" s="119">
        <f>E112</f>
        <v>0</v>
      </c>
      <c r="E112" s="118">
        <f>SUM(I112,K112,M112,O112,Q112,S112,U112,W112,Y112,AA112,AC112,AE112)</f>
        <v>0</v>
      </c>
      <c r="F112" s="117">
        <f>IFERROR(E112/B112*100,0)</f>
        <v>0</v>
      </c>
      <c r="G112" s="117">
        <f>IFERROR(E112/C112*100,0)</f>
        <v>0</v>
      </c>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29"/>
      <c r="AG112" s="103">
        <f t="shared" si="36"/>
        <v>0</v>
      </c>
    </row>
    <row r="113" spans="1:33" x14ac:dyDescent="0.3">
      <c r="A113" s="116" t="s">
        <v>32</v>
      </c>
      <c r="B113" s="117">
        <f>J113+L113+N113+P113+R113+T113+V113+X113+Z113+AB113+AD113+H113</f>
        <v>0</v>
      </c>
      <c r="C113" s="118">
        <f>SUM(H113)</f>
        <v>0</v>
      </c>
      <c r="D113" s="119">
        <f>E113</f>
        <v>0</v>
      </c>
      <c r="E113" s="118">
        <f>SUM(I113,K113,M113,O113,Q113,S113,U113,W113,Y113,AA113,AC113,AE113)</f>
        <v>0</v>
      </c>
      <c r="F113" s="117">
        <f>IFERROR(E113/B113*100,0)</f>
        <v>0</v>
      </c>
      <c r="G113" s="117">
        <f>IFERROR(E113/C113*100,0)</f>
        <v>0</v>
      </c>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29"/>
      <c r="AG113" s="103">
        <f t="shared" si="36"/>
        <v>0</v>
      </c>
    </row>
    <row r="114" spans="1:33" x14ac:dyDescent="0.3">
      <c r="A114" s="116" t="s">
        <v>33</v>
      </c>
      <c r="B114" s="117">
        <f>J114+L114+N114+P114+R114+T114+V114+X114+Z114+AB114+AD114+H114</f>
        <v>2525</v>
      </c>
      <c r="C114" s="118">
        <f>SUM(H114)</f>
        <v>0</v>
      </c>
      <c r="D114" s="119">
        <f>E114</f>
        <v>0</v>
      </c>
      <c r="E114" s="118">
        <f>SUM(I114,K114,M114,O114,Q114,S114,U114,W114,Y114,AA114,AC114,AE114)</f>
        <v>0</v>
      </c>
      <c r="F114" s="117">
        <f>IFERROR(E114/B114*100,0)</f>
        <v>0</v>
      </c>
      <c r="G114" s="117">
        <f>IFERROR(E114/C114*100,0)</f>
        <v>0</v>
      </c>
      <c r="H114" s="112">
        <v>0</v>
      </c>
      <c r="I114" s="112">
        <v>0</v>
      </c>
      <c r="J114" s="112">
        <v>2525</v>
      </c>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29"/>
      <c r="AG114" s="103">
        <f t="shared" si="36"/>
        <v>0</v>
      </c>
    </row>
    <row r="115" spans="1:33" x14ac:dyDescent="0.3">
      <c r="A115" s="124" t="s">
        <v>172</v>
      </c>
      <c r="B115" s="117">
        <f>J115+L115+N115+P115+R115+T115+V115+X115+Z115+AB115+AD115+H115</f>
        <v>0</v>
      </c>
      <c r="C115" s="118">
        <f>SUM(H115)</f>
        <v>0</v>
      </c>
      <c r="D115" s="119">
        <f>E115</f>
        <v>0</v>
      </c>
      <c r="E115" s="118">
        <f>SUM(I115,K115,M115,O115,Q115,S115,U115,W115,Y115,AA115,AC115,AE115)</f>
        <v>0</v>
      </c>
      <c r="F115" s="117">
        <f>IFERROR(E115/B115*100,0)</f>
        <v>0</v>
      </c>
      <c r="G115" s="117">
        <f>IFERROR(E115/C115*100,0)</f>
        <v>0</v>
      </c>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29"/>
      <c r="AG115" s="103">
        <f t="shared" si="36"/>
        <v>0</v>
      </c>
    </row>
    <row r="116" spans="1:33" ht="56.25" x14ac:dyDescent="0.3">
      <c r="A116" s="124" t="s">
        <v>190</v>
      </c>
      <c r="B116" s="117"/>
      <c r="C116" s="125"/>
      <c r="D116" s="125"/>
      <c r="E116" s="125"/>
      <c r="F116" s="125"/>
      <c r="G116" s="125"/>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29"/>
      <c r="AG116" s="103">
        <f t="shared" si="36"/>
        <v>0</v>
      </c>
    </row>
    <row r="117" spans="1:33" x14ac:dyDescent="0.3">
      <c r="A117" s="113" t="s">
        <v>31</v>
      </c>
      <c r="B117" s="114">
        <f>B119+B120+B118+B121</f>
        <v>331</v>
      </c>
      <c r="C117" s="114">
        <f>C119+C120+C118+C121</f>
        <v>0</v>
      </c>
      <c r="D117" s="114">
        <f>D119+D120+D118+D121</f>
        <v>0</v>
      </c>
      <c r="E117" s="114">
        <f>E119+E120+E118+E121</f>
        <v>0</v>
      </c>
      <c r="F117" s="114">
        <f>IFERROR(E117/B117*100,0)</f>
        <v>0</v>
      </c>
      <c r="G117" s="114">
        <f>IFERROR(E117/C117*100,0)</f>
        <v>0</v>
      </c>
      <c r="H117" s="114">
        <f t="shared" ref="H117:AE117" si="44">H119+H120+H118+H121</f>
        <v>0</v>
      </c>
      <c r="I117" s="114">
        <f t="shared" si="44"/>
        <v>0</v>
      </c>
      <c r="J117" s="114">
        <f t="shared" si="44"/>
        <v>0</v>
      </c>
      <c r="K117" s="114">
        <f t="shared" si="44"/>
        <v>0</v>
      </c>
      <c r="L117" s="114">
        <f t="shared" si="44"/>
        <v>0</v>
      </c>
      <c r="M117" s="114">
        <f t="shared" si="44"/>
        <v>0</v>
      </c>
      <c r="N117" s="114">
        <f t="shared" si="44"/>
        <v>0</v>
      </c>
      <c r="O117" s="114">
        <f t="shared" si="44"/>
        <v>0</v>
      </c>
      <c r="P117" s="114">
        <f t="shared" si="44"/>
        <v>331</v>
      </c>
      <c r="Q117" s="114">
        <f t="shared" si="44"/>
        <v>0</v>
      </c>
      <c r="R117" s="114">
        <f t="shared" si="44"/>
        <v>0</v>
      </c>
      <c r="S117" s="114">
        <f t="shared" si="44"/>
        <v>0</v>
      </c>
      <c r="T117" s="114">
        <f t="shared" si="44"/>
        <v>0</v>
      </c>
      <c r="U117" s="114">
        <f t="shared" si="44"/>
        <v>0</v>
      </c>
      <c r="V117" s="114">
        <f t="shared" si="44"/>
        <v>0</v>
      </c>
      <c r="W117" s="114">
        <f t="shared" si="44"/>
        <v>0</v>
      </c>
      <c r="X117" s="114">
        <f t="shared" si="44"/>
        <v>0</v>
      </c>
      <c r="Y117" s="114">
        <f t="shared" si="44"/>
        <v>0</v>
      </c>
      <c r="Z117" s="114">
        <f t="shared" si="44"/>
        <v>0</v>
      </c>
      <c r="AA117" s="114">
        <f t="shared" si="44"/>
        <v>0</v>
      </c>
      <c r="AB117" s="114">
        <f t="shared" si="44"/>
        <v>0</v>
      </c>
      <c r="AC117" s="114">
        <f t="shared" si="44"/>
        <v>0</v>
      </c>
      <c r="AD117" s="114">
        <f t="shared" si="44"/>
        <v>0</v>
      </c>
      <c r="AE117" s="114">
        <f t="shared" si="44"/>
        <v>0</v>
      </c>
      <c r="AF117" s="29"/>
      <c r="AG117" s="103">
        <f t="shared" si="36"/>
        <v>0</v>
      </c>
    </row>
    <row r="118" spans="1:33" x14ac:dyDescent="0.3">
      <c r="A118" s="116" t="s">
        <v>171</v>
      </c>
      <c r="B118" s="117">
        <f>H118+J118+L118+N118+P118+R118+T118+V118+X118+Z118+AB118+AD118</f>
        <v>0</v>
      </c>
      <c r="C118" s="118">
        <f>SUM(H118)</f>
        <v>0</v>
      </c>
      <c r="D118" s="119">
        <f>E118</f>
        <v>0</v>
      </c>
      <c r="E118" s="118">
        <f>SUM(I118,K118,M118,O118,Q118,S118,U118,W118,Y118,AA118,AC118,AE118)</f>
        <v>0</v>
      </c>
      <c r="F118" s="117">
        <f>IFERROR(E118/B118*100,0)</f>
        <v>0</v>
      </c>
      <c r="G118" s="117">
        <f>IFERROR(E118/C118*100,0)</f>
        <v>0</v>
      </c>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29"/>
      <c r="AG118" s="103">
        <f t="shared" si="36"/>
        <v>0</v>
      </c>
    </row>
    <row r="119" spans="1:33" x14ac:dyDescent="0.3">
      <c r="A119" s="116" t="s">
        <v>32</v>
      </c>
      <c r="B119" s="117">
        <f>J119+L119+N119+P119+R119+T119+V119+X119+Z119+AB119+AD119+H119</f>
        <v>0</v>
      </c>
      <c r="C119" s="118">
        <f>SUM(H119)</f>
        <v>0</v>
      </c>
      <c r="D119" s="119">
        <f>E119</f>
        <v>0</v>
      </c>
      <c r="E119" s="118">
        <f>SUM(I119,K119,M119,O119,Q119,S119,U119,W119,Y119,AA119,AC119,AE119)</f>
        <v>0</v>
      </c>
      <c r="F119" s="117">
        <f>IFERROR(E119/B119*100,0)</f>
        <v>0</v>
      </c>
      <c r="G119" s="117">
        <f>IFERROR(E119/C119*100,0)</f>
        <v>0</v>
      </c>
      <c r="H119" s="112">
        <v>0</v>
      </c>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29"/>
      <c r="AG119" s="103">
        <f t="shared" si="36"/>
        <v>0</v>
      </c>
    </row>
    <row r="120" spans="1:33" x14ac:dyDescent="0.3">
      <c r="A120" s="116" t="s">
        <v>33</v>
      </c>
      <c r="B120" s="117">
        <f>J120+L120+N120+P120+R120+T120+V120+X120+Z120+AB120+AD120+H120</f>
        <v>331</v>
      </c>
      <c r="C120" s="118">
        <f>SUM(H120)</f>
        <v>0</v>
      </c>
      <c r="D120" s="119">
        <f>E120</f>
        <v>0</v>
      </c>
      <c r="E120" s="118">
        <f>SUM(I120,K120,M120,O120,Q120,S120,U120,W120,Y120,AA120,AC120,AE120)</f>
        <v>0</v>
      </c>
      <c r="F120" s="117">
        <f>IFERROR(E120/B120*100,0)</f>
        <v>0</v>
      </c>
      <c r="G120" s="117">
        <f>IFERROR(E120/C120*100,0)</f>
        <v>0</v>
      </c>
      <c r="H120" s="112">
        <v>0</v>
      </c>
      <c r="I120" s="112">
        <v>0</v>
      </c>
      <c r="J120" s="112"/>
      <c r="K120" s="112"/>
      <c r="L120" s="112"/>
      <c r="M120" s="112"/>
      <c r="N120" s="112"/>
      <c r="O120" s="112"/>
      <c r="P120" s="112">
        <v>331</v>
      </c>
      <c r="Q120" s="112"/>
      <c r="R120" s="112"/>
      <c r="S120" s="112"/>
      <c r="T120" s="112"/>
      <c r="U120" s="112"/>
      <c r="V120" s="112"/>
      <c r="W120" s="112"/>
      <c r="X120" s="112"/>
      <c r="Y120" s="112"/>
      <c r="Z120" s="112"/>
      <c r="AA120" s="112"/>
      <c r="AB120" s="112"/>
      <c r="AC120" s="112"/>
      <c r="AD120" s="112"/>
      <c r="AE120" s="112"/>
      <c r="AF120" s="29"/>
      <c r="AG120" s="103">
        <f t="shared" si="36"/>
        <v>0</v>
      </c>
    </row>
    <row r="121" spans="1:33" x14ac:dyDescent="0.3">
      <c r="A121" s="124" t="s">
        <v>172</v>
      </c>
      <c r="B121" s="117">
        <f>J121+L121+N121+P121+R121+T121+V121+X121+Z121+AB121+AD121+H121</f>
        <v>0</v>
      </c>
      <c r="C121" s="118">
        <f>SUM(H121)</f>
        <v>0</v>
      </c>
      <c r="D121" s="119">
        <f>E121</f>
        <v>0</v>
      </c>
      <c r="E121" s="118">
        <f>SUM(I121,K121,M121,O121,Q121,S121,U121,W121,Y121,AA121,AC121,AE121)</f>
        <v>0</v>
      </c>
      <c r="F121" s="117">
        <f>IFERROR(E121/B121*100,0)</f>
        <v>0</v>
      </c>
      <c r="G121" s="117">
        <f>IFERROR(E121/C121*100,0)</f>
        <v>0</v>
      </c>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29"/>
      <c r="AG121" s="103">
        <f t="shared" si="36"/>
        <v>0</v>
      </c>
    </row>
    <row r="122" spans="1:33" ht="37.5" x14ac:dyDescent="0.3">
      <c r="A122" s="126" t="s">
        <v>191</v>
      </c>
      <c r="B122" s="105"/>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02"/>
      <c r="AG122" s="103">
        <f t="shared" si="36"/>
        <v>0</v>
      </c>
    </row>
    <row r="123" spans="1:33" x14ac:dyDescent="0.3">
      <c r="A123" s="130" t="s">
        <v>31</v>
      </c>
      <c r="B123" s="105">
        <f>B124+B125+B126+B127</f>
        <v>80575.312999999995</v>
      </c>
      <c r="C123" s="105">
        <f>C124+C125+C126</f>
        <v>3705.29</v>
      </c>
      <c r="D123" s="105">
        <f>D124+D125+D126</f>
        <v>1612.47</v>
      </c>
      <c r="E123" s="105">
        <f>E124+E125+E126</f>
        <v>1612.47</v>
      </c>
      <c r="F123" s="105">
        <f>E123/B123*100</f>
        <v>2.0011960735417809</v>
      </c>
      <c r="G123" s="105">
        <f>E123/C123*100</f>
        <v>43.518051218663047</v>
      </c>
      <c r="H123" s="105">
        <f>H124+H125+H126</f>
        <v>3705.29</v>
      </c>
      <c r="I123" s="105">
        <f t="shared" ref="I123:AE123" si="45">I124+I125+I126</f>
        <v>1612.47</v>
      </c>
      <c r="J123" s="105">
        <f t="shared" si="45"/>
        <v>8006.5599999999995</v>
      </c>
      <c r="K123" s="105">
        <f t="shared" si="45"/>
        <v>0</v>
      </c>
      <c r="L123" s="105">
        <f t="shared" si="45"/>
        <v>6365.35</v>
      </c>
      <c r="M123" s="105">
        <f t="shared" si="45"/>
        <v>0</v>
      </c>
      <c r="N123" s="105">
        <f t="shared" si="45"/>
        <v>9373.17</v>
      </c>
      <c r="O123" s="105">
        <f t="shared" si="45"/>
        <v>0</v>
      </c>
      <c r="P123" s="105">
        <f t="shared" si="45"/>
        <v>11010.08</v>
      </c>
      <c r="Q123" s="105">
        <f t="shared" si="45"/>
        <v>0</v>
      </c>
      <c r="R123" s="105">
        <f t="shared" si="45"/>
        <v>10552.17</v>
      </c>
      <c r="S123" s="105">
        <f t="shared" si="45"/>
        <v>0</v>
      </c>
      <c r="T123" s="105">
        <f t="shared" si="45"/>
        <v>3577.6800000000003</v>
      </c>
      <c r="U123" s="105">
        <f t="shared" si="45"/>
        <v>0</v>
      </c>
      <c r="V123" s="105">
        <f t="shared" si="45"/>
        <v>3667.17</v>
      </c>
      <c r="W123" s="105">
        <f t="shared" si="45"/>
        <v>0</v>
      </c>
      <c r="X123" s="105">
        <f t="shared" si="45"/>
        <v>3661.3429999999998</v>
      </c>
      <c r="Y123" s="105">
        <f t="shared" si="45"/>
        <v>0</v>
      </c>
      <c r="Z123" s="105">
        <f t="shared" si="45"/>
        <v>6118.57</v>
      </c>
      <c r="AA123" s="105">
        <f t="shared" si="45"/>
        <v>0</v>
      </c>
      <c r="AB123" s="105">
        <f t="shared" si="45"/>
        <v>6050.26</v>
      </c>
      <c r="AC123" s="105">
        <f t="shared" si="45"/>
        <v>0</v>
      </c>
      <c r="AD123" s="105">
        <f t="shared" si="45"/>
        <v>8487.67</v>
      </c>
      <c r="AE123" s="105">
        <f t="shared" si="45"/>
        <v>0</v>
      </c>
      <c r="AF123" s="102"/>
      <c r="AG123" s="103">
        <f t="shared" si="36"/>
        <v>0</v>
      </c>
    </row>
    <row r="124" spans="1:33" x14ac:dyDescent="0.3">
      <c r="A124" s="131" t="s">
        <v>171</v>
      </c>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2"/>
      <c r="AG124" s="103">
        <f t="shared" si="36"/>
        <v>0</v>
      </c>
    </row>
    <row r="125" spans="1:33" x14ac:dyDescent="0.3">
      <c r="A125" s="131" t="s">
        <v>32</v>
      </c>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2"/>
      <c r="AG125" s="103">
        <f t="shared" si="36"/>
        <v>0</v>
      </c>
    </row>
    <row r="126" spans="1:33" x14ac:dyDescent="0.3">
      <c r="A126" s="131" t="s">
        <v>33</v>
      </c>
      <c r="B126" s="108">
        <f>B132+B145+B151</f>
        <v>80575.312999999995</v>
      </c>
      <c r="C126" s="108">
        <f>C132+C145+C151</f>
        <v>3705.29</v>
      </c>
      <c r="D126" s="108">
        <f>D132+D145+D151</f>
        <v>1612.47</v>
      </c>
      <c r="E126" s="108">
        <f>E132+E145+E151</f>
        <v>1612.47</v>
      </c>
      <c r="F126" s="108">
        <f>IFERROR(E126/B126*100,0)</f>
        <v>2.0011960735417809</v>
      </c>
      <c r="G126" s="108">
        <f>IFERROR(E126/C126*100,0)</f>
        <v>43.518051218663047</v>
      </c>
      <c r="H126" s="108">
        <f>H132+H145+H151</f>
        <v>3705.29</v>
      </c>
      <c r="I126" s="108">
        <f t="shared" ref="I126:AE126" si="46">I132+I145+I151</f>
        <v>1612.47</v>
      </c>
      <c r="J126" s="108">
        <f t="shared" si="46"/>
        <v>8006.5599999999995</v>
      </c>
      <c r="K126" s="108">
        <f t="shared" si="46"/>
        <v>0</v>
      </c>
      <c r="L126" s="108">
        <f t="shared" si="46"/>
        <v>6365.35</v>
      </c>
      <c r="M126" s="108">
        <f t="shared" si="46"/>
        <v>0</v>
      </c>
      <c r="N126" s="108">
        <f t="shared" si="46"/>
        <v>9373.17</v>
      </c>
      <c r="O126" s="108">
        <f t="shared" si="46"/>
        <v>0</v>
      </c>
      <c r="P126" s="108">
        <f t="shared" si="46"/>
        <v>11010.08</v>
      </c>
      <c r="Q126" s="108">
        <f t="shared" si="46"/>
        <v>0</v>
      </c>
      <c r="R126" s="108">
        <f t="shared" si="46"/>
        <v>10552.17</v>
      </c>
      <c r="S126" s="108">
        <f t="shared" si="46"/>
        <v>0</v>
      </c>
      <c r="T126" s="108">
        <f t="shared" si="46"/>
        <v>3577.6800000000003</v>
      </c>
      <c r="U126" s="108">
        <f t="shared" si="46"/>
        <v>0</v>
      </c>
      <c r="V126" s="108">
        <f t="shared" si="46"/>
        <v>3667.17</v>
      </c>
      <c r="W126" s="108">
        <f t="shared" si="46"/>
        <v>0</v>
      </c>
      <c r="X126" s="108">
        <f t="shared" si="46"/>
        <v>3661.3429999999998</v>
      </c>
      <c r="Y126" s="108">
        <f t="shared" si="46"/>
        <v>0</v>
      </c>
      <c r="Z126" s="108">
        <f t="shared" si="46"/>
        <v>6118.57</v>
      </c>
      <c r="AA126" s="108">
        <f t="shared" si="46"/>
        <v>0</v>
      </c>
      <c r="AB126" s="108">
        <f t="shared" si="46"/>
        <v>6050.26</v>
      </c>
      <c r="AC126" s="108">
        <f t="shared" si="46"/>
        <v>0</v>
      </c>
      <c r="AD126" s="108">
        <f t="shared" si="46"/>
        <v>8487.67</v>
      </c>
      <c r="AE126" s="108">
        <f t="shared" si="46"/>
        <v>0</v>
      </c>
      <c r="AF126" s="102"/>
      <c r="AG126" s="103">
        <f t="shared" si="36"/>
        <v>0</v>
      </c>
    </row>
    <row r="127" spans="1:33" x14ac:dyDescent="0.3">
      <c r="A127" s="131" t="s">
        <v>172</v>
      </c>
      <c r="B127" s="108">
        <f>B133+B146+B152</f>
        <v>0</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2"/>
      <c r="AG127" s="103">
        <f t="shared" si="36"/>
        <v>0</v>
      </c>
    </row>
    <row r="128" spans="1:33" ht="37.5" x14ac:dyDescent="0.3">
      <c r="A128" s="109" t="s">
        <v>192</v>
      </c>
      <c r="B128" s="132"/>
      <c r="C128" s="133"/>
      <c r="D128" s="133"/>
      <c r="E128" s="133"/>
      <c r="F128" s="133"/>
      <c r="G128" s="133"/>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29"/>
      <c r="AG128" s="103">
        <f t="shared" si="36"/>
        <v>0</v>
      </c>
    </row>
    <row r="129" spans="1:33" x14ac:dyDescent="0.3">
      <c r="A129" s="113" t="s">
        <v>31</v>
      </c>
      <c r="B129" s="114">
        <f>B131+B132+B130+B133</f>
        <v>80575.312999999995</v>
      </c>
      <c r="C129" s="114">
        <f>C131+C132+C130+C133</f>
        <v>3705.29</v>
      </c>
      <c r="D129" s="114">
        <f>D131+D132+D130+D133</f>
        <v>1612.47</v>
      </c>
      <c r="E129" s="114">
        <f>E131+E132+E130+E133</f>
        <v>1612.47</v>
      </c>
      <c r="F129" s="114">
        <f>IFERROR(E129/B129*100,0)</f>
        <v>2.0011960735417809</v>
      </c>
      <c r="G129" s="114">
        <f>IFERROR(E129/C129*100,0)</f>
        <v>43.518051218663047</v>
      </c>
      <c r="H129" s="114">
        <f t="shared" ref="H129:AE129" si="47">H131+H132+H130+H133</f>
        <v>3705.29</v>
      </c>
      <c r="I129" s="114">
        <f t="shared" si="47"/>
        <v>1612.47</v>
      </c>
      <c r="J129" s="114">
        <f t="shared" si="47"/>
        <v>8006.5599999999995</v>
      </c>
      <c r="K129" s="114">
        <f t="shared" si="47"/>
        <v>0</v>
      </c>
      <c r="L129" s="114">
        <f t="shared" si="47"/>
        <v>6365.35</v>
      </c>
      <c r="M129" s="114">
        <f t="shared" si="47"/>
        <v>0</v>
      </c>
      <c r="N129" s="114">
        <f t="shared" si="47"/>
        <v>9373.17</v>
      </c>
      <c r="O129" s="114">
        <f t="shared" si="47"/>
        <v>0</v>
      </c>
      <c r="P129" s="114">
        <f t="shared" si="47"/>
        <v>11010.08</v>
      </c>
      <c r="Q129" s="114">
        <f t="shared" si="47"/>
        <v>0</v>
      </c>
      <c r="R129" s="114">
        <f t="shared" si="47"/>
        <v>10552.17</v>
      </c>
      <c r="S129" s="114">
        <f t="shared" si="47"/>
        <v>0</v>
      </c>
      <c r="T129" s="114">
        <f t="shared" si="47"/>
        <v>3577.6800000000003</v>
      </c>
      <c r="U129" s="114">
        <f t="shared" si="47"/>
        <v>0</v>
      </c>
      <c r="V129" s="114">
        <f t="shared" si="47"/>
        <v>3667.17</v>
      </c>
      <c r="W129" s="114">
        <f t="shared" si="47"/>
        <v>0</v>
      </c>
      <c r="X129" s="114">
        <f t="shared" si="47"/>
        <v>3661.3429999999998</v>
      </c>
      <c r="Y129" s="114">
        <f t="shared" si="47"/>
        <v>0</v>
      </c>
      <c r="Z129" s="114">
        <f t="shared" si="47"/>
        <v>6118.57</v>
      </c>
      <c r="AA129" s="114">
        <f t="shared" si="47"/>
        <v>0</v>
      </c>
      <c r="AB129" s="114">
        <f t="shared" si="47"/>
        <v>6050.26</v>
      </c>
      <c r="AC129" s="114">
        <f t="shared" si="47"/>
        <v>0</v>
      </c>
      <c r="AD129" s="114">
        <f t="shared" si="47"/>
        <v>8487.67</v>
      </c>
      <c r="AE129" s="114">
        <f t="shared" si="47"/>
        <v>0</v>
      </c>
      <c r="AF129" s="29"/>
      <c r="AG129" s="103">
        <f t="shared" si="36"/>
        <v>0</v>
      </c>
    </row>
    <row r="130" spans="1:33" x14ac:dyDescent="0.3">
      <c r="A130" s="116" t="s">
        <v>171</v>
      </c>
      <c r="B130" s="117"/>
      <c r="C130" s="118"/>
      <c r="D130" s="119"/>
      <c r="E130" s="118"/>
      <c r="F130" s="117"/>
      <c r="G130" s="117"/>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29"/>
      <c r="AG130" s="103">
        <f t="shared" si="36"/>
        <v>0</v>
      </c>
    </row>
    <row r="131" spans="1:33" x14ac:dyDescent="0.3">
      <c r="A131" s="116" t="s">
        <v>32</v>
      </c>
      <c r="B131" s="117"/>
      <c r="C131" s="118"/>
      <c r="D131" s="119"/>
      <c r="E131" s="118"/>
      <c r="F131" s="117"/>
      <c r="G131" s="117"/>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29"/>
      <c r="AG131" s="103">
        <f t="shared" si="36"/>
        <v>0</v>
      </c>
    </row>
    <row r="132" spans="1:33" x14ac:dyDescent="0.3">
      <c r="A132" s="116" t="s">
        <v>33</v>
      </c>
      <c r="B132" s="117">
        <f>J132+L132+N132+P132+R132+T132+V132+X132+Z132+AB132+AD132+H132</f>
        <v>80575.312999999995</v>
      </c>
      <c r="C132" s="118">
        <f>SUM(H132)</f>
        <v>3705.29</v>
      </c>
      <c r="D132" s="119">
        <f>E132</f>
        <v>1612.47</v>
      </c>
      <c r="E132" s="118">
        <f>SUM(I132,K132,M132,O132,Q132,S132,U132,W132,Y132,AA132,AC132,AE132)</f>
        <v>1612.47</v>
      </c>
      <c r="F132" s="117">
        <f>IFERROR(E132/B132*100,0)</f>
        <v>2.0011960735417809</v>
      </c>
      <c r="G132" s="117">
        <f>IFERROR(E132/C132*100,0)</f>
        <v>43.518051218663047</v>
      </c>
      <c r="H132" s="112">
        <f>1570.01+2135.28</f>
        <v>3705.29</v>
      </c>
      <c r="I132" s="548">
        <v>1612.47</v>
      </c>
      <c r="J132" s="112">
        <f>2798.56+5208</f>
        <v>8006.5599999999995</v>
      </c>
      <c r="K132" s="112"/>
      <c r="L132" s="112">
        <f>2068.75+4296.6</f>
        <v>6365.35</v>
      </c>
      <c r="M132" s="112"/>
      <c r="N132" s="112">
        <f>2980.35+6392.82</f>
        <v>9373.17</v>
      </c>
      <c r="O132" s="112"/>
      <c r="P132" s="112">
        <f>3849.08+7161</f>
        <v>11010.08</v>
      </c>
      <c r="Q132" s="112"/>
      <c r="R132" s="112">
        <f>2740.17+7812</f>
        <v>10552.17</v>
      </c>
      <c r="S132" s="112"/>
      <c r="T132" s="112">
        <f>1364.28+2213.4</f>
        <v>3577.6800000000003</v>
      </c>
      <c r="U132" s="112"/>
      <c r="V132" s="112">
        <f>1453.77+2213.4</f>
        <v>3667.17</v>
      </c>
      <c r="W132" s="112"/>
      <c r="X132" s="112">
        <f>1447.943+2213.4</f>
        <v>3661.3429999999998</v>
      </c>
      <c r="Y132" s="112"/>
      <c r="Z132" s="112">
        <f>2212.57+3906</f>
        <v>6118.57</v>
      </c>
      <c r="AA132" s="112"/>
      <c r="AB132" s="112">
        <f>2144.26+3906</f>
        <v>6050.26</v>
      </c>
      <c r="AC132" s="112"/>
      <c r="AD132" s="112">
        <f>2670.3+5817.37</f>
        <v>8487.67</v>
      </c>
      <c r="AE132" s="112"/>
      <c r="AF132" s="29"/>
      <c r="AG132" s="103">
        <f t="shared" si="36"/>
        <v>0</v>
      </c>
    </row>
    <row r="133" spans="1:33" x14ac:dyDescent="0.3">
      <c r="A133" s="124" t="s">
        <v>172</v>
      </c>
      <c r="B133" s="117"/>
      <c r="C133" s="118"/>
      <c r="D133" s="119"/>
      <c r="E133" s="118"/>
      <c r="F133" s="117"/>
      <c r="G133" s="117"/>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29"/>
      <c r="AG133" s="103">
        <f t="shared" si="36"/>
        <v>0</v>
      </c>
    </row>
    <row r="134" spans="1:33" x14ac:dyDescent="0.3">
      <c r="A134" s="664" t="s">
        <v>193</v>
      </c>
      <c r="B134" s="665"/>
      <c r="C134" s="665"/>
      <c r="D134" s="665"/>
      <c r="E134" s="665"/>
      <c r="F134" s="665"/>
      <c r="G134" s="665"/>
      <c r="H134" s="665"/>
      <c r="I134" s="665"/>
      <c r="J134" s="665"/>
      <c r="K134" s="665"/>
      <c r="L134" s="665"/>
      <c r="M134" s="665"/>
      <c r="N134" s="665"/>
      <c r="O134" s="665"/>
      <c r="P134" s="665"/>
      <c r="Q134" s="665"/>
      <c r="R134" s="665"/>
      <c r="S134" s="665"/>
      <c r="T134" s="665"/>
      <c r="U134" s="665"/>
      <c r="V134" s="665"/>
      <c r="W134" s="665"/>
      <c r="X134" s="665"/>
      <c r="Y134" s="665"/>
      <c r="Z134" s="665"/>
      <c r="AA134" s="665"/>
      <c r="AB134" s="665"/>
      <c r="AC134" s="665"/>
      <c r="AD134" s="665"/>
      <c r="AE134" s="665"/>
      <c r="AF134" s="666"/>
      <c r="AG134" s="103">
        <f t="shared" si="36"/>
        <v>0</v>
      </c>
    </row>
    <row r="135" spans="1:33" x14ac:dyDescent="0.3">
      <c r="A135" s="664" t="s">
        <v>169</v>
      </c>
      <c r="B135" s="665"/>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c r="AC135" s="665"/>
      <c r="AD135" s="665"/>
      <c r="AE135" s="665"/>
      <c r="AF135" s="666"/>
      <c r="AG135" s="103">
        <f t="shared" si="36"/>
        <v>0</v>
      </c>
    </row>
    <row r="136" spans="1:33" ht="56.25" x14ac:dyDescent="0.3">
      <c r="A136" s="126" t="s">
        <v>194</v>
      </c>
      <c r="B136" s="134"/>
      <c r="C136" s="135"/>
      <c r="D136" s="135"/>
      <c r="E136" s="135"/>
      <c r="F136" s="135"/>
      <c r="G136" s="135"/>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02"/>
      <c r="AG136" s="103">
        <f t="shared" si="36"/>
        <v>0</v>
      </c>
    </row>
    <row r="137" spans="1:33" x14ac:dyDescent="0.3">
      <c r="A137" s="104" t="s">
        <v>31</v>
      </c>
      <c r="B137" s="105">
        <f>B138+B139+B140</f>
        <v>0</v>
      </c>
      <c r="C137" s="105">
        <f>C138+C139+C140</f>
        <v>0</v>
      </c>
      <c r="D137" s="105">
        <f>D138+D139+D140</f>
        <v>0</v>
      </c>
      <c r="E137" s="105">
        <f>E138+E139+E140</f>
        <v>0</v>
      </c>
      <c r="F137" s="108">
        <f>IFERROR(E137/B137*100,0)</f>
        <v>0</v>
      </c>
      <c r="G137" s="108">
        <f>IFERROR(E137/C137*100,0)</f>
        <v>0</v>
      </c>
      <c r="H137" s="105">
        <f>H138+H139+H140</f>
        <v>0</v>
      </c>
      <c r="I137" s="105">
        <f t="shared" ref="I137:AE137" si="48">I138+I139+I140</f>
        <v>0</v>
      </c>
      <c r="J137" s="105">
        <f t="shared" si="48"/>
        <v>0</v>
      </c>
      <c r="K137" s="105">
        <f t="shared" si="48"/>
        <v>0</v>
      </c>
      <c r="L137" s="105">
        <f t="shared" si="48"/>
        <v>0</v>
      </c>
      <c r="M137" s="105">
        <f t="shared" si="48"/>
        <v>0</v>
      </c>
      <c r="N137" s="105">
        <f t="shared" si="48"/>
        <v>0</v>
      </c>
      <c r="O137" s="105">
        <f t="shared" si="48"/>
        <v>0</v>
      </c>
      <c r="P137" s="105">
        <f t="shared" si="48"/>
        <v>0</v>
      </c>
      <c r="Q137" s="105">
        <f t="shared" si="48"/>
        <v>0</v>
      </c>
      <c r="R137" s="105">
        <f t="shared" si="48"/>
        <v>0</v>
      </c>
      <c r="S137" s="105">
        <f t="shared" si="48"/>
        <v>0</v>
      </c>
      <c r="T137" s="105">
        <f t="shared" si="48"/>
        <v>0</v>
      </c>
      <c r="U137" s="105">
        <f t="shared" si="48"/>
        <v>0</v>
      </c>
      <c r="V137" s="105">
        <f t="shared" si="48"/>
        <v>0</v>
      </c>
      <c r="W137" s="105">
        <f t="shared" si="48"/>
        <v>0</v>
      </c>
      <c r="X137" s="105">
        <f t="shared" si="48"/>
        <v>0</v>
      </c>
      <c r="Y137" s="105">
        <f t="shared" si="48"/>
        <v>0</v>
      </c>
      <c r="Z137" s="105">
        <f t="shared" si="48"/>
        <v>0</v>
      </c>
      <c r="AA137" s="105">
        <f t="shared" si="48"/>
        <v>0</v>
      </c>
      <c r="AB137" s="105">
        <f t="shared" si="48"/>
        <v>0</v>
      </c>
      <c r="AC137" s="105">
        <f t="shared" si="48"/>
        <v>0</v>
      </c>
      <c r="AD137" s="105">
        <f t="shared" si="48"/>
        <v>0</v>
      </c>
      <c r="AE137" s="105">
        <f t="shared" si="48"/>
        <v>0</v>
      </c>
      <c r="AF137" s="102"/>
      <c r="AG137" s="103">
        <f t="shared" si="36"/>
        <v>0</v>
      </c>
    </row>
    <row r="138" spans="1:33" x14ac:dyDescent="0.3">
      <c r="A138" s="107" t="s">
        <v>171</v>
      </c>
      <c r="B138" s="108">
        <f t="shared" ref="B138:B141" si="49">J138+L138+N138+P138+R138+T138+V138+X138+Z138+AB138+AD138+H138</f>
        <v>0</v>
      </c>
      <c r="C138" s="108">
        <f t="shared" ref="C138:C141" si="50">SUM(H138)</f>
        <v>0</v>
      </c>
      <c r="D138" s="108">
        <f t="shared" ref="D138:D141" si="51">E138</f>
        <v>0</v>
      </c>
      <c r="E138" s="108">
        <f t="shared" ref="E138:E141" si="52">SUM(I138,K138,M138,O138,Q138,S138,U138,W138,Y138,AA138,AC138,AE138)</f>
        <v>0</v>
      </c>
      <c r="F138" s="108">
        <f>IFERROR(E138/B138*100,0)</f>
        <v>0</v>
      </c>
      <c r="G138" s="108">
        <f>IFERROR(E138/C138*100,0)</f>
        <v>0</v>
      </c>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2"/>
      <c r="AG138" s="103">
        <f t="shared" si="36"/>
        <v>0</v>
      </c>
    </row>
    <row r="139" spans="1:33" x14ac:dyDescent="0.3">
      <c r="A139" s="107" t="s">
        <v>32</v>
      </c>
      <c r="B139" s="108">
        <f t="shared" si="49"/>
        <v>0</v>
      </c>
      <c r="C139" s="108">
        <f t="shared" si="50"/>
        <v>0</v>
      </c>
      <c r="D139" s="108">
        <f t="shared" si="51"/>
        <v>0</v>
      </c>
      <c r="E139" s="108">
        <f t="shared" si="52"/>
        <v>0</v>
      </c>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2"/>
      <c r="AG139" s="103">
        <f t="shared" si="36"/>
        <v>0</v>
      </c>
    </row>
    <row r="140" spans="1:33" x14ac:dyDescent="0.3">
      <c r="A140" s="107" t="s">
        <v>33</v>
      </c>
      <c r="B140" s="108">
        <f t="shared" si="49"/>
        <v>0</v>
      </c>
      <c r="C140" s="108">
        <f t="shared" si="50"/>
        <v>0</v>
      </c>
      <c r="D140" s="108">
        <f t="shared" si="51"/>
        <v>0</v>
      </c>
      <c r="E140" s="108">
        <f t="shared" si="52"/>
        <v>0</v>
      </c>
      <c r="F140" s="108">
        <f>IFERROR(E140/B140*100,0)</f>
        <v>0</v>
      </c>
      <c r="G140" s="108">
        <f>IFERROR(E140/C140*100,0)</f>
        <v>0</v>
      </c>
      <c r="H140" s="108">
        <v>0</v>
      </c>
      <c r="I140" s="108">
        <v>0</v>
      </c>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2"/>
      <c r="AG140" s="103">
        <f t="shared" ref="AG140:AG203" si="53">B140-H140-J140-L140-N140-P140-R140-T140-V140-X140-Z140-AB140-AD140</f>
        <v>0</v>
      </c>
    </row>
    <row r="141" spans="1:33" x14ac:dyDescent="0.3">
      <c r="A141" s="107" t="s">
        <v>172</v>
      </c>
      <c r="B141" s="108">
        <f t="shared" si="49"/>
        <v>0</v>
      </c>
      <c r="C141" s="108">
        <f t="shared" si="50"/>
        <v>0</v>
      </c>
      <c r="D141" s="108">
        <f t="shared" si="51"/>
        <v>0</v>
      </c>
      <c r="E141" s="108">
        <f t="shared" si="52"/>
        <v>0</v>
      </c>
      <c r="F141" s="108">
        <f>IFERROR(E141/B141*100,0)</f>
        <v>0</v>
      </c>
      <c r="G141" s="108">
        <f>IFERROR(E141/C141*100,0)</f>
        <v>0</v>
      </c>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2"/>
      <c r="AG141" s="103">
        <f t="shared" si="53"/>
        <v>0</v>
      </c>
    </row>
    <row r="142" spans="1:33" x14ac:dyDescent="0.3">
      <c r="A142" s="664" t="s">
        <v>54</v>
      </c>
      <c r="B142" s="665"/>
      <c r="C142" s="665"/>
      <c r="D142" s="665"/>
      <c r="E142" s="665"/>
      <c r="F142" s="665"/>
      <c r="G142" s="665"/>
      <c r="H142" s="665"/>
      <c r="I142" s="665"/>
      <c r="J142" s="665"/>
      <c r="K142" s="665"/>
      <c r="L142" s="665"/>
      <c r="M142" s="665"/>
      <c r="N142" s="665"/>
      <c r="O142" s="665"/>
      <c r="P142" s="665"/>
      <c r="Q142" s="665"/>
      <c r="R142" s="665"/>
      <c r="S142" s="665"/>
      <c r="T142" s="665"/>
      <c r="U142" s="665"/>
      <c r="V142" s="665"/>
      <c r="W142" s="665"/>
      <c r="X142" s="665"/>
      <c r="Y142" s="665"/>
      <c r="Z142" s="665"/>
      <c r="AA142" s="665"/>
      <c r="AB142" s="665"/>
      <c r="AC142" s="665"/>
      <c r="AD142" s="665"/>
      <c r="AE142" s="665"/>
      <c r="AF142" s="666"/>
      <c r="AG142" s="103">
        <f t="shared" si="53"/>
        <v>0</v>
      </c>
    </row>
    <row r="143" spans="1:33" ht="75" x14ac:dyDescent="0.3">
      <c r="A143" s="126" t="s">
        <v>195</v>
      </c>
      <c r="B143" s="134"/>
      <c r="C143" s="135"/>
      <c r="D143" s="135"/>
      <c r="E143" s="135"/>
      <c r="F143" s="135"/>
      <c r="G143" s="135"/>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02"/>
      <c r="AG143" s="103">
        <f t="shared" si="53"/>
        <v>0</v>
      </c>
    </row>
    <row r="144" spans="1:33" x14ac:dyDescent="0.3">
      <c r="A144" s="104" t="s">
        <v>31</v>
      </c>
      <c r="B144" s="105">
        <f>B145+B146+B147</f>
        <v>373.1</v>
      </c>
      <c r="C144" s="105">
        <f>C145+C146+C147</f>
        <v>0</v>
      </c>
      <c r="D144" s="105">
        <f>D145+D146+D147</f>
        <v>0</v>
      </c>
      <c r="E144" s="105">
        <f>E145+E146+E147</f>
        <v>0</v>
      </c>
      <c r="F144" s="108">
        <f>IFERROR(E144/B144*100,0)</f>
        <v>0</v>
      </c>
      <c r="G144" s="108">
        <f>IFERROR(E144/C144*100,0)</f>
        <v>0</v>
      </c>
      <c r="H144" s="105">
        <f t="shared" ref="H144:AE144" si="54">H145+H146+H147</f>
        <v>0</v>
      </c>
      <c r="I144" s="105">
        <f t="shared" si="54"/>
        <v>0</v>
      </c>
      <c r="J144" s="105">
        <f t="shared" si="54"/>
        <v>0</v>
      </c>
      <c r="K144" s="105">
        <f t="shared" si="54"/>
        <v>0</v>
      </c>
      <c r="L144" s="105">
        <f t="shared" si="54"/>
        <v>158</v>
      </c>
      <c r="M144" s="105">
        <f t="shared" si="54"/>
        <v>0</v>
      </c>
      <c r="N144" s="105">
        <f t="shared" si="54"/>
        <v>15.1</v>
      </c>
      <c r="O144" s="105">
        <f t="shared" si="54"/>
        <v>0</v>
      </c>
      <c r="P144" s="105">
        <f t="shared" si="54"/>
        <v>0</v>
      </c>
      <c r="Q144" s="105">
        <f t="shared" si="54"/>
        <v>0</v>
      </c>
      <c r="R144" s="105">
        <f t="shared" si="54"/>
        <v>0</v>
      </c>
      <c r="S144" s="105">
        <f t="shared" si="54"/>
        <v>0</v>
      </c>
      <c r="T144" s="105">
        <f t="shared" si="54"/>
        <v>0</v>
      </c>
      <c r="U144" s="105">
        <f t="shared" si="54"/>
        <v>0</v>
      </c>
      <c r="V144" s="105">
        <f t="shared" si="54"/>
        <v>60</v>
      </c>
      <c r="W144" s="105">
        <f t="shared" si="54"/>
        <v>0</v>
      </c>
      <c r="X144" s="105">
        <f t="shared" si="54"/>
        <v>140</v>
      </c>
      <c r="Y144" s="105">
        <f t="shared" si="54"/>
        <v>0</v>
      </c>
      <c r="Z144" s="105">
        <f t="shared" si="54"/>
        <v>0</v>
      </c>
      <c r="AA144" s="105">
        <f t="shared" si="54"/>
        <v>0</v>
      </c>
      <c r="AB144" s="105">
        <f t="shared" si="54"/>
        <v>0</v>
      </c>
      <c r="AC144" s="105">
        <f t="shared" si="54"/>
        <v>0</v>
      </c>
      <c r="AD144" s="105">
        <f t="shared" si="54"/>
        <v>0</v>
      </c>
      <c r="AE144" s="105">
        <f t="shared" si="54"/>
        <v>0</v>
      </c>
      <c r="AF144" s="102"/>
      <c r="AG144" s="103">
        <f t="shared" si="53"/>
        <v>2.8421709430404007E-14</v>
      </c>
    </row>
    <row r="145" spans="1:33" x14ac:dyDescent="0.3">
      <c r="A145" s="107" t="s">
        <v>171</v>
      </c>
      <c r="B145" s="108">
        <f>B151+B176</f>
        <v>0</v>
      </c>
      <c r="C145" s="108">
        <f>C151+C176</f>
        <v>0</v>
      </c>
      <c r="D145" s="108">
        <f>D151+D176</f>
        <v>0</v>
      </c>
      <c r="E145" s="108">
        <f>E151+E176</f>
        <v>0</v>
      </c>
      <c r="F145" s="108">
        <f>IFERROR(E145/B145*100,0)</f>
        <v>0</v>
      </c>
      <c r="G145" s="108">
        <f>IFERROR(E145/C145*100,0)</f>
        <v>0</v>
      </c>
      <c r="H145" s="108">
        <f t="shared" ref="H145:AE145" si="55">H151+H176</f>
        <v>0</v>
      </c>
      <c r="I145" s="108">
        <f t="shared" si="55"/>
        <v>0</v>
      </c>
      <c r="J145" s="108">
        <f t="shared" si="55"/>
        <v>0</v>
      </c>
      <c r="K145" s="108">
        <f t="shared" si="55"/>
        <v>0</v>
      </c>
      <c r="L145" s="108">
        <f t="shared" si="55"/>
        <v>0</v>
      </c>
      <c r="M145" s="108">
        <f t="shared" si="55"/>
        <v>0</v>
      </c>
      <c r="N145" s="108">
        <f t="shared" si="55"/>
        <v>0</v>
      </c>
      <c r="O145" s="108">
        <f t="shared" si="55"/>
        <v>0</v>
      </c>
      <c r="P145" s="108">
        <f t="shared" si="55"/>
        <v>0</v>
      </c>
      <c r="Q145" s="108">
        <f t="shared" si="55"/>
        <v>0</v>
      </c>
      <c r="R145" s="108">
        <f t="shared" si="55"/>
        <v>0</v>
      </c>
      <c r="S145" s="108">
        <f t="shared" si="55"/>
        <v>0</v>
      </c>
      <c r="T145" s="108">
        <f t="shared" si="55"/>
        <v>0</v>
      </c>
      <c r="U145" s="108">
        <f t="shared" si="55"/>
        <v>0</v>
      </c>
      <c r="V145" s="108">
        <f t="shared" si="55"/>
        <v>0</v>
      </c>
      <c r="W145" s="108">
        <f t="shared" si="55"/>
        <v>0</v>
      </c>
      <c r="X145" s="108">
        <f t="shared" si="55"/>
        <v>0</v>
      </c>
      <c r="Y145" s="108">
        <f t="shared" si="55"/>
        <v>0</v>
      </c>
      <c r="Z145" s="108">
        <f t="shared" si="55"/>
        <v>0</v>
      </c>
      <c r="AA145" s="108">
        <f t="shared" si="55"/>
        <v>0</v>
      </c>
      <c r="AB145" s="108">
        <f t="shared" si="55"/>
        <v>0</v>
      </c>
      <c r="AC145" s="108">
        <f t="shared" si="55"/>
        <v>0</v>
      </c>
      <c r="AD145" s="108">
        <f t="shared" si="55"/>
        <v>0</v>
      </c>
      <c r="AE145" s="108">
        <f t="shared" si="55"/>
        <v>0</v>
      </c>
      <c r="AF145" s="102"/>
      <c r="AG145" s="103">
        <f t="shared" si="53"/>
        <v>0</v>
      </c>
    </row>
    <row r="146" spans="1:33" x14ac:dyDescent="0.3">
      <c r="A146" s="107" t="s">
        <v>32</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2"/>
      <c r="AG146" s="103">
        <f t="shared" si="53"/>
        <v>0</v>
      </c>
    </row>
    <row r="147" spans="1:33" x14ac:dyDescent="0.3">
      <c r="A147" s="107" t="s">
        <v>33</v>
      </c>
      <c r="B147" s="108">
        <f t="shared" ref="B147:E148" si="56">B153+B178</f>
        <v>373.1</v>
      </c>
      <c r="C147" s="108">
        <f t="shared" si="56"/>
        <v>0</v>
      </c>
      <c r="D147" s="108">
        <f t="shared" si="56"/>
        <v>0</v>
      </c>
      <c r="E147" s="108">
        <f t="shared" si="56"/>
        <v>0</v>
      </c>
      <c r="F147" s="108">
        <f>IFERROR(E147/B147*100,0)</f>
        <v>0</v>
      </c>
      <c r="G147" s="108">
        <f>IFERROR(E147/C147*100,0)</f>
        <v>0</v>
      </c>
      <c r="H147" s="108">
        <f t="shared" ref="H147:AE148" si="57">H153+H178</f>
        <v>0</v>
      </c>
      <c r="I147" s="108">
        <f t="shared" si="57"/>
        <v>0</v>
      </c>
      <c r="J147" s="108">
        <f t="shared" si="57"/>
        <v>0</v>
      </c>
      <c r="K147" s="108">
        <f t="shared" si="57"/>
        <v>0</v>
      </c>
      <c r="L147" s="108">
        <f t="shared" si="57"/>
        <v>158</v>
      </c>
      <c r="M147" s="108">
        <f t="shared" si="57"/>
        <v>0</v>
      </c>
      <c r="N147" s="108">
        <f t="shared" si="57"/>
        <v>15.1</v>
      </c>
      <c r="O147" s="108">
        <f t="shared" si="57"/>
        <v>0</v>
      </c>
      <c r="P147" s="108">
        <f t="shared" si="57"/>
        <v>0</v>
      </c>
      <c r="Q147" s="108">
        <f t="shared" si="57"/>
        <v>0</v>
      </c>
      <c r="R147" s="108">
        <f t="shared" si="57"/>
        <v>0</v>
      </c>
      <c r="S147" s="108">
        <f t="shared" si="57"/>
        <v>0</v>
      </c>
      <c r="T147" s="108">
        <f t="shared" si="57"/>
        <v>0</v>
      </c>
      <c r="U147" s="108">
        <f t="shared" si="57"/>
        <v>0</v>
      </c>
      <c r="V147" s="108">
        <f t="shared" si="57"/>
        <v>60</v>
      </c>
      <c r="W147" s="108">
        <f t="shared" si="57"/>
        <v>0</v>
      </c>
      <c r="X147" s="108">
        <f t="shared" si="57"/>
        <v>140</v>
      </c>
      <c r="Y147" s="108">
        <f t="shared" si="57"/>
        <v>0</v>
      </c>
      <c r="Z147" s="108">
        <f t="shared" si="57"/>
        <v>0</v>
      </c>
      <c r="AA147" s="108">
        <f t="shared" si="57"/>
        <v>0</v>
      </c>
      <c r="AB147" s="108">
        <f t="shared" si="57"/>
        <v>0</v>
      </c>
      <c r="AC147" s="108">
        <f t="shared" si="57"/>
        <v>0</v>
      </c>
      <c r="AD147" s="108">
        <f t="shared" si="57"/>
        <v>0</v>
      </c>
      <c r="AE147" s="108">
        <f t="shared" si="57"/>
        <v>0</v>
      </c>
      <c r="AF147" s="102"/>
      <c r="AG147" s="103">
        <f t="shared" si="53"/>
        <v>2.8421709430404007E-14</v>
      </c>
    </row>
    <row r="148" spans="1:33" x14ac:dyDescent="0.3">
      <c r="A148" s="107" t="s">
        <v>172</v>
      </c>
      <c r="B148" s="108">
        <f t="shared" si="56"/>
        <v>0</v>
      </c>
      <c r="C148" s="108">
        <f t="shared" si="56"/>
        <v>0</v>
      </c>
      <c r="D148" s="108">
        <f t="shared" si="56"/>
        <v>0</v>
      </c>
      <c r="E148" s="108">
        <f t="shared" si="56"/>
        <v>0</v>
      </c>
      <c r="F148" s="108">
        <f>IFERROR(E148/B148*100,0)</f>
        <v>0</v>
      </c>
      <c r="G148" s="108">
        <f>IFERROR(E148/C148*100,0)</f>
        <v>0</v>
      </c>
      <c r="H148" s="108">
        <f t="shared" si="57"/>
        <v>0</v>
      </c>
      <c r="I148" s="108">
        <f t="shared" si="57"/>
        <v>0</v>
      </c>
      <c r="J148" s="108">
        <f t="shared" si="57"/>
        <v>0</v>
      </c>
      <c r="K148" s="108">
        <f t="shared" si="57"/>
        <v>0</v>
      </c>
      <c r="L148" s="108">
        <f t="shared" si="57"/>
        <v>0</v>
      </c>
      <c r="M148" s="108">
        <f t="shared" si="57"/>
        <v>0</v>
      </c>
      <c r="N148" s="108">
        <f t="shared" si="57"/>
        <v>0</v>
      </c>
      <c r="O148" s="108">
        <f t="shared" si="57"/>
        <v>0</v>
      </c>
      <c r="P148" s="108">
        <f t="shared" si="57"/>
        <v>0</v>
      </c>
      <c r="Q148" s="108">
        <f t="shared" si="57"/>
        <v>0</v>
      </c>
      <c r="R148" s="108">
        <f t="shared" si="57"/>
        <v>0</v>
      </c>
      <c r="S148" s="108">
        <f t="shared" si="57"/>
        <v>0</v>
      </c>
      <c r="T148" s="108">
        <f t="shared" si="57"/>
        <v>0</v>
      </c>
      <c r="U148" s="108">
        <f t="shared" si="57"/>
        <v>0</v>
      </c>
      <c r="V148" s="108">
        <f t="shared" si="57"/>
        <v>0</v>
      </c>
      <c r="W148" s="108">
        <f t="shared" si="57"/>
        <v>0</v>
      </c>
      <c r="X148" s="108">
        <f t="shared" si="57"/>
        <v>0</v>
      </c>
      <c r="Y148" s="108">
        <f t="shared" si="57"/>
        <v>0</v>
      </c>
      <c r="Z148" s="108">
        <f t="shared" si="57"/>
        <v>0</v>
      </c>
      <c r="AA148" s="108">
        <f t="shared" si="57"/>
        <v>0</v>
      </c>
      <c r="AB148" s="108">
        <f t="shared" si="57"/>
        <v>0</v>
      </c>
      <c r="AC148" s="108">
        <f t="shared" si="57"/>
        <v>0</v>
      </c>
      <c r="AD148" s="108">
        <f t="shared" si="57"/>
        <v>0</v>
      </c>
      <c r="AE148" s="108">
        <f t="shared" si="57"/>
        <v>0</v>
      </c>
      <c r="AF148" s="102"/>
      <c r="AG148" s="103">
        <f t="shared" si="53"/>
        <v>0</v>
      </c>
    </row>
    <row r="149" spans="1:33" ht="56.25" x14ac:dyDescent="0.3">
      <c r="A149" s="124" t="s">
        <v>196</v>
      </c>
      <c r="B149" s="136"/>
      <c r="C149" s="137"/>
      <c r="D149" s="137"/>
      <c r="E149" s="137"/>
      <c r="F149" s="137"/>
      <c r="G149" s="137"/>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29"/>
      <c r="AG149" s="103">
        <f t="shared" si="53"/>
        <v>0</v>
      </c>
    </row>
    <row r="150" spans="1:33" x14ac:dyDescent="0.3">
      <c r="A150" s="113" t="s">
        <v>31</v>
      </c>
      <c r="B150" s="114">
        <f>B151+B152+B153+B154</f>
        <v>373.1</v>
      </c>
      <c r="C150" s="114">
        <f>C151+C152+C153+C154</f>
        <v>0</v>
      </c>
      <c r="D150" s="114">
        <f>D151+D152+D153+D154</f>
        <v>0</v>
      </c>
      <c r="E150" s="114">
        <f>E151+E152+E153+E154</f>
        <v>0</v>
      </c>
      <c r="F150" s="117">
        <f>IFERROR(E150/B150*100,0)</f>
        <v>0</v>
      </c>
      <c r="G150" s="117">
        <f>IFERROR(E150/C150*100,0)</f>
        <v>0</v>
      </c>
      <c r="H150" s="114">
        <f t="shared" ref="H150:AE150" si="58">H151+H152+H153+H154</f>
        <v>0</v>
      </c>
      <c r="I150" s="114">
        <f t="shared" si="58"/>
        <v>0</v>
      </c>
      <c r="J150" s="114">
        <f t="shared" si="58"/>
        <v>0</v>
      </c>
      <c r="K150" s="114">
        <f t="shared" si="58"/>
        <v>0</v>
      </c>
      <c r="L150" s="114">
        <f t="shared" si="58"/>
        <v>158</v>
      </c>
      <c r="M150" s="114">
        <f t="shared" si="58"/>
        <v>0</v>
      </c>
      <c r="N150" s="114">
        <f t="shared" si="58"/>
        <v>15.1</v>
      </c>
      <c r="O150" s="114">
        <f t="shared" si="58"/>
        <v>0</v>
      </c>
      <c r="P150" s="114">
        <f t="shared" si="58"/>
        <v>0</v>
      </c>
      <c r="Q150" s="114">
        <f t="shared" si="58"/>
        <v>0</v>
      </c>
      <c r="R150" s="114">
        <f t="shared" si="58"/>
        <v>0</v>
      </c>
      <c r="S150" s="114">
        <f t="shared" si="58"/>
        <v>0</v>
      </c>
      <c r="T150" s="114">
        <f t="shared" si="58"/>
        <v>0</v>
      </c>
      <c r="U150" s="114">
        <f t="shared" si="58"/>
        <v>0</v>
      </c>
      <c r="V150" s="114">
        <f t="shared" si="58"/>
        <v>60</v>
      </c>
      <c r="W150" s="114">
        <f t="shared" si="58"/>
        <v>0</v>
      </c>
      <c r="X150" s="114">
        <f t="shared" si="58"/>
        <v>140</v>
      </c>
      <c r="Y150" s="114">
        <f t="shared" si="58"/>
        <v>0</v>
      </c>
      <c r="Z150" s="114">
        <f t="shared" si="58"/>
        <v>0</v>
      </c>
      <c r="AA150" s="114">
        <f t="shared" si="58"/>
        <v>0</v>
      </c>
      <c r="AB150" s="114">
        <f t="shared" si="58"/>
        <v>0</v>
      </c>
      <c r="AC150" s="114">
        <f t="shared" si="58"/>
        <v>0</v>
      </c>
      <c r="AD150" s="114">
        <f t="shared" si="58"/>
        <v>0</v>
      </c>
      <c r="AE150" s="114">
        <f t="shared" si="58"/>
        <v>0</v>
      </c>
      <c r="AF150" s="29"/>
      <c r="AG150" s="103">
        <f t="shared" si="53"/>
        <v>2.8421709430404007E-14</v>
      </c>
    </row>
    <row r="151" spans="1:33" x14ac:dyDescent="0.3">
      <c r="A151" s="116" t="s">
        <v>171</v>
      </c>
      <c r="B151" s="117">
        <f>B158+B164+B170</f>
        <v>0</v>
      </c>
      <c r="C151" s="117">
        <f>C157+C164+C170</f>
        <v>0</v>
      </c>
      <c r="D151" s="117">
        <f>D158+D164+D170</f>
        <v>0</v>
      </c>
      <c r="E151" s="117">
        <f>E158+E164+E170</f>
        <v>0</v>
      </c>
      <c r="F151" s="117">
        <f>IFERROR(E151/B151*100,0)</f>
        <v>0</v>
      </c>
      <c r="G151" s="117">
        <f>IFERROR(E151/C151*100,0)</f>
        <v>0</v>
      </c>
      <c r="H151" s="117">
        <f t="shared" ref="H151:AE151" si="59">H158+H164+H170</f>
        <v>0</v>
      </c>
      <c r="I151" s="117">
        <f t="shared" si="59"/>
        <v>0</v>
      </c>
      <c r="J151" s="117">
        <f t="shared" si="59"/>
        <v>0</v>
      </c>
      <c r="K151" s="117">
        <f t="shared" si="59"/>
        <v>0</v>
      </c>
      <c r="L151" s="117">
        <f t="shared" si="59"/>
        <v>0</v>
      </c>
      <c r="M151" s="117">
        <f t="shared" si="59"/>
        <v>0</v>
      </c>
      <c r="N151" s="117">
        <f t="shared" si="59"/>
        <v>0</v>
      </c>
      <c r="O151" s="117">
        <f t="shared" si="59"/>
        <v>0</v>
      </c>
      <c r="P151" s="117">
        <f t="shared" si="59"/>
        <v>0</v>
      </c>
      <c r="Q151" s="117">
        <f t="shared" si="59"/>
        <v>0</v>
      </c>
      <c r="R151" s="117">
        <f t="shared" si="59"/>
        <v>0</v>
      </c>
      <c r="S151" s="117">
        <f t="shared" si="59"/>
        <v>0</v>
      </c>
      <c r="T151" s="117">
        <f t="shared" si="59"/>
        <v>0</v>
      </c>
      <c r="U151" s="117">
        <f t="shared" si="59"/>
        <v>0</v>
      </c>
      <c r="V151" s="117">
        <f t="shared" si="59"/>
        <v>0</v>
      </c>
      <c r="W151" s="117">
        <f t="shared" si="59"/>
        <v>0</v>
      </c>
      <c r="X151" s="117">
        <f t="shared" si="59"/>
        <v>0</v>
      </c>
      <c r="Y151" s="117">
        <f t="shared" si="59"/>
        <v>0</v>
      </c>
      <c r="Z151" s="117">
        <f t="shared" si="59"/>
        <v>0</v>
      </c>
      <c r="AA151" s="117">
        <f t="shared" si="59"/>
        <v>0</v>
      </c>
      <c r="AB151" s="117">
        <f t="shared" si="59"/>
        <v>0</v>
      </c>
      <c r="AC151" s="117">
        <f t="shared" si="59"/>
        <v>0</v>
      </c>
      <c r="AD151" s="117">
        <f t="shared" si="59"/>
        <v>0</v>
      </c>
      <c r="AE151" s="117">
        <f t="shared" si="59"/>
        <v>0</v>
      </c>
      <c r="AF151" s="29"/>
      <c r="AG151" s="103">
        <f t="shared" si="53"/>
        <v>0</v>
      </c>
    </row>
    <row r="152" spans="1:33" x14ac:dyDescent="0.3">
      <c r="A152" s="116" t="s">
        <v>32</v>
      </c>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29"/>
      <c r="AG152" s="103">
        <f t="shared" si="53"/>
        <v>0</v>
      </c>
    </row>
    <row r="153" spans="1:33" x14ac:dyDescent="0.3">
      <c r="A153" s="116" t="s">
        <v>33</v>
      </c>
      <c r="B153" s="117">
        <f>B160+B166+B172</f>
        <v>373.1</v>
      </c>
      <c r="C153" s="117">
        <f t="shared" ref="C153:E154" si="60">C159+C166+C172</f>
        <v>0</v>
      </c>
      <c r="D153" s="117">
        <f>D160+D166+D172</f>
        <v>0</v>
      </c>
      <c r="E153" s="117">
        <f t="shared" si="60"/>
        <v>0</v>
      </c>
      <c r="F153" s="117">
        <f>IFERROR(E153/B153*100,0)</f>
        <v>0</v>
      </c>
      <c r="G153" s="117">
        <f>IFERROR(E153/C153*100,0)</f>
        <v>0</v>
      </c>
      <c r="H153" s="117">
        <f t="shared" ref="H153:AE154" si="61">H160+H166+H172</f>
        <v>0</v>
      </c>
      <c r="I153" s="117">
        <f t="shared" si="61"/>
        <v>0</v>
      </c>
      <c r="J153" s="117">
        <f t="shared" si="61"/>
        <v>0</v>
      </c>
      <c r="K153" s="117">
        <f t="shared" si="61"/>
        <v>0</v>
      </c>
      <c r="L153" s="117">
        <f t="shared" si="61"/>
        <v>158</v>
      </c>
      <c r="M153" s="117">
        <f t="shared" si="61"/>
        <v>0</v>
      </c>
      <c r="N153" s="117">
        <f t="shared" si="61"/>
        <v>15.1</v>
      </c>
      <c r="O153" s="117">
        <f t="shared" si="61"/>
        <v>0</v>
      </c>
      <c r="P153" s="117">
        <f t="shared" si="61"/>
        <v>0</v>
      </c>
      <c r="Q153" s="117">
        <f t="shared" si="61"/>
        <v>0</v>
      </c>
      <c r="R153" s="117">
        <f t="shared" si="61"/>
        <v>0</v>
      </c>
      <c r="S153" s="117">
        <f t="shared" si="61"/>
        <v>0</v>
      </c>
      <c r="T153" s="117">
        <f t="shared" si="61"/>
        <v>0</v>
      </c>
      <c r="U153" s="117">
        <f t="shared" si="61"/>
        <v>0</v>
      </c>
      <c r="V153" s="117">
        <f t="shared" si="61"/>
        <v>60</v>
      </c>
      <c r="W153" s="117">
        <f t="shared" si="61"/>
        <v>0</v>
      </c>
      <c r="X153" s="117">
        <f t="shared" si="61"/>
        <v>140</v>
      </c>
      <c r="Y153" s="117">
        <f t="shared" si="61"/>
        <v>0</v>
      </c>
      <c r="Z153" s="117">
        <f t="shared" si="61"/>
        <v>0</v>
      </c>
      <c r="AA153" s="117">
        <f t="shared" si="61"/>
        <v>0</v>
      </c>
      <c r="AB153" s="117">
        <f t="shared" si="61"/>
        <v>0</v>
      </c>
      <c r="AC153" s="117">
        <f t="shared" si="61"/>
        <v>0</v>
      </c>
      <c r="AD153" s="117">
        <f t="shared" si="61"/>
        <v>0</v>
      </c>
      <c r="AE153" s="117">
        <f t="shared" si="61"/>
        <v>0</v>
      </c>
      <c r="AF153" s="29"/>
      <c r="AG153" s="103">
        <f t="shared" si="53"/>
        <v>2.8421709430404007E-14</v>
      </c>
    </row>
    <row r="154" spans="1:33" x14ac:dyDescent="0.3">
      <c r="A154" s="116" t="s">
        <v>172</v>
      </c>
      <c r="B154" s="117">
        <f>B161+B167+B173</f>
        <v>0</v>
      </c>
      <c r="C154" s="117">
        <f t="shared" si="60"/>
        <v>0</v>
      </c>
      <c r="D154" s="117">
        <f>D161+D167+D173</f>
        <v>0</v>
      </c>
      <c r="E154" s="117">
        <f>E160+E167+E173</f>
        <v>0</v>
      </c>
      <c r="F154" s="117">
        <f>IFERROR(E154/B154*100,0)</f>
        <v>0</v>
      </c>
      <c r="G154" s="117">
        <f>IFERROR(E154/C154*100,0)</f>
        <v>0</v>
      </c>
      <c r="H154" s="117">
        <f t="shared" si="61"/>
        <v>0</v>
      </c>
      <c r="I154" s="117">
        <f t="shared" si="61"/>
        <v>0</v>
      </c>
      <c r="J154" s="117">
        <f t="shared" si="61"/>
        <v>0</v>
      </c>
      <c r="K154" s="117">
        <f t="shared" si="61"/>
        <v>0</v>
      </c>
      <c r="L154" s="117">
        <f t="shared" si="61"/>
        <v>0</v>
      </c>
      <c r="M154" s="117">
        <f t="shared" si="61"/>
        <v>0</v>
      </c>
      <c r="N154" s="117">
        <f t="shared" si="61"/>
        <v>0</v>
      </c>
      <c r="O154" s="117">
        <f t="shared" si="61"/>
        <v>0</v>
      </c>
      <c r="P154" s="117">
        <f t="shared" si="61"/>
        <v>0</v>
      </c>
      <c r="Q154" s="117">
        <f t="shared" si="61"/>
        <v>0</v>
      </c>
      <c r="R154" s="117">
        <f t="shared" si="61"/>
        <v>0</v>
      </c>
      <c r="S154" s="117">
        <f t="shared" si="61"/>
        <v>0</v>
      </c>
      <c r="T154" s="117">
        <f t="shared" si="61"/>
        <v>0</v>
      </c>
      <c r="U154" s="117">
        <f t="shared" si="61"/>
        <v>0</v>
      </c>
      <c r="V154" s="117">
        <f t="shared" si="61"/>
        <v>0</v>
      </c>
      <c r="W154" s="117">
        <f t="shared" si="61"/>
        <v>0</v>
      </c>
      <c r="X154" s="117">
        <f t="shared" si="61"/>
        <v>0</v>
      </c>
      <c r="Y154" s="117">
        <f t="shared" si="61"/>
        <v>0</v>
      </c>
      <c r="Z154" s="117">
        <f t="shared" si="61"/>
        <v>0</v>
      </c>
      <c r="AA154" s="117">
        <f t="shared" si="61"/>
        <v>0</v>
      </c>
      <c r="AB154" s="117">
        <f t="shared" si="61"/>
        <v>0</v>
      </c>
      <c r="AC154" s="117">
        <f t="shared" si="61"/>
        <v>0</v>
      </c>
      <c r="AD154" s="117">
        <f t="shared" si="61"/>
        <v>0</v>
      </c>
      <c r="AE154" s="117">
        <f t="shared" si="61"/>
        <v>0</v>
      </c>
      <c r="AF154" s="29"/>
      <c r="AG154" s="103">
        <f t="shared" si="53"/>
        <v>0</v>
      </c>
    </row>
    <row r="155" spans="1:33" x14ac:dyDescent="0.3">
      <c r="A155" s="124" t="s">
        <v>197</v>
      </c>
      <c r="B155" s="117"/>
      <c r="C155" s="125"/>
      <c r="D155" s="125"/>
      <c r="E155" s="125"/>
      <c r="F155" s="125"/>
      <c r="G155" s="125"/>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29"/>
      <c r="AG155" s="103">
        <f t="shared" si="53"/>
        <v>0</v>
      </c>
    </row>
    <row r="156" spans="1:33" x14ac:dyDescent="0.3">
      <c r="A156" s="124" t="s">
        <v>198</v>
      </c>
      <c r="B156" s="136"/>
      <c r="C156" s="137"/>
      <c r="D156" s="137"/>
      <c r="E156" s="137"/>
      <c r="F156" s="137"/>
      <c r="G156" s="137"/>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29"/>
      <c r="AG156" s="103">
        <f t="shared" si="53"/>
        <v>0</v>
      </c>
    </row>
    <row r="157" spans="1:33" x14ac:dyDescent="0.3">
      <c r="A157" s="113" t="s">
        <v>31</v>
      </c>
      <c r="B157" s="114">
        <f>B159+B160+B158+B161</f>
        <v>105.1</v>
      </c>
      <c r="C157" s="114">
        <f>C159+C160+C158+C161</f>
        <v>0</v>
      </c>
      <c r="D157" s="114">
        <f>D159+D160+D158+D161</f>
        <v>0</v>
      </c>
      <c r="E157" s="114">
        <f>E159+E160+E158+E161</f>
        <v>0</v>
      </c>
      <c r="F157" s="114">
        <f>IFERROR(E157/B157*100,0)</f>
        <v>0</v>
      </c>
      <c r="G157" s="114">
        <f>IFERROR(E157/C157*100,0)</f>
        <v>0</v>
      </c>
      <c r="H157" s="114">
        <f t="shared" ref="H157:AE157" si="62">H159+H160+H158+H161</f>
        <v>0</v>
      </c>
      <c r="I157" s="114">
        <f t="shared" si="62"/>
        <v>0</v>
      </c>
      <c r="J157" s="114">
        <f t="shared" si="62"/>
        <v>0</v>
      </c>
      <c r="K157" s="114">
        <f t="shared" si="62"/>
        <v>0</v>
      </c>
      <c r="L157" s="114">
        <f t="shared" si="62"/>
        <v>90</v>
      </c>
      <c r="M157" s="114">
        <f t="shared" si="62"/>
        <v>0</v>
      </c>
      <c r="N157" s="114">
        <f t="shared" si="62"/>
        <v>15.1</v>
      </c>
      <c r="O157" s="114">
        <f t="shared" si="62"/>
        <v>0</v>
      </c>
      <c r="P157" s="114">
        <f t="shared" si="62"/>
        <v>0</v>
      </c>
      <c r="Q157" s="114">
        <f t="shared" si="62"/>
        <v>0</v>
      </c>
      <c r="R157" s="114">
        <f t="shared" si="62"/>
        <v>0</v>
      </c>
      <c r="S157" s="114">
        <f t="shared" si="62"/>
        <v>0</v>
      </c>
      <c r="T157" s="114">
        <f t="shared" si="62"/>
        <v>0</v>
      </c>
      <c r="U157" s="114">
        <f t="shared" si="62"/>
        <v>0</v>
      </c>
      <c r="V157" s="114">
        <f t="shared" si="62"/>
        <v>0</v>
      </c>
      <c r="W157" s="114">
        <f t="shared" si="62"/>
        <v>0</v>
      </c>
      <c r="X157" s="114">
        <f t="shared" si="62"/>
        <v>0</v>
      </c>
      <c r="Y157" s="114">
        <f t="shared" si="62"/>
        <v>0</v>
      </c>
      <c r="Z157" s="114">
        <f t="shared" si="62"/>
        <v>0</v>
      </c>
      <c r="AA157" s="114">
        <f t="shared" si="62"/>
        <v>0</v>
      </c>
      <c r="AB157" s="114">
        <f t="shared" si="62"/>
        <v>0</v>
      </c>
      <c r="AC157" s="114">
        <f t="shared" si="62"/>
        <v>0</v>
      </c>
      <c r="AD157" s="114">
        <f t="shared" si="62"/>
        <v>0</v>
      </c>
      <c r="AE157" s="114">
        <f t="shared" si="62"/>
        <v>0</v>
      </c>
      <c r="AF157" s="29"/>
      <c r="AG157" s="103">
        <f t="shared" si="53"/>
        <v>-5.3290705182007514E-15</v>
      </c>
    </row>
    <row r="158" spans="1:33" x14ac:dyDescent="0.3">
      <c r="A158" s="116" t="s">
        <v>171</v>
      </c>
      <c r="B158" s="117"/>
      <c r="C158" s="118"/>
      <c r="D158" s="119"/>
      <c r="E158" s="118"/>
      <c r="F158" s="117"/>
      <c r="G158" s="117"/>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29"/>
      <c r="AG158" s="103">
        <f t="shared" si="53"/>
        <v>0</v>
      </c>
    </row>
    <row r="159" spans="1:33" x14ac:dyDescent="0.3">
      <c r="A159" s="116" t="s">
        <v>32</v>
      </c>
      <c r="B159" s="117"/>
      <c r="C159" s="118"/>
      <c r="D159" s="119"/>
      <c r="E159" s="118"/>
      <c r="F159" s="117"/>
      <c r="G159" s="117"/>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29"/>
      <c r="AG159" s="103">
        <f t="shared" si="53"/>
        <v>0</v>
      </c>
    </row>
    <row r="160" spans="1:33" x14ac:dyDescent="0.3">
      <c r="A160" s="116" t="s">
        <v>33</v>
      </c>
      <c r="B160" s="117">
        <f>J160+L160+N160+P160+R160+T160+V160+X160+Z160+AB160+AD160+H160</f>
        <v>105.1</v>
      </c>
      <c r="C160" s="118">
        <f>SUM(H160)</f>
        <v>0</v>
      </c>
      <c r="D160" s="119">
        <f>E160</f>
        <v>0</v>
      </c>
      <c r="E160" s="118">
        <f>SUM(I160,K160,M160,O160,Q160,S160,U160,W160,Y160,AA160,AC160,AE160)</f>
        <v>0</v>
      </c>
      <c r="F160" s="117">
        <f>IFERROR(E160/B160*100,0)</f>
        <v>0</v>
      </c>
      <c r="G160" s="117">
        <f>IFERROR(E160/C160*100,0)</f>
        <v>0</v>
      </c>
      <c r="H160" s="112">
        <v>0</v>
      </c>
      <c r="I160" s="112">
        <v>0</v>
      </c>
      <c r="J160" s="112"/>
      <c r="K160" s="112"/>
      <c r="L160" s="112">
        <v>90</v>
      </c>
      <c r="M160" s="112"/>
      <c r="N160" s="112">
        <v>15.1</v>
      </c>
      <c r="O160" s="112"/>
      <c r="P160" s="112"/>
      <c r="Q160" s="112"/>
      <c r="R160" s="112"/>
      <c r="S160" s="112"/>
      <c r="T160" s="112"/>
      <c r="U160" s="112"/>
      <c r="V160" s="112"/>
      <c r="W160" s="112"/>
      <c r="X160" s="112"/>
      <c r="Y160" s="112"/>
      <c r="Z160" s="112"/>
      <c r="AA160" s="112"/>
      <c r="AB160" s="112"/>
      <c r="AC160" s="112"/>
      <c r="AD160" s="112"/>
      <c r="AE160" s="112"/>
      <c r="AF160" s="29"/>
      <c r="AG160" s="103">
        <f t="shared" si="53"/>
        <v>-5.3290705182007514E-15</v>
      </c>
    </row>
    <row r="161" spans="1:33" x14ac:dyDescent="0.3">
      <c r="A161" s="116" t="s">
        <v>172</v>
      </c>
      <c r="B161" s="117"/>
      <c r="C161" s="118"/>
      <c r="D161" s="119"/>
      <c r="E161" s="118"/>
      <c r="F161" s="117"/>
      <c r="G161" s="117"/>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29"/>
      <c r="AG161" s="103">
        <f t="shared" si="53"/>
        <v>0</v>
      </c>
    </row>
    <row r="162" spans="1:33" x14ac:dyDescent="0.3">
      <c r="A162" s="124" t="s">
        <v>199</v>
      </c>
      <c r="B162" s="136"/>
      <c r="C162" s="137"/>
      <c r="D162" s="137"/>
      <c r="E162" s="137"/>
      <c r="F162" s="137"/>
      <c r="G162" s="137"/>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29"/>
      <c r="AG162" s="103">
        <f t="shared" si="53"/>
        <v>0</v>
      </c>
    </row>
    <row r="163" spans="1:33" x14ac:dyDescent="0.3">
      <c r="A163" s="113" t="s">
        <v>31</v>
      </c>
      <c r="B163" s="114">
        <f>B165+B166+B164+B167</f>
        <v>200</v>
      </c>
      <c r="C163" s="114">
        <f>C165+C166+C164+C167</f>
        <v>0</v>
      </c>
      <c r="D163" s="114">
        <f>D165+D166+D164+D167</f>
        <v>0</v>
      </c>
      <c r="E163" s="114">
        <f>E165+E166+E164+E167</f>
        <v>0</v>
      </c>
      <c r="F163" s="114">
        <f>IFERROR(E163/B163*100,0)</f>
        <v>0</v>
      </c>
      <c r="G163" s="114">
        <f>IFERROR(E163/C163*100,0)</f>
        <v>0</v>
      </c>
      <c r="H163" s="114">
        <f t="shared" ref="H163:AE163" si="63">H165+H166+H164+H167</f>
        <v>0</v>
      </c>
      <c r="I163" s="114">
        <f t="shared" si="63"/>
        <v>0</v>
      </c>
      <c r="J163" s="114">
        <f t="shared" si="63"/>
        <v>0</v>
      </c>
      <c r="K163" s="114">
        <f t="shared" si="63"/>
        <v>0</v>
      </c>
      <c r="L163" s="114">
        <f t="shared" si="63"/>
        <v>0</v>
      </c>
      <c r="M163" s="114">
        <f t="shared" si="63"/>
        <v>0</v>
      </c>
      <c r="N163" s="114">
        <f t="shared" si="63"/>
        <v>0</v>
      </c>
      <c r="O163" s="114">
        <f t="shared" si="63"/>
        <v>0</v>
      </c>
      <c r="P163" s="114">
        <f t="shared" si="63"/>
        <v>0</v>
      </c>
      <c r="Q163" s="114">
        <f t="shared" si="63"/>
        <v>0</v>
      </c>
      <c r="R163" s="114">
        <f t="shared" si="63"/>
        <v>0</v>
      </c>
      <c r="S163" s="114">
        <f t="shared" si="63"/>
        <v>0</v>
      </c>
      <c r="T163" s="114">
        <f t="shared" si="63"/>
        <v>0</v>
      </c>
      <c r="U163" s="114">
        <f t="shared" si="63"/>
        <v>0</v>
      </c>
      <c r="V163" s="114">
        <f t="shared" si="63"/>
        <v>60</v>
      </c>
      <c r="W163" s="114">
        <f t="shared" si="63"/>
        <v>0</v>
      </c>
      <c r="X163" s="114">
        <f t="shared" si="63"/>
        <v>140</v>
      </c>
      <c r="Y163" s="114">
        <f t="shared" si="63"/>
        <v>0</v>
      </c>
      <c r="Z163" s="114">
        <f t="shared" si="63"/>
        <v>0</v>
      </c>
      <c r="AA163" s="114">
        <f t="shared" si="63"/>
        <v>0</v>
      </c>
      <c r="AB163" s="114">
        <f t="shared" si="63"/>
        <v>0</v>
      </c>
      <c r="AC163" s="114">
        <f t="shared" si="63"/>
        <v>0</v>
      </c>
      <c r="AD163" s="114">
        <f t="shared" si="63"/>
        <v>0</v>
      </c>
      <c r="AE163" s="114">
        <f t="shared" si="63"/>
        <v>0</v>
      </c>
      <c r="AF163" s="29"/>
      <c r="AG163" s="103">
        <f t="shared" si="53"/>
        <v>0</v>
      </c>
    </row>
    <row r="164" spans="1:33" x14ac:dyDescent="0.3">
      <c r="A164" s="116" t="s">
        <v>171</v>
      </c>
      <c r="B164" s="117"/>
      <c r="C164" s="118"/>
      <c r="D164" s="119"/>
      <c r="E164" s="118"/>
      <c r="F164" s="117"/>
      <c r="G164" s="117"/>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29"/>
      <c r="AG164" s="103">
        <f t="shared" si="53"/>
        <v>0</v>
      </c>
    </row>
    <row r="165" spans="1:33" x14ac:dyDescent="0.3">
      <c r="A165" s="116" t="s">
        <v>32</v>
      </c>
      <c r="B165" s="117"/>
      <c r="C165" s="118"/>
      <c r="D165" s="119"/>
      <c r="E165" s="118"/>
      <c r="F165" s="117"/>
      <c r="G165" s="117"/>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29"/>
      <c r="AG165" s="103">
        <f t="shared" si="53"/>
        <v>0</v>
      </c>
    </row>
    <row r="166" spans="1:33" x14ac:dyDescent="0.3">
      <c r="A166" s="116" t="s">
        <v>33</v>
      </c>
      <c r="B166" s="117">
        <f>J166+L166+N166+P166+R166+T166+V166+X166+Z166+AB166+AD166+H166</f>
        <v>200</v>
      </c>
      <c r="C166" s="118">
        <f>SUM(H166)</f>
        <v>0</v>
      </c>
      <c r="D166" s="119">
        <f>E166</f>
        <v>0</v>
      </c>
      <c r="E166" s="118">
        <f>SUM(I166,K166,M166,O166,Q166,S166,U166,W166,Y166,AA166,AC166,AE166)</f>
        <v>0</v>
      </c>
      <c r="F166" s="117">
        <f>IFERROR(E166/B166*100,0)</f>
        <v>0</v>
      </c>
      <c r="G166" s="117">
        <f>IFERROR(E166/C166*100,0)</f>
        <v>0</v>
      </c>
      <c r="H166" s="112">
        <v>0</v>
      </c>
      <c r="I166" s="112">
        <v>0</v>
      </c>
      <c r="J166" s="112"/>
      <c r="K166" s="112"/>
      <c r="L166" s="112"/>
      <c r="M166" s="112"/>
      <c r="N166" s="112"/>
      <c r="O166" s="112"/>
      <c r="P166" s="112"/>
      <c r="Q166" s="112"/>
      <c r="R166" s="112"/>
      <c r="S166" s="112"/>
      <c r="T166" s="112"/>
      <c r="U166" s="112"/>
      <c r="V166" s="112">
        <v>60</v>
      </c>
      <c r="W166" s="112"/>
      <c r="X166" s="112">
        <v>140</v>
      </c>
      <c r="Y166" s="112"/>
      <c r="Z166" s="112"/>
      <c r="AA166" s="112"/>
      <c r="AB166" s="112"/>
      <c r="AC166" s="112"/>
      <c r="AD166" s="112"/>
      <c r="AE166" s="112"/>
      <c r="AF166" s="29"/>
      <c r="AG166" s="103">
        <f t="shared" si="53"/>
        <v>0</v>
      </c>
    </row>
    <row r="167" spans="1:33" x14ac:dyDescent="0.3">
      <c r="A167" s="116" t="s">
        <v>172</v>
      </c>
      <c r="B167" s="117"/>
      <c r="C167" s="118"/>
      <c r="D167" s="119"/>
      <c r="E167" s="118"/>
      <c r="F167" s="117"/>
      <c r="G167" s="117"/>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29"/>
      <c r="AG167" s="103">
        <f t="shared" si="53"/>
        <v>0</v>
      </c>
    </row>
    <row r="168" spans="1:33" x14ac:dyDescent="0.3">
      <c r="A168" s="124" t="s">
        <v>200</v>
      </c>
      <c r="B168" s="136"/>
      <c r="C168" s="137"/>
      <c r="D168" s="137"/>
      <c r="E168" s="137"/>
      <c r="F168" s="137"/>
      <c r="G168" s="137"/>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29"/>
      <c r="AG168" s="103">
        <f t="shared" si="53"/>
        <v>0</v>
      </c>
    </row>
    <row r="169" spans="1:33" x14ac:dyDescent="0.3">
      <c r="A169" s="113" t="s">
        <v>31</v>
      </c>
      <c r="B169" s="114">
        <f>B171+B172+B170+B173</f>
        <v>68</v>
      </c>
      <c r="C169" s="114">
        <f>C171+C172+C170+C173</f>
        <v>0</v>
      </c>
      <c r="D169" s="114">
        <f>D171+D172+D170+D173</f>
        <v>0</v>
      </c>
      <c r="E169" s="114">
        <f>E171+E172+E170+E173</f>
        <v>0</v>
      </c>
      <c r="F169" s="114">
        <f>IFERROR(E169/B169*100,0)</f>
        <v>0</v>
      </c>
      <c r="G169" s="114">
        <f>IFERROR(E169/C169*100,0)</f>
        <v>0</v>
      </c>
      <c r="H169" s="114">
        <f t="shared" ref="H169:AE169" si="64">H171+H172+H170+H173</f>
        <v>0</v>
      </c>
      <c r="I169" s="114">
        <f t="shared" si="64"/>
        <v>0</v>
      </c>
      <c r="J169" s="114">
        <f t="shared" si="64"/>
        <v>0</v>
      </c>
      <c r="K169" s="114">
        <f t="shared" si="64"/>
        <v>0</v>
      </c>
      <c r="L169" s="114">
        <f t="shared" si="64"/>
        <v>68</v>
      </c>
      <c r="M169" s="114">
        <f t="shared" si="64"/>
        <v>0</v>
      </c>
      <c r="N169" s="114">
        <f t="shared" si="64"/>
        <v>0</v>
      </c>
      <c r="O169" s="114">
        <f t="shared" si="64"/>
        <v>0</v>
      </c>
      <c r="P169" s="114">
        <f t="shared" si="64"/>
        <v>0</v>
      </c>
      <c r="Q169" s="114">
        <f t="shared" si="64"/>
        <v>0</v>
      </c>
      <c r="R169" s="114">
        <f t="shared" si="64"/>
        <v>0</v>
      </c>
      <c r="S169" s="114">
        <f t="shared" si="64"/>
        <v>0</v>
      </c>
      <c r="T169" s="114">
        <f t="shared" si="64"/>
        <v>0</v>
      </c>
      <c r="U169" s="114">
        <f t="shared" si="64"/>
        <v>0</v>
      </c>
      <c r="V169" s="114">
        <f t="shared" si="64"/>
        <v>0</v>
      </c>
      <c r="W169" s="114">
        <f t="shared" si="64"/>
        <v>0</v>
      </c>
      <c r="X169" s="114">
        <f t="shared" si="64"/>
        <v>0</v>
      </c>
      <c r="Y169" s="114">
        <f t="shared" si="64"/>
        <v>0</v>
      </c>
      <c r="Z169" s="114">
        <f t="shared" si="64"/>
        <v>0</v>
      </c>
      <c r="AA169" s="114">
        <f t="shared" si="64"/>
        <v>0</v>
      </c>
      <c r="AB169" s="114">
        <f t="shared" si="64"/>
        <v>0</v>
      </c>
      <c r="AC169" s="114">
        <f t="shared" si="64"/>
        <v>0</v>
      </c>
      <c r="AD169" s="114">
        <f t="shared" si="64"/>
        <v>0</v>
      </c>
      <c r="AE169" s="114">
        <f t="shared" si="64"/>
        <v>0</v>
      </c>
      <c r="AF169" s="29"/>
      <c r="AG169" s="103">
        <f t="shared" si="53"/>
        <v>0</v>
      </c>
    </row>
    <row r="170" spans="1:33" x14ac:dyDescent="0.3">
      <c r="A170" s="116" t="s">
        <v>171</v>
      </c>
      <c r="B170" s="117"/>
      <c r="C170" s="118"/>
      <c r="D170" s="119"/>
      <c r="E170" s="118"/>
      <c r="F170" s="117"/>
      <c r="G170" s="117"/>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29"/>
      <c r="AG170" s="103">
        <f t="shared" si="53"/>
        <v>0</v>
      </c>
    </row>
    <row r="171" spans="1:33" x14ac:dyDescent="0.3">
      <c r="A171" s="116" t="s">
        <v>32</v>
      </c>
      <c r="B171" s="117"/>
      <c r="C171" s="118"/>
      <c r="D171" s="119"/>
      <c r="E171" s="118"/>
      <c r="F171" s="117"/>
      <c r="G171" s="117"/>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29"/>
      <c r="AG171" s="103">
        <f t="shared" si="53"/>
        <v>0</v>
      </c>
    </row>
    <row r="172" spans="1:33" x14ac:dyDescent="0.3">
      <c r="A172" s="116" t="s">
        <v>33</v>
      </c>
      <c r="B172" s="117">
        <f>J172+L172+N172+P172+R172+T172+V172+X172+Z172+AB172+AD172+H172</f>
        <v>68</v>
      </c>
      <c r="C172" s="118">
        <f>SUM(H172)</f>
        <v>0</v>
      </c>
      <c r="D172" s="119">
        <f>E172</f>
        <v>0</v>
      </c>
      <c r="E172" s="118">
        <f>SUM(I172,K172,M172,O172,Q172,S172,U172,W172,Y172,AA172,AC172,AE172)</f>
        <v>0</v>
      </c>
      <c r="F172" s="117">
        <f>IFERROR(E172/B172*100,0)</f>
        <v>0</v>
      </c>
      <c r="G172" s="117">
        <f>IFERROR(E172/C172*100,0)</f>
        <v>0</v>
      </c>
      <c r="H172" s="112">
        <v>0</v>
      </c>
      <c r="I172" s="112">
        <v>0</v>
      </c>
      <c r="J172" s="112"/>
      <c r="K172" s="112"/>
      <c r="L172" s="112">
        <v>68</v>
      </c>
      <c r="M172" s="112"/>
      <c r="N172" s="112"/>
      <c r="O172" s="112"/>
      <c r="P172" s="112"/>
      <c r="Q172" s="112"/>
      <c r="R172" s="112"/>
      <c r="S172" s="112"/>
      <c r="T172" s="112"/>
      <c r="U172" s="112"/>
      <c r="V172" s="112"/>
      <c r="W172" s="112"/>
      <c r="X172" s="112"/>
      <c r="Y172" s="112"/>
      <c r="Z172" s="112"/>
      <c r="AA172" s="112"/>
      <c r="AB172" s="112"/>
      <c r="AC172" s="112"/>
      <c r="AD172" s="112"/>
      <c r="AE172" s="112"/>
      <c r="AF172" s="29"/>
      <c r="AG172" s="103">
        <f t="shared" si="53"/>
        <v>0</v>
      </c>
    </row>
    <row r="173" spans="1:33" x14ac:dyDescent="0.3">
      <c r="A173" s="116" t="s">
        <v>172</v>
      </c>
      <c r="B173" s="117"/>
      <c r="C173" s="118"/>
      <c r="D173" s="119"/>
      <c r="E173" s="118"/>
      <c r="F173" s="117"/>
      <c r="G173" s="117"/>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29"/>
      <c r="AG173" s="103">
        <f t="shared" si="53"/>
        <v>0</v>
      </c>
    </row>
    <row r="174" spans="1:33" ht="75" x14ac:dyDescent="0.3">
      <c r="A174" s="124" t="s">
        <v>201</v>
      </c>
      <c r="B174" s="117"/>
      <c r="C174" s="125"/>
      <c r="D174" s="125"/>
      <c r="E174" s="125"/>
      <c r="F174" s="125"/>
      <c r="G174" s="125"/>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29"/>
      <c r="AG174" s="103">
        <f t="shared" si="53"/>
        <v>0</v>
      </c>
    </row>
    <row r="175" spans="1:33" x14ac:dyDescent="0.3">
      <c r="A175" s="113" t="s">
        <v>31</v>
      </c>
      <c r="B175" s="114">
        <f>B177+B178+B176+B179</f>
        <v>0</v>
      </c>
      <c r="C175" s="114">
        <f>C177+C178+C176+C179</f>
        <v>0</v>
      </c>
      <c r="D175" s="114">
        <f>D177+D178+D176+D179</f>
        <v>0</v>
      </c>
      <c r="E175" s="114">
        <f>E177+E178+E176+E179</f>
        <v>0</v>
      </c>
      <c r="F175" s="114">
        <f>IFERROR(E175/B175*100,0)</f>
        <v>0</v>
      </c>
      <c r="G175" s="114">
        <f>IFERROR(E175/C175*100,0)</f>
        <v>0</v>
      </c>
      <c r="H175" s="114">
        <f t="shared" ref="H175:AE175" si="65">H177+H178+H176+H179</f>
        <v>0</v>
      </c>
      <c r="I175" s="114">
        <f t="shared" si="65"/>
        <v>0</v>
      </c>
      <c r="J175" s="114">
        <f t="shared" si="65"/>
        <v>0</v>
      </c>
      <c r="K175" s="114">
        <f t="shared" si="65"/>
        <v>0</v>
      </c>
      <c r="L175" s="114">
        <f t="shared" si="65"/>
        <v>0</v>
      </c>
      <c r="M175" s="114">
        <f t="shared" si="65"/>
        <v>0</v>
      </c>
      <c r="N175" s="114">
        <f t="shared" si="65"/>
        <v>0</v>
      </c>
      <c r="O175" s="114">
        <f t="shared" si="65"/>
        <v>0</v>
      </c>
      <c r="P175" s="114">
        <f t="shared" si="65"/>
        <v>0</v>
      </c>
      <c r="Q175" s="114">
        <f t="shared" si="65"/>
        <v>0</v>
      </c>
      <c r="R175" s="114">
        <f t="shared" si="65"/>
        <v>0</v>
      </c>
      <c r="S175" s="114">
        <f t="shared" si="65"/>
        <v>0</v>
      </c>
      <c r="T175" s="114">
        <f t="shared" si="65"/>
        <v>0</v>
      </c>
      <c r="U175" s="114">
        <f t="shared" si="65"/>
        <v>0</v>
      </c>
      <c r="V175" s="114">
        <f t="shared" si="65"/>
        <v>0</v>
      </c>
      <c r="W175" s="114">
        <f t="shared" si="65"/>
        <v>0</v>
      </c>
      <c r="X175" s="114">
        <f t="shared" si="65"/>
        <v>0</v>
      </c>
      <c r="Y175" s="114">
        <f t="shared" si="65"/>
        <v>0</v>
      </c>
      <c r="Z175" s="114">
        <f t="shared" si="65"/>
        <v>0</v>
      </c>
      <c r="AA175" s="114">
        <f t="shared" si="65"/>
        <v>0</v>
      </c>
      <c r="AB175" s="114">
        <f t="shared" si="65"/>
        <v>0</v>
      </c>
      <c r="AC175" s="114">
        <f t="shared" si="65"/>
        <v>0</v>
      </c>
      <c r="AD175" s="114">
        <f t="shared" si="65"/>
        <v>0</v>
      </c>
      <c r="AE175" s="114">
        <f t="shared" si="65"/>
        <v>0</v>
      </c>
      <c r="AF175" s="29"/>
      <c r="AG175" s="103">
        <f t="shared" si="53"/>
        <v>0</v>
      </c>
    </row>
    <row r="176" spans="1:33" x14ac:dyDescent="0.3">
      <c r="A176" s="116" t="s">
        <v>171</v>
      </c>
      <c r="B176" s="117">
        <f>H176+J176+L176+N176+P176+R176+T176+V176+X176+Z176+AB176+AD176</f>
        <v>0</v>
      </c>
      <c r="C176" s="118">
        <f>SUM(H176)</f>
        <v>0</v>
      </c>
      <c r="D176" s="119">
        <f>E176</f>
        <v>0</v>
      </c>
      <c r="E176" s="118">
        <f>SUM(I176,K176,M176,O176,Q176,S176,U176,W176,Y176,AA176,AC176,AE176)</f>
        <v>0</v>
      </c>
      <c r="F176" s="117">
        <f>IFERROR(E176/B176*100,0)</f>
        <v>0</v>
      </c>
      <c r="G176" s="117">
        <f>IFERROR(E176/C176*100,0)</f>
        <v>0</v>
      </c>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29"/>
      <c r="AG176" s="103">
        <f t="shared" si="53"/>
        <v>0</v>
      </c>
    </row>
    <row r="177" spans="1:33" x14ac:dyDescent="0.3">
      <c r="A177" s="116" t="s">
        <v>32</v>
      </c>
      <c r="B177" s="117">
        <f>J177+L177+N177+P177+R177+T177+V177+X177+Z177+AB177+AD177+H177</f>
        <v>0</v>
      </c>
      <c r="C177" s="118">
        <f>SUM(H177)</f>
        <v>0</v>
      </c>
      <c r="D177" s="119">
        <f>E177</f>
        <v>0</v>
      </c>
      <c r="E177" s="118">
        <f>SUM(I177,K177,M177,O177,Q177,S177,U177,W177,Y177,AA177,AC177,AE177)</f>
        <v>0</v>
      </c>
      <c r="F177" s="117">
        <f>IFERROR(E177/B177*100,0)</f>
        <v>0</v>
      </c>
      <c r="G177" s="117">
        <f>IFERROR(E177/C177*100,0)</f>
        <v>0</v>
      </c>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29"/>
      <c r="AG177" s="103">
        <f t="shared" si="53"/>
        <v>0</v>
      </c>
    </row>
    <row r="178" spans="1:33" x14ac:dyDescent="0.3">
      <c r="A178" s="116" t="s">
        <v>33</v>
      </c>
      <c r="B178" s="117">
        <f>J178+L178+N178+P178+R178+T178+V178+X178+Z178+AB178+AD178+H178</f>
        <v>0</v>
      </c>
      <c r="C178" s="118">
        <f>SUM(H178)</f>
        <v>0</v>
      </c>
      <c r="D178" s="119">
        <f>E178</f>
        <v>0</v>
      </c>
      <c r="E178" s="118">
        <f>SUM(I178,K178,M178,O178,Q178,S178,U178,W178,Y178,AA178,AC178,AE178)</f>
        <v>0</v>
      </c>
      <c r="F178" s="117">
        <f>IFERROR(E178/B178*100,0)</f>
        <v>0</v>
      </c>
      <c r="G178" s="117">
        <f>IFERROR(E178/C178*100,0)</f>
        <v>0</v>
      </c>
      <c r="H178" s="112">
        <v>0</v>
      </c>
      <c r="I178" s="112">
        <v>0</v>
      </c>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29"/>
      <c r="AG178" s="103">
        <f t="shared" si="53"/>
        <v>0</v>
      </c>
    </row>
    <row r="179" spans="1:33" x14ac:dyDescent="0.3">
      <c r="A179" s="116" t="s">
        <v>172</v>
      </c>
      <c r="B179" s="117">
        <f>J179+L179+N179+P179+R179+T179+V179+X179+Z179+AB179+AD179+H179</f>
        <v>0</v>
      </c>
      <c r="C179" s="118">
        <f>SUM(H179)</f>
        <v>0</v>
      </c>
      <c r="D179" s="119">
        <f>E179</f>
        <v>0</v>
      </c>
      <c r="E179" s="118">
        <f>SUM(I179,K179,M179,O179,Q179,S179,U179,W179,Y179,AA179,AC179,AE179)</f>
        <v>0</v>
      </c>
      <c r="F179" s="117">
        <f>IFERROR(E179/B179*100,0)</f>
        <v>0</v>
      </c>
      <c r="G179" s="117">
        <f>IFERROR(E179/C179*100,0)</f>
        <v>0</v>
      </c>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29"/>
      <c r="AG179" s="103">
        <f t="shared" si="53"/>
        <v>0</v>
      </c>
    </row>
    <row r="180" spans="1:33" ht="37.5" x14ac:dyDescent="0.3">
      <c r="A180" s="126" t="s">
        <v>202</v>
      </c>
      <c r="B180" s="108"/>
      <c r="C180" s="138"/>
      <c r="D180" s="138"/>
      <c r="E180" s="138"/>
      <c r="F180" s="138"/>
      <c r="G180" s="13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2"/>
      <c r="AG180" s="103">
        <f t="shared" si="53"/>
        <v>0</v>
      </c>
    </row>
    <row r="181" spans="1:33" x14ac:dyDescent="0.3">
      <c r="A181" s="104" t="s">
        <v>31</v>
      </c>
      <c r="B181" s="105">
        <f>B182+B183+B184+B185</f>
        <v>168791.10200000004</v>
      </c>
      <c r="C181" s="105">
        <f>C182+C183+C184+C185</f>
        <v>16944.11</v>
      </c>
      <c r="D181" s="105">
        <f>D182+D183+D184+D185</f>
        <v>13353.019</v>
      </c>
      <c r="E181" s="105">
        <f>E182+E183+E184+E185</f>
        <v>13353.019</v>
      </c>
      <c r="F181" s="108">
        <v>0</v>
      </c>
      <c r="G181" s="108">
        <v>0</v>
      </c>
      <c r="H181" s="105">
        <f>H182+H183+H184+H185</f>
        <v>16944.11</v>
      </c>
      <c r="I181" s="105">
        <f t="shared" ref="I181:AE181" si="66">I182+I183+I184+I185</f>
        <v>13353.019</v>
      </c>
      <c r="J181" s="105">
        <f t="shared" si="66"/>
        <v>13239.59</v>
      </c>
      <c r="K181" s="105">
        <f t="shared" si="66"/>
        <v>0</v>
      </c>
      <c r="L181" s="105">
        <f t="shared" si="66"/>
        <v>9777.57</v>
      </c>
      <c r="M181" s="105">
        <f t="shared" si="66"/>
        <v>0</v>
      </c>
      <c r="N181" s="105">
        <f t="shared" si="66"/>
        <v>15594.13</v>
      </c>
      <c r="O181" s="105">
        <f t="shared" si="66"/>
        <v>0</v>
      </c>
      <c r="P181" s="105">
        <f t="shared" si="66"/>
        <v>14082.019999999999</v>
      </c>
      <c r="Q181" s="105">
        <f t="shared" si="66"/>
        <v>0</v>
      </c>
      <c r="R181" s="105">
        <f t="shared" si="66"/>
        <v>14928.46</v>
      </c>
      <c r="S181" s="105">
        <f t="shared" si="66"/>
        <v>0</v>
      </c>
      <c r="T181" s="105">
        <f t="shared" si="66"/>
        <v>16342.57</v>
      </c>
      <c r="U181" s="105">
        <f t="shared" si="66"/>
        <v>0</v>
      </c>
      <c r="V181" s="105">
        <f t="shared" si="66"/>
        <v>11373.369999999999</v>
      </c>
      <c r="W181" s="105">
        <f t="shared" si="66"/>
        <v>0</v>
      </c>
      <c r="X181" s="105">
        <f t="shared" si="66"/>
        <v>12042.312</v>
      </c>
      <c r="Y181" s="105">
        <f t="shared" si="66"/>
        <v>0</v>
      </c>
      <c r="Z181" s="105">
        <f t="shared" si="66"/>
        <v>15258.235000000001</v>
      </c>
      <c r="AA181" s="105">
        <f t="shared" si="66"/>
        <v>0</v>
      </c>
      <c r="AB181" s="105">
        <f t="shared" si="66"/>
        <v>9675.9930000000004</v>
      </c>
      <c r="AC181" s="105">
        <f t="shared" si="66"/>
        <v>0</v>
      </c>
      <c r="AD181" s="105">
        <f t="shared" si="66"/>
        <v>19532.741999999998</v>
      </c>
      <c r="AE181" s="105">
        <f t="shared" si="66"/>
        <v>0</v>
      </c>
      <c r="AF181" s="102"/>
      <c r="AG181" s="103">
        <f t="shared" si="53"/>
        <v>0</v>
      </c>
    </row>
    <row r="182" spans="1:33" x14ac:dyDescent="0.3">
      <c r="A182" s="107" t="s">
        <v>171</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2"/>
      <c r="AG182" s="103">
        <f t="shared" si="53"/>
        <v>0</v>
      </c>
    </row>
    <row r="183" spans="1:33" x14ac:dyDescent="0.3">
      <c r="A183" s="107" t="s">
        <v>32</v>
      </c>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2"/>
      <c r="AG183" s="103">
        <f t="shared" si="53"/>
        <v>0</v>
      </c>
    </row>
    <row r="184" spans="1:33" x14ac:dyDescent="0.3">
      <c r="A184" s="107" t="s">
        <v>33</v>
      </c>
      <c r="B184" s="108">
        <f>B190+B196+B202+B208+B214</f>
        <v>168791.10200000004</v>
      </c>
      <c r="C184" s="108">
        <f>C190+C196+C202+C208+C214</f>
        <v>16944.11</v>
      </c>
      <c r="D184" s="108">
        <f>D190+D196+D202+D208+D214</f>
        <v>13353.019</v>
      </c>
      <c r="E184" s="108">
        <f>SUM(I184,K184,M184,O184,Q184,S184,U184,W184,Y184,AA184,AC184,AE184)</f>
        <v>13353.019</v>
      </c>
      <c r="F184" s="108">
        <f>IFERROR(E184/B184*100,0)</f>
        <v>7.9109732928931269</v>
      </c>
      <c r="G184" s="108">
        <f>IFERROR(E184/C184*100,0)</f>
        <v>78.806257749743125</v>
      </c>
      <c r="H184" s="108">
        <f>H190+H196+H202+H208+H214</f>
        <v>16944.11</v>
      </c>
      <c r="I184" s="108">
        <f t="shared" ref="I184:AE184" si="67">I190+I196+I202+I208+I214</f>
        <v>13353.019</v>
      </c>
      <c r="J184" s="108">
        <f t="shared" si="67"/>
        <v>13239.59</v>
      </c>
      <c r="K184" s="108">
        <f t="shared" si="67"/>
        <v>0</v>
      </c>
      <c r="L184" s="108">
        <f t="shared" si="67"/>
        <v>9777.57</v>
      </c>
      <c r="M184" s="108">
        <f t="shared" si="67"/>
        <v>0</v>
      </c>
      <c r="N184" s="108">
        <f t="shared" si="67"/>
        <v>15594.13</v>
      </c>
      <c r="O184" s="108">
        <f t="shared" si="67"/>
        <v>0</v>
      </c>
      <c r="P184" s="108">
        <f t="shared" si="67"/>
        <v>14082.019999999999</v>
      </c>
      <c r="Q184" s="108">
        <f t="shared" si="67"/>
        <v>0</v>
      </c>
      <c r="R184" s="108">
        <f t="shared" si="67"/>
        <v>14928.46</v>
      </c>
      <c r="S184" s="108">
        <f t="shared" si="67"/>
        <v>0</v>
      </c>
      <c r="T184" s="108">
        <f t="shared" si="67"/>
        <v>16342.57</v>
      </c>
      <c r="U184" s="108">
        <f t="shared" si="67"/>
        <v>0</v>
      </c>
      <c r="V184" s="108">
        <f t="shared" si="67"/>
        <v>11373.369999999999</v>
      </c>
      <c r="W184" s="108">
        <f t="shared" si="67"/>
        <v>0</v>
      </c>
      <c r="X184" s="108">
        <f t="shared" si="67"/>
        <v>12042.312</v>
      </c>
      <c r="Y184" s="108">
        <f t="shared" si="67"/>
        <v>0</v>
      </c>
      <c r="Z184" s="108">
        <f t="shared" si="67"/>
        <v>15258.235000000001</v>
      </c>
      <c r="AA184" s="108">
        <f t="shared" si="67"/>
        <v>0</v>
      </c>
      <c r="AB184" s="108">
        <f t="shared" si="67"/>
        <v>9675.9930000000004</v>
      </c>
      <c r="AC184" s="108">
        <f t="shared" si="67"/>
        <v>0</v>
      </c>
      <c r="AD184" s="108">
        <f t="shared" si="67"/>
        <v>19532.741999999998</v>
      </c>
      <c r="AE184" s="108">
        <f t="shared" si="67"/>
        <v>0</v>
      </c>
      <c r="AF184" s="102"/>
      <c r="AG184" s="103">
        <f t="shared" si="53"/>
        <v>0</v>
      </c>
    </row>
    <row r="185" spans="1:33" x14ac:dyDescent="0.3">
      <c r="A185" s="107" t="s">
        <v>172</v>
      </c>
      <c r="B185" s="108">
        <f>B191</f>
        <v>0</v>
      </c>
      <c r="C185" s="108"/>
      <c r="D185" s="108"/>
      <c r="E185" s="108"/>
      <c r="F185" s="108"/>
      <c r="G185" s="108"/>
      <c r="H185" s="108">
        <f>H191</f>
        <v>0</v>
      </c>
      <c r="I185" s="108">
        <f t="shared" ref="I185:AE185" si="68">I191</f>
        <v>0</v>
      </c>
      <c r="J185" s="108">
        <f t="shared" si="68"/>
        <v>0</v>
      </c>
      <c r="K185" s="108">
        <f t="shared" si="68"/>
        <v>0</v>
      </c>
      <c r="L185" s="108">
        <f t="shared" si="68"/>
        <v>0</v>
      </c>
      <c r="M185" s="108">
        <f t="shared" si="68"/>
        <v>0</v>
      </c>
      <c r="N185" s="108">
        <f t="shared" si="68"/>
        <v>0</v>
      </c>
      <c r="O185" s="108">
        <f t="shared" si="68"/>
        <v>0</v>
      </c>
      <c r="P185" s="108">
        <f t="shared" si="68"/>
        <v>0</v>
      </c>
      <c r="Q185" s="108">
        <f t="shared" si="68"/>
        <v>0</v>
      </c>
      <c r="R185" s="108">
        <f t="shared" si="68"/>
        <v>0</v>
      </c>
      <c r="S185" s="108">
        <f t="shared" si="68"/>
        <v>0</v>
      </c>
      <c r="T185" s="108">
        <f t="shared" si="68"/>
        <v>0</v>
      </c>
      <c r="U185" s="108">
        <f t="shared" si="68"/>
        <v>0</v>
      </c>
      <c r="V185" s="108">
        <f t="shared" si="68"/>
        <v>0</v>
      </c>
      <c r="W185" s="108">
        <f t="shared" si="68"/>
        <v>0</v>
      </c>
      <c r="X185" s="108">
        <f t="shared" si="68"/>
        <v>0</v>
      </c>
      <c r="Y185" s="108">
        <f t="shared" si="68"/>
        <v>0</v>
      </c>
      <c r="Z185" s="108">
        <f t="shared" si="68"/>
        <v>0</v>
      </c>
      <c r="AA185" s="108">
        <f t="shared" si="68"/>
        <v>0</v>
      </c>
      <c r="AB185" s="108">
        <f t="shared" si="68"/>
        <v>0</v>
      </c>
      <c r="AC185" s="108">
        <f t="shared" si="68"/>
        <v>0</v>
      </c>
      <c r="AD185" s="108">
        <f t="shared" si="68"/>
        <v>0</v>
      </c>
      <c r="AE185" s="108">
        <f t="shared" si="68"/>
        <v>0</v>
      </c>
      <c r="AF185" s="102"/>
      <c r="AG185" s="103">
        <f t="shared" si="53"/>
        <v>0</v>
      </c>
    </row>
    <row r="186" spans="1:33" ht="409.5" x14ac:dyDescent="0.3">
      <c r="A186" s="109" t="s">
        <v>203</v>
      </c>
      <c r="B186" s="110"/>
      <c r="C186" s="111"/>
      <c r="D186" s="111"/>
      <c r="E186" s="111"/>
      <c r="F186" s="111"/>
      <c r="G186" s="111"/>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549" t="s">
        <v>525</v>
      </c>
      <c r="AG186" s="103">
        <f t="shared" si="53"/>
        <v>0</v>
      </c>
    </row>
    <row r="187" spans="1:33" x14ac:dyDescent="0.3">
      <c r="A187" s="113" t="s">
        <v>31</v>
      </c>
      <c r="B187" s="114">
        <f>B189+B190+B188+B191</f>
        <v>10692.602000000001</v>
      </c>
      <c r="C187" s="114">
        <f>C189+C190+C188+C191</f>
        <v>576.6</v>
      </c>
      <c r="D187" s="114">
        <f>D189+D190+D188+D191</f>
        <v>132.07</v>
      </c>
      <c r="E187" s="114">
        <f>E189+E190+E188+E191</f>
        <v>132.07</v>
      </c>
      <c r="F187" s="114">
        <f>F188+F189+F190+F192</f>
        <v>1.2351530525497909</v>
      </c>
      <c r="G187" s="114">
        <f>G188+G189+G190+G192</f>
        <v>22.904960110995489</v>
      </c>
      <c r="H187" s="114">
        <f t="shared" ref="H187:AE187" si="69">H189+H190+H188+H191</f>
        <v>576.6</v>
      </c>
      <c r="I187" s="114">
        <f t="shared" si="69"/>
        <v>132.07</v>
      </c>
      <c r="J187" s="114">
        <f t="shared" si="69"/>
        <v>1143.6099999999999</v>
      </c>
      <c r="K187" s="114">
        <f t="shared" si="69"/>
        <v>0</v>
      </c>
      <c r="L187" s="114">
        <f t="shared" si="69"/>
        <v>636.47</v>
      </c>
      <c r="M187" s="114">
        <f t="shared" si="69"/>
        <v>0</v>
      </c>
      <c r="N187" s="114">
        <f t="shared" si="69"/>
        <v>864.55</v>
      </c>
      <c r="O187" s="114">
        <f t="shared" si="69"/>
        <v>0</v>
      </c>
      <c r="P187" s="114">
        <f t="shared" si="69"/>
        <v>822.05</v>
      </c>
      <c r="Q187" s="114">
        <f t="shared" si="69"/>
        <v>0</v>
      </c>
      <c r="R187" s="114">
        <f t="shared" si="69"/>
        <v>252.3</v>
      </c>
      <c r="S187" s="114">
        <f t="shared" si="69"/>
        <v>0</v>
      </c>
      <c r="T187" s="114">
        <f t="shared" si="69"/>
        <v>0</v>
      </c>
      <c r="U187" s="114">
        <f t="shared" si="69"/>
        <v>0</v>
      </c>
      <c r="V187" s="114">
        <f t="shared" si="69"/>
        <v>566.71</v>
      </c>
      <c r="W187" s="114">
        <f t="shared" si="69"/>
        <v>0</v>
      </c>
      <c r="X187" s="114">
        <f t="shared" si="69"/>
        <v>2445.4569999999999</v>
      </c>
      <c r="Y187" s="114">
        <f t="shared" si="69"/>
        <v>0</v>
      </c>
      <c r="Z187" s="114">
        <f t="shared" si="69"/>
        <v>2488.8000000000002</v>
      </c>
      <c r="AA187" s="114">
        <f t="shared" si="69"/>
        <v>0</v>
      </c>
      <c r="AB187" s="114">
        <f t="shared" si="69"/>
        <v>19.878</v>
      </c>
      <c r="AC187" s="114">
        <f t="shared" si="69"/>
        <v>0</v>
      </c>
      <c r="AD187" s="114">
        <f t="shared" si="69"/>
        <v>876.17700000000002</v>
      </c>
      <c r="AE187" s="114">
        <f t="shared" si="69"/>
        <v>0</v>
      </c>
      <c r="AF187" s="549"/>
      <c r="AG187" s="103">
        <f t="shared" si="53"/>
        <v>0</v>
      </c>
    </row>
    <row r="188" spans="1:33" x14ac:dyDescent="0.3">
      <c r="A188" s="116" t="s">
        <v>171</v>
      </c>
      <c r="B188" s="117"/>
      <c r="C188" s="118"/>
      <c r="D188" s="119"/>
      <c r="E188" s="118"/>
      <c r="F188" s="118"/>
      <c r="G188" s="118"/>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549"/>
      <c r="AG188" s="103">
        <f t="shared" si="53"/>
        <v>0</v>
      </c>
    </row>
    <row r="189" spans="1:33" x14ac:dyDescent="0.3">
      <c r="A189" s="116" t="s">
        <v>32</v>
      </c>
      <c r="B189" s="117"/>
      <c r="C189" s="118"/>
      <c r="D189" s="119"/>
      <c r="E189" s="118"/>
      <c r="F189" s="118"/>
      <c r="G189" s="118"/>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549"/>
      <c r="AG189" s="103">
        <f t="shared" si="53"/>
        <v>0</v>
      </c>
    </row>
    <row r="190" spans="1:33" x14ac:dyDescent="0.3">
      <c r="A190" s="116" t="s">
        <v>33</v>
      </c>
      <c r="B190" s="117">
        <f>J190+L190+N190+P190+R190+T190+V190+X190+Z190+AB190+AD190+H190</f>
        <v>10692.602000000001</v>
      </c>
      <c r="C190" s="118">
        <f>SUM(H190)</f>
        <v>576.6</v>
      </c>
      <c r="D190" s="119">
        <f>E190</f>
        <v>132.07</v>
      </c>
      <c r="E190" s="118">
        <f>SUM(I190,K190,M190,O190,Q190,S190,U190,W190,Y190,AA190,AC190,AE190)</f>
        <v>132.07</v>
      </c>
      <c r="F190" s="118">
        <f>IFERROR(E190/B190*100,0)</f>
        <v>1.2351530525497909</v>
      </c>
      <c r="G190" s="118">
        <f>IFERROR(E190/C190*100,0)</f>
        <v>22.904960110995489</v>
      </c>
      <c r="H190" s="112">
        <v>576.6</v>
      </c>
      <c r="I190" s="112">
        <v>132.07</v>
      </c>
      <c r="J190" s="112">
        <v>1143.6099999999999</v>
      </c>
      <c r="K190" s="112"/>
      <c r="L190" s="112">
        <v>636.47</v>
      </c>
      <c r="M190" s="112"/>
      <c r="N190" s="112">
        <v>864.55</v>
      </c>
      <c r="O190" s="112"/>
      <c r="P190" s="112">
        <v>822.05</v>
      </c>
      <c r="Q190" s="112"/>
      <c r="R190" s="112">
        <v>252.3</v>
      </c>
      <c r="S190" s="112"/>
      <c r="T190" s="112">
        <v>0</v>
      </c>
      <c r="U190" s="112"/>
      <c r="V190" s="112">
        <v>566.71</v>
      </c>
      <c r="W190" s="112"/>
      <c r="X190" s="112">
        <v>2445.4569999999999</v>
      </c>
      <c r="Y190" s="112"/>
      <c r="Z190" s="112">
        <v>2488.8000000000002</v>
      </c>
      <c r="AA190" s="112"/>
      <c r="AB190" s="112">
        <v>19.878</v>
      </c>
      <c r="AC190" s="112"/>
      <c r="AD190" s="112">
        <v>876.17700000000002</v>
      </c>
      <c r="AE190" s="112"/>
      <c r="AF190" s="549"/>
      <c r="AG190" s="103">
        <f t="shared" si="53"/>
        <v>0</v>
      </c>
    </row>
    <row r="191" spans="1:33" x14ac:dyDescent="0.3">
      <c r="A191" s="116" t="s">
        <v>172</v>
      </c>
      <c r="B191" s="117">
        <f>J191+L191+N191+P191+R191+T191+V191+X191+Z191+AB191+AD191+H191</f>
        <v>0</v>
      </c>
      <c r="C191" s="118"/>
      <c r="D191" s="119"/>
      <c r="E191" s="118"/>
      <c r="F191" s="118"/>
      <c r="G191" s="118"/>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29"/>
      <c r="AG191" s="103">
        <f t="shared" si="53"/>
        <v>0</v>
      </c>
    </row>
    <row r="192" spans="1:33" ht="37.5" x14ac:dyDescent="0.3">
      <c r="A192" s="124" t="s">
        <v>204</v>
      </c>
      <c r="B192" s="114"/>
      <c r="C192" s="123"/>
      <c r="D192" s="123"/>
      <c r="E192" s="123"/>
      <c r="F192" s="123"/>
      <c r="G192" s="123"/>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29"/>
      <c r="AG192" s="103">
        <f t="shared" si="53"/>
        <v>0</v>
      </c>
    </row>
    <row r="193" spans="1:33" x14ac:dyDescent="0.3">
      <c r="A193" s="113" t="s">
        <v>31</v>
      </c>
      <c r="B193" s="114">
        <f>B195+B196+B194+B197</f>
        <v>50</v>
      </c>
      <c r="C193" s="114">
        <f>C195+C196+C194+C197</f>
        <v>0</v>
      </c>
      <c r="D193" s="114">
        <f>D195+D196+D194+D197</f>
        <v>0</v>
      </c>
      <c r="E193" s="114">
        <f>E195+E196+E194+E197</f>
        <v>0</v>
      </c>
      <c r="F193" s="114">
        <f>IFERROR(E193/B193*100,0)</f>
        <v>0</v>
      </c>
      <c r="G193" s="114">
        <f>IFERROR(E193/C193*100,0)</f>
        <v>0</v>
      </c>
      <c r="H193" s="114">
        <f t="shared" ref="H193:AE193" si="70">H195+H196+H194+H197</f>
        <v>0</v>
      </c>
      <c r="I193" s="114">
        <f t="shared" si="70"/>
        <v>0</v>
      </c>
      <c r="J193" s="114">
        <f t="shared" si="70"/>
        <v>0</v>
      </c>
      <c r="K193" s="114">
        <f t="shared" si="70"/>
        <v>0</v>
      </c>
      <c r="L193" s="114">
        <f t="shared" si="70"/>
        <v>0</v>
      </c>
      <c r="M193" s="114">
        <f t="shared" si="70"/>
        <v>0</v>
      </c>
      <c r="N193" s="114">
        <f t="shared" si="70"/>
        <v>0</v>
      </c>
      <c r="O193" s="114">
        <f t="shared" si="70"/>
        <v>0</v>
      </c>
      <c r="P193" s="114">
        <f t="shared" si="70"/>
        <v>0</v>
      </c>
      <c r="Q193" s="114">
        <f t="shared" si="70"/>
        <v>0</v>
      </c>
      <c r="R193" s="114">
        <f t="shared" si="70"/>
        <v>0</v>
      </c>
      <c r="S193" s="114">
        <f t="shared" si="70"/>
        <v>0</v>
      </c>
      <c r="T193" s="114">
        <f t="shared" si="70"/>
        <v>0</v>
      </c>
      <c r="U193" s="114">
        <f t="shared" si="70"/>
        <v>0</v>
      </c>
      <c r="V193" s="114">
        <f t="shared" si="70"/>
        <v>0</v>
      </c>
      <c r="W193" s="114">
        <f t="shared" si="70"/>
        <v>0</v>
      </c>
      <c r="X193" s="114">
        <f t="shared" si="70"/>
        <v>0</v>
      </c>
      <c r="Y193" s="114">
        <f t="shared" si="70"/>
        <v>0</v>
      </c>
      <c r="Z193" s="114">
        <f t="shared" si="70"/>
        <v>0</v>
      </c>
      <c r="AA193" s="114">
        <f t="shared" si="70"/>
        <v>0</v>
      </c>
      <c r="AB193" s="114">
        <f t="shared" si="70"/>
        <v>50</v>
      </c>
      <c r="AC193" s="114">
        <f t="shared" si="70"/>
        <v>0</v>
      </c>
      <c r="AD193" s="114">
        <f t="shared" si="70"/>
        <v>0</v>
      </c>
      <c r="AE193" s="114">
        <f t="shared" si="70"/>
        <v>0</v>
      </c>
      <c r="AF193" s="29"/>
      <c r="AG193" s="103">
        <f t="shared" si="53"/>
        <v>0</v>
      </c>
    </row>
    <row r="194" spans="1:33" x14ac:dyDescent="0.3">
      <c r="A194" s="116" t="s">
        <v>171</v>
      </c>
      <c r="B194" s="117"/>
      <c r="C194" s="118"/>
      <c r="D194" s="119"/>
      <c r="E194" s="118"/>
      <c r="F194" s="117"/>
      <c r="G194" s="117"/>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29"/>
      <c r="AG194" s="103">
        <f t="shared" si="53"/>
        <v>0</v>
      </c>
    </row>
    <row r="195" spans="1:33" x14ac:dyDescent="0.3">
      <c r="A195" s="116" t="s">
        <v>32</v>
      </c>
      <c r="B195" s="117"/>
      <c r="C195" s="118"/>
      <c r="D195" s="119"/>
      <c r="E195" s="118"/>
      <c r="F195" s="117"/>
      <c r="G195" s="117"/>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29"/>
      <c r="AG195" s="103">
        <f t="shared" si="53"/>
        <v>0</v>
      </c>
    </row>
    <row r="196" spans="1:33" x14ac:dyDescent="0.3">
      <c r="A196" s="116" t="s">
        <v>33</v>
      </c>
      <c r="B196" s="117">
        <f>J196+L196+N196+P196+R196+T196+V196+X196+Z196+AB196+AD196+H196</f>
        <v>50</v>
      </c>
      <c r="C196" s="118">
        <f>SUM(H196)</f>
        <v>0</v>
      </c>
      <c r="D196" s="119">
        <f>E196</f>
        <v>0</v>
      </c>
      <c r="E196" s="118">
        <f>SUM(I196,K196,M196,O196,Q196,S196,U196,W196,Y196,AA196,AC196,AE196)</f>
        <v>0</v>
      </c>
      <c r="F196" s="117">
        <f>IFERROR(E196/B196*100,0)</f>
        <v>0</v>
      </c>
      <c r="G196" s="117">
        <f>IFERROR(E196/C196*100,0)</f>
        <v>0</v>
      </c>
      <c r="H196" s="112">
        <v>0</v>
      </c>
      <c r="I196" s="112">
        <v>0</v>
      </c>
      <c r="J196" s="112"/>
      <c r="K196" s="112"/>
      <c r="L196" s="112"/>
      <c r="M196" s="112"/>
      <c r="N196" s="112"/>
      <c r="O196" s="112"/>
      <c r="P196" s="112"/>
      <c r="Q196" s="112"/>
      <c r="R196" s="112"/>
      <c r="S196" s="112"/>
      <c r="T196" s="112"/>
      <c r="U196" s="112"/>
      <c r="V196" s="112"/>
      <c r="W196" s="112"/>
      <c r="X196" s="112"/>
      <c r="Y196" s="112"/>
      <c r="Z196" s="112"/>
      <c r="AA196" s="112"/>
      <c r="AB196" s="112">
        <v>50</v>
      </c>
      <c r="AC196" s="112"/>
      <c r="AD196" s="112"/>
      <c r="AE196" s="112"/>
      <c r="AF196" s="29"/>
      <c r="AG196" s="103">
        <f t="shared" si="53"/>
        <v>0</v>
      </c>
    </row>
    <row r="197" spans="1:33" x14ac:dyDescent="0.3">
      <c r="A197" s="116" t="s">
        <v>172</v>
      </c>
      <c r="B197" s="117"/>
      <c r="C197" s="118"/>
      <c r="D197" s="119"/>
      <c r="E197" s="118"/>
      <c r="F197" s="117"/>
      <c r="G197" s="117"/>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29"/>
      <c r="AG197" s="103">
        <f t="shared" si="53"/>
        <v>0</v>
      </c>
    </row>
    <row r="198" spans="1:33" ht="409.5" x14ac:dyDescent="0.3">
      <c r="A198" s="124" t="s">
        <v>205</v>
      </c>
      <c r="B198" s="114"/>
      <c r="C198" s="123"/>
      <c r="D198" s="123"/>
      <c r="E198" s="123"/>
      <c r="F198" s="123"/>
      <c r="G198" s="123"/>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550" t="s">
        <v>526</v>
      </c>
      <c r="AG198" s="103">
        <f t="shared" si="53"/>
        <v>0</v>
      </c>
    </row>
    <row r="199" spans="1:33" x14ac:dyDescent="0.3">
      <c r="A199" s="113" t="s">
        <v>31</v>
      </c>
      <c r="B199" s="114">
        <f>B201+B202+B200+B203</f>
        <v>150133.60000000003</v>
      </c>
      <c r="C199" s="114">
        <f>C201+C202+C200+C203</f>
        <v>8452.61</v>
      </c>
      <c r="D199" s="114">
        <f>D201+D202+D200+D203</f>
        <v>5306.05</v>
      </c>
      <c r="E199" s="114">
        <f>E201+E202+E200+E203</f>
        <v>5306.05</v>
      </c>
      <c r="F199" s="114">
        <f>IFERROR(E199/B199*100,0)</f>
        <v>3.5342188557391547</v>
      </c>
      <c r="G199" s="114">
        <f>IFERROR(E199/C199*100,0)</f>
        <v>62.774101727158829</v>
      </c>
      <c r="H199" s="114">
        <f t="shared" ref="H199:AE199" si="71">H201+H202+H200+H203</f>
        <v>8452.61</v>
      </c>
      <c r="I199" s="114">
        <f t="shared" si="71"/>
        <v>5306.05</v>
      </c>
      <c r="J199" s="114">
        <f t="shared" si="71"/>
        <v>12095.98</v>
      </c>
      <c r="K199" s="114">
        <f t="shared" si="71"/>
        <v>0</v>
      </c>
      <c r="L199" s="114">
        <f t="shared" si="71"/>
        <v>9141.1</v>
      </c>
      <c r="M199" s="114">
        <f t="shared" si="71"/>
        <v>0</v>
      </c>
      <c r="N199" s="114">
        <f t="shared" si="71"/>
        <v>14729.58</v>
      </c>
      <c r="O199" s="114">
        <f t="shared" si="71"/>
        <v>0</v>
      </c>
      <c r="P199" s="114">
        <f t="shared" si="71"/>
        <v>13259.97</v>
      </c>
      <c r="Q199" s="114">
        <f t="shared" si="71"/>
        <v>0</v>
      </c>
      <c r="R199" s="114">
        <f t="shared" si="71"/>
        <v>14676.16</v>
      </c>
      <c r="S199" s="114">
        <f t="shared" si="71"/>
        <v>0</v>
      </c>
      <c r="T199" s="114">
        <f t="shared" si="71"/>
        <v>16342.57</v>
      </c>
      <c r="U199" s="114">
        <f t="shared" si="71"/>
        <v>0</v>
      </c>
      <c r="V199" s="114">
        <f t="shared" si="71"/>
        <v>10806.66</v>
      </c>
      <c r="W199" s="114">
        <f t="shared" si="71"/>
        <v>0</v>
      </c>
      <c r="X199" s="114">
        <f t="shared" si="71"/>
        <v>9596.8549999999996</v>
      </c>
      <c r="Y199" s="114">
        <f t="shared" si="71"/>
        <v>0</v>
      </c>
      <c r="Z199" s="114">
        <f t="shared" si="71"/>
        <v>12769.434999999999</v>
      </c>
      <c r="AA199" s="114">
        <f t="shared" si="71"/>
        <v>0</v>
      </c>
      <c r="AB199" s="114">
        <f t="shared" si="71"/>
        <v>9606.1149999999998</v>
      </c>
      <c r="AC199" s="114">
        <f t="shared" si="71"/>
        <v>0</v>
      </c>
      <c r="AD199" s="114">
        <f t="shared" si="71"/>
        <v>18656.564999999999</v>
      </c>
      <c r="AE199" s="114">
        <f t="shared" si="71"/>
        <v>0</v>
      </c>
      <c r="AF199" s="29"/>
      <c r="AG199" s="103">
        <f t="shared" si="53"/>
        <v>5.4569682106375694E-11</v>
      </c>
    </row>
    <row r="200" spans="1:33" x14ac:dyDescent="0.3">
      <c r="A200" s="116" t="s">
        <v>171</v>
      </c>
      <c r="B200" s="117"/>
      <c r="C200" s="118"/>
      <c r="D200" s="119"/>
      <c r="E200" s="118"/>
      <c r="F200" s="117"/>
      <c r="G200" s="117"/>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29"/>
      <c r="AG200" s="103">
        <f t="shared" si="53"/>
        <v>0</v>
      </c>
    </row>
    <row r="201" spans="1:33" x14ac:dyDescent="0.3">
      <c r="A201" s="116" t="s">
        <v>32</v>
      </c>
      <c r="B201" s="117"/>
      <c r="C201" s="118"/>
      <c r="D201" s="119"/>
      <c r="E201" s="118"/>
      <c r="F201" s="117"/>
      <c r="G201" s="117"/>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29"/>
      <c r="AG201" s="103">
        <f t="shared" si="53"/>
        <v>0</v>
      </c>
    </row>
    <row r="202" spans="1:33" x14ac:dyDescent="0.3">
      <c r="A202" s="116" t="s">
        <v>33</v>
      </c>
      <c r="B202" s="117">
        <f>J202+L202+N202+P202+R202+T202+V202+X202+Z202+AB202+AD202+H202</f>
        <v>150133.60000000003</v>
      </c>
      <c r="C202" s="118">
        <f>SUM(H202)</f>
        <v>8452.61</v>
      </c>
      <c r="D202" s="119">
        <f>E202</f>
        <v>5306.05</v>
      </c>
      <c r="E202" s="118">
        <f>SUM(I202,K202,M202,O202,Q202,S202,U202,W202,Y202,AA202,AC202,AE202)</f>
        <v>5306.05</v>
      </c>
      <c r="F202" s="117">
        <f>IFERROR(E202/B202*100,0)</f>
        <v>3.5342188557391547</v>
      </c>
      <c r="G202" s="117">
        <f>IFERROR(E202/C202*100,0)</f>
        <v>62.774101727158829</v>
      </c>
      <c r="H202" s="112">
        <v>8452.61</v>
      </c>
      <c r="I202" s="112">
        <v>5306.05</v>
      </c>
      <c r="J202" s="112">
        <v>12095.98</v>
      </c>
      <c r="K202" s="112"/>
      <c r="L202" s="112">
        <v>9141.1</v>
      </c>
      <c r="M202" s="112"/>
      <c r="N202" s="112">
        <v>14729.58</v>
      </c>
      <c r="O202" s="112"/>
      <c r="P202" s="112">
        <v>13259.97</v>
      </c>
      <c r="Q202" s="112"/>
      <c r="R202" s="112">
        <v>14676.16</v>
      </c>
      <c r="S202" s="112"/>
      <c r="T202" s="112">
        <v>16342.57</v>
      </c>
      <c r="U202" s="112"/>
      <c r="V202" s="112">
        <v>10806.66</v>
      </c>
      <c r="W202" s="112"/>
      <c r="X202" s="112">
        <v>9596.8549999999996</v>
      </c>
      <c r="Y202" s="112"/>
      <c r="Z202" s="112">
        <v>12769.434999999999</v>
      </c>
      <c r="AA202" s="112"/>
      <c r="AB202" s="112">
        <v>9606.1149999999998</v>
      </c>
      <c r="AC202" s="112"/>
      <c r="AD202" s="112">
        <v>18656.564999999999</v>
      </c>
      <c r="AE202" s="112"/>
      <c r="AF202" s="29"/>
      <c r="AG202" s="103">
        <f t="shared" si="53"/>
        <v>5.4569682106375694E-11</v>
      </c>
    </row>
    <row r="203" spans="1:33" x14ac:dyDescent="0.3">
      <c r="A203" s="116" t="s">
        <v>172</v>
      </c>
      <c r="B203" s="117"/>
      <c r="C203" s="118"/>
      <c r="D203" s="119"/>
      <c r="E203" s="118"/>
      <c r="F203" s="117"/>
      <c r="G203" s="117"/>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29"/>
      <c r="AG203" s="103">
        <f t="shared" si="53"/>
        <v>0</v>
      </c>
    </row>
    <row r="204" spans="1:33" ht="75" x14ac:dyDescent="0.3">
      <c r="A204" s="109" t="s">
        <v>206</v>
      </c>
      <c r="B204" s="110"/>
      <c r="C204" s="111"/>
      <c r="D204" s="111"/>
      <c r="E204" s="111"/>
      <c r="F204" s="111"/>
      <c r="G204" s="111"/>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29"/>
      <c r="AG204" s="103">
        <f t="shared" ref="AG204:AG267" si="72">B204-H204-J204-L204-N204-P204-R204-T204-V204-X204-Z204-AB204-AD204</f>
        <v>0</v>
      </c>
    </row>
    <row r="205" spans="1:33" x14ac:dyDescent="0.3">
      <c r="A205" s="113" t="s">
        <v>31</v>
      </c>
      <c r="B205" s="114">
        <f>B207+B208+B206+B209</f>
        <v>7792.4</v>
      </c>
      <c r="C205" s="114">
        <f>C207+C208+C206+C209</f>
        <v>7792.4</v>
      </c>
      <c r="D205" s="114">
        <f>D207+D208+D206+D209</f>
        <v>7792.3990000000003</v>
      </c>
      <c r="E205" s="114">
        <f>E207+E208+E206+E209</f>
        <v>7792.3990000000003</v>
      </c>
      <c r="F205" s="114">
        <f>IFERROR(E205/B205*100,0)</f>
        <v>99.999987166983232</v>
      </c>
      <c r="G205" s="114">
        <f>IFERROR(E205/C205*100,0)</f>
        <v>99.999987166983232</v>
      </c>
      <c r="H205" s="114">
        <f t="shared" ref="H205:AE205" si="73">H207+H208+H206+H209</f>
        <v>7792.4</v>
      </c>
      <c r="I205" s="114">
        <f t="shared" si="73"/>
        <v>7792.3990000000003</v>
      </c>
      <c r="J205" s="114">
        <f t="shared" si="73"/>
        <v>0</v>
      </c>
      <c r="K205" s="114">
        <f t="shared" si="73"/>
        <v>0</v>
      </c>
      <c r="L205" s="114">
        <f t="shared" si="73"/>
        <v>0</v>
      </c>
      <c r="M205" s="114">
        <f t="shared" si="73"/>
        <v>0</v>
      </c>
      <c r="N205" s="114">
        <f t="shared" si="73"/>
        <v>0</v>
      </c>
      <c r="O205" s="114">
        <f t="shared" si="73"/>
        <v>0</v>
      </c>
      <c r="P205" s="114">
        <f t="shared" si="73"/>
        <v>0</v>
      </c>
      <c r="Q205" s="114">
        <f t="shared" si="73"/>
        <v>0</v>
      </c>
      <c r="R205" s="114">
        <f t="shared" si="73"/>
        <v>0</v>
      </c>
      <c r="S205" s="114">
        <f t="shared" si="73"/>
        <v>0</v>
      </c>
      <c r="T205" s="114">
        <f t="shared" si="73"/>
        <v>0</v>
      </c>
      <c r="U205" s="114">
        <f t="shared" si="73"/>
        <v>0</v>
      </c>
      <c r="V205" s="114">
        <f t="shared" si="73"/>
        <v>0</v>
      </c>
      <c r="W205" s="114">
        <f t="shared" si="73"/>
        <v>0</v>
      </c>
      <c r="X205" s="114">
        <f t="shared" si="73"/>
        <v>0</v>
      </c>
      <c r="Y205" s="114">
        <f t="shared" si="73"/>
        <v>0</v>
      </c>
      <c r="Z205" s="114">
        <f t="shared" si="73"/>
        <v>0</v>
      </c>
      <c r="AA205" s="114">
        <f t="shared" si="73"/>
        <v>0</v>
      </c>
      <c r="AB205" s="114">
        <f t="shared" si="73"/>
        <v>0</v>
      </c>
      <c r="AC205" s="114">
        <f t="shared" si="73"/>
        <v>0</v>
      </c>
      <c r="AD205" s="114">
        <f t="shared" si="73"/>
        <v>0</v>
      </c>
      <c r="AE205" s="114">
        <f t="shared" si="73"/>
        <v>0</v>
      </c>
      <c r="AF205" s="29"/>
      <c r="AG205" s="103">
        <f t="shared" si="72"/>
        <v>0</v>
      </c>
    </row>
    <row r="206" spans="1:33" x14ac:dyDescent="0.3">
      <c r="A206" s="116" t="s">
        <v>171</v>
      </c>
      <c r="B206" s="117"/>
      <c r="C206" s="118"/>
      <c r="D206" s="119"/>
      <c r="E206" s="118"/>
      <c r="F206" s="117"/>
      <c r="G206" s="117"/>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29"/>
      <c r="AG206" s="103">
        <f t="shared" si="72"/>
        <v>0</v>
      </c>
    </row>
    <row r="207" spans="1:33" x14ac:dyDescent="0.3">
      <c r="A207" s="116" t="s">
        <v>32</v>
      </c>
      <c r="B207" s="117"/>
      <c r="C207" s="118"/>
      <c r="D207" s="119"/>
      <c r="E207" s="118"/>
      <c r="F207" s="117"/>
      <c r="G207" s="117"/>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29"/>
      <c r="AG207" s="103">
        <f t="shared" si="72"/>
        <v>0</v>
      </c>
    </row>
    <row r="208" spans="1:33" x14ac:dyDescent="0.3">
      <c r="A208" s="116" t="s">
        <v>33</v>
      </c>
      <c r="B208" s="117">
        <f>J208+L208+N208+P208+R208+T208+V208+X208+Z208+AB208+AD208+H208</f>
        <v>7792.4</v>
      </c>
      <c r="C208" s="118">
        <f>SUM(H208)</f>
        <v>7792.4</v>
      </c>
      <c r="D208" s="119">
        <f>E208</f>
        <v>7792.3990000000003</v>
      </c>
      <c r="E208" s="118">
        <f>SUM(I208,K208,M208,O208,Q208,S208,U208,W208,Y208,AA208,AC208,AE208)</f>
        <v>7792.3990000000003</v>
      </c>
      <c r="F208" s="117">
        <f>IFERROR(E208/B208*100,0)</f>
        <v>99.999987166983232</v>
      </c>
      <c r="G208" s="117">
        <f>IFERROR(E208/C208*100,0)</f>
        <v>99.999987166983232</v>
      </c>
      <c r="H208" s="139">
        <f>723.5+760.1+6308.8</f>
        <v>7792.4</v>
      </c>
      <c r="I208" s="112">
        <v>7792.3990000000003</v>
      </c>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29"/>
      <c r="AG208" s="103">
        <f t="shared" si="72"/>
        <v>0</v>
      </c>
    </row>
    <row r="209" spans="1:33" x14ac:dyDescent="0.3">
      <c r="A209" s="116" t="s">
        <v>172</v>
      </c>
      <c r="B209" s="117"/>
      <c r="C209" s="118"/>
      <c r="D209" s="119"/>
      <c r="E209" s="118"/>
      <c r="F209" s="117"/>
      <c r="G209" s="117"/>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29"/>
      <c r="AG209" s="103">
        <f t="shared" si="72"/>
        <v>0</v>
      </c>
    </row>
    <row r="210" spans="1:33" ht="75" x14ac:dyDescent="0.3">
      <c r="A210" s="109" t="s">
        <v>207</v>
      </c>
      <c r="B210" s="110"/>
      <c r="C210" s="111"/>
      <c r="D210" s="111"/>
      <c r="E210" s="111"/>
      <c r="F210" s="111"/>
      <c r="G210" s="111"/>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29"/>
      <c r="AG210" s="103">
        <f t="shared" si="72"/>
        <v>0</v>
      </c>
    </row>
    <row r="211" spans="1:33" x14ac:dyDescent="0.3">
      <c r="A211" s="113" t="s">
        <v>31</v>
      </c>
      <c r="B211" s="114">
        <f>B213+B214+B212+B215</f>
        <v>122.5</v>
      </c>
      <c r="C211" s="114">
        <f>C213+C214+C212+C215</f>
        <v>122.5</v>
      </c>
      <c r="D211" s="114">
        <f>D213+D214+D212+D215</f>
        <v>122.5</v>
      </c>
      <c r="E211" s="114">
        <f>E213+E214+E212+E215</f>
        <v>122.5</v>
      </c>
      <c r="F211" s="114">
        <f>IFERROR(E211/B211*100,0)</f>
        <v>100</v>
      </c>
      <c r="G211" s="114">
        <f>IFERROR(E211/C211*100,0)</f>
        <v>100</v>
      </c>
      <c r="H211" s="114">
        <f t="shared" ref="H211:AE211" si="74">H213+H214+H212+H215</f>
        <v>122.5</v>
      </c>
      <c r="I211" s="114">
        <f t="shared" si="74"/>
        <v>122.5</v>
      </c>
      <c r="J211" s="114">
        <f t="shared" si="74"/>
        <v>0</v>
      </c>
      <c r="K211" s="114">
        <f t="shared" si="74"/>
        <v>0</v>
      </c>
      <c r="L211" s="114">
        <f t="shared" si="74"/>
        <v>0</v>
      </c>
      <c r="M211" s="114">
        <f t="shared" si="74"/>
        <v>0</v>
      </c>
      <c r="N211" s="114">
        <f t="shared" si="74"/>
        <v>0</v>
      </c>
      <c r="O211" s="114">
        <f t="shared" si="74"/>
        <v>0</v>
      </c>
      <c r="P211" s="114">
        <f t="shared" si="74"/>
        <v>0</v>
      </c>
      <c r="Q211" s="114">
        <f t="shared" si="74"/>
        <v>0</v>
      </c>
      <c r="R211" s="114">
        <f t="shared" si="74"/>
        <v>0</v>
      </c>
      <c r="S211" s="114">
        <f t="shared" si="74"/>
        <v>0</v>
      </c>
      <c r="T211" s="114">
        <f t="shared" si="74"/>
        <v>0</v>
      </c>
      <c r="U211" s="114">
        <f t="shared" si="74"/>
        <v>0</v>
      </c>
      <c r="V211" s="114">
        <f t="shared" si="74"/>
        <v>0</v>
      </c>
      <c r="W211" s="114">
        <f t="shared" si="74"/>
        <v>0</v>
      </c>
      <c r="X211" s="114">
        <f t="shared" si="74"/>
        <v>0</v>
      </c>
      <c r="Y211" s="114">
        <f t="shared" si="74"/>
        <v>0</v>
      </c>
      <c r="Z211" s="114">
        <f t="shared" si="74"/>
        <v>0</v>
      </c>
      <c r="AA211" s="114">
        <f t="shared" si="74"/>
        <v>0</v>
      </c>
      <c r="AB211" s="114">
        <f t="shared" si="74"/>
        <v>0</v>
      </c>
      <c r="AC211" s="114">
        <f t="shared" si="74"/>
        <v>0</v>
      </c>
      <c r="AD211" s="114">
        <f t="shared" si="74"/>
        <v>0</v>
      </c>
      <c r="AE211" s="114">
        <f t="shared" si="74"/>
        <v>0</v>
      </c>
      <c r="AF211" s="29"/>
      <c r="AG211" s="103">
        <f t="shared" si="72"/>
        <v>0</v>
      </c>
    </row>
    <row r="212" spans="1:33" x14ac:dyDescent="0.3">
      <c r="A212" s="116" t="s">
        <v>171</v>
      </c>
      <c r="B212" s="117"/>
      <c r="C212" s="118"/>
      <c r="D212" s="119"/>
      <c r="E212" s="118"/>
      <c r="F212" s="117"/>
      <c r="G212" s="117"/>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29"/>
      <c r="AG212" s="103">
        <f t="shared" si="72"/>
        <v>0</v>
      </c>
    </row>
    <row r="213" spans="1:33" x14ac:dyDescent="0.3">
      <c r="A213" s="116" t="s">
        <v>32</v>
      </c>
      <c r="B213" s="117"/>
      <c r="C213" s="118"/>
      <c r="D213" s="119"/>
      <c r="E213" s="118"/>
      <c r="F213" s="117"/>
      <c r="G213" s="117"/>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29"/>
      <c r="AG213" s="103">
        <f t="shared" si="72"/>
        <v>0</v>
      </c>
    </row>
    <row r="214" spans="1:33" x14ac:dyDescent="0.3">
      <c r="A214" s="116" t="s">
        <v>33</v>
      </c>
      <c r="B214" s="117">
        <f>J214+L214+N214+P214+R214+T214+V214+X214+Z214+AB214+AD214+H214</f>
        <v>122.5</v>
      </c>
      <c r="C214" s="118">
        <f>SUM(H214)</f>
        <v>122.5</v>
      </c>
      <c r="D214" s="119">
        <f>E214</f>
        <v>122.5</v>
      </c>
      <c r="E214" s="118">
        <f>SUM(I214,K214,M214,O214,Q214,S214,U214,W214,Y214,AA214,AC214,AE214)</f>
        <v>122.5</v>
      </c>
      <c r="F214" s="117">
        <f>IFERROR(E214/B214*100,0)</f>
        <v>100</v>
      </c>
      <c r="G214" s="117">
        <f>IFERROR(E214/C214*100,0)</f>
        <v>100</v>
      </c>
      <c r="H214" s="112">
        <v>122.5</v>
      </c>
      <c r="I214" s="112">
        <v>122.5</v>
      </c>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29"/>
      <c r="AG214" s="103">
        <f t="shared" si="72"/>
        <v>0</v>
      </c>
    </row>
    <row r="215" spans="1:33" x14ac:dyDescent="0.3">
      <c r="A215" s="116" t="s">
        <v>172</v>
      </c>
      <c r="B215" s="117"/>
      <c r="C215" s="118"/>
      <c r="D215" s="119"/>
      <c r="E215" s="118"/>
      <c r="F215" s="117"/>
      <c r="G215" s="117"/>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29"/>
      <c r="AG215" s="103">
        <f t="shared" si="72"/>
        <v>0</v>
      </c>
    </row>
    <row r="216" spans="1:33" x14ac:dyDescent="0.3">
      <c r="A216" s="664" t="s">
        <v>208</v>
      </c>
      <c r="B216" s="665"/>
      <c r="C216" s="665"/>
      <c r="D216" s="665"/>
      <c r="E216" s="665"/>
      <c r="F216" s="665"/>
      <c r="G216" s="665"/>
      <c r="H216" s="665"/>
      <c r="I216" s="665"/>
      <c r="J216" s="665"/>
      <c r="K216" s="665"/>
      <c r="L216" s="665"/>
      <c r="M216" s="665"/>
      <c r="N216" s="665"/>
      <c r="O216" s="665"/>
      <c r="P216" s="665"/>
      <c r="Q216" s="665"/>
      <c r="R216" s="665"/>
      <c r="S216" s="665"/>
      <c r="T216" s="665"/>
      <c r="U216" s="665"/>
      <c r="V216" s="665"/>
      <c r="W216" s="665"/>
      <c r="X216" s="665"/>
      <c r="Y216" s="665"/>
      <c r="Z216" s="665"/>
      <c r="AA216" s="665"/>
      <c r="AB216" s="665"/>
      <c r="AC216" s="665"/>
      <c r="AD216" s="665"/>
      <c r="AE216" s="665"/>
      <c r="AF216" s="666"/>
      <c r="AG216" s="103">
        <f t="shared" si="72"/>
        <v>0</v>
      </c>
    </row>
    <row r="217" spans="1:33" x14ac:dyDescent="0.3">
      <c r="A217" s="664" t="s">
        <v>54</v>
      </c>
      <c r="B217" s="665"/>
      <c r="C217" s="665"/>
      <c r="D217" s="665"/>
      <c r="E217" s="665"/>
      <c r="F217" s="665"/>
      <c r="G217" s="665"/>
      <c r="H217" s="665"/>
      <c r="I217" s="665"/>
      <c r="J217" s="665"/>
      <c r="K217" s="665"/>
      <c r="L217" s="665"/>
      <c r="M217" s="665"/>
      <c r="N217" s="665"/>
      <c r="O217" s="665"/>
      <c r="P217" s="665"/>
      <c r="Q217" s="665"/>
      <c r="R217" s="665"/>
      <c r="S217" s="665"/>
      <c r="T217" s="665"/>
      <c r="U217" s="665"/>
      <c r="V217" s="665"/>
      <c r="W217" s="665"/>
      <c r="X217" s="665"/>
      <c r="Y217" s="665"/>
      <c r="Z217" s="665"/>
      <c r="AA217" s="665"/>
      <c r="AB217" s="665"/>
      <c r="AC217" s="665"/>
      <c r="AD217" s="665"/>
      <c r="AE217" s="665"/>
      <c r="AF217" s="666"/>
      <c r="AG217" s="103">
        <f t="shared" si="72"/>
        <v>0</v>
      </c>
    </row>
    <row r="218" spans="1:33" ht="56.25" x14ac:dyDescent="0.3">
      <c r="A218" s="140" t="s">
        <v>209</v>
      </c>
      <c r="B218" s="141"/>
      <c r="C218" s="142"/>
      <c r="D218" s="142"/>
      <c r="E218" s="142"/>
      <c r="F218" s="142"/>
      <c r="G218" s="142"/>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02"/>
      <c r="AG218" s="103">
        <f t="shared" si="72"/>
        <v>0</v>
      </c>
    </row>
    <row r="219" spans="1:33" x14ac:dyDescent="0.3">
      <c r="A219" s="104" t="s">
        <v>31</v>
      </c>
      <c r="B219" s="105">
        <f>B220+B221+B222+B223</f>
        <v>21790.591999999997</v>
      </c>
      <c r="C219" s="105">
        <f>C220+C221+C222+C223</f>
        <v>2852.02</v>
      </c>
      <c r="D219" s="105">
        <f>D220+D221+D222+D223</f>
        <v>1319.77</v>
      </c>
      <c r="E219" s="105">
        <f>E220+E221+E222+E223</f>
        <v>1319.77</v>
      </c>
      <c r="F219" s="108">
        <f>IFERROR(E219/B219*100,0)</f>
        <v>6.0566046117517143</v>
      </c>
      <c r="G219" s="108">
        <f>IFERROR(E219/C219*100,0)</f>
        <v>46.27492093323329</v>
      </c>
      <c r="H219" s="105">
        <f>H220+H221+H222+H223</f>
        <v>2852.02</v>
      </c>
      <c r="I219" s="105">
        <f t="shared" ref="I219:AE219" si="75">I220+I221+I222+I223</f>
        <v>1319.77</v>
      </c>
      <c r="J219" s="105">
        <f t="shared" si="75"/>
        <v>1872.26</v>
      </c>
      <c r="K219" s="105">
        <f t="shared" si="75"/>
        <v>0</v>
      </c>
      <c r="L219" s="105">
        <f t="shared" si="75"/>
        <v>1462.1100000000001</v>
      </c>
      <c r="M219" s="105">
        <f t="shared" si="75"/>
        <v>0</v>
      </c>
      <c r="N219" s="105">
        <f t="shared" si="75"/>
        <v>2157.71</v>
      </c>
      <c r="O219" s="105">
        <f t="shared" si="75"/>
        <v>0</v>
      </c>
      <c r="P219" s="105">
        <f t="shared" si="75"/>
        <v>1672.19</v>
      </c>
      <c r="Q219" s="105">
        <f t="shared" si="75"/>
        <v>0</v>
      </c>
      <c r="R219" s="105">
        <f t="shared" si="75"/>
        <v>1462.12</v>
      </c>
      <c r="S219" s="105">
        <f t="shared" si="75"/>
        <v>0</v>
      </c>
      <c r="T219" s="105">
        <f t="shared" si="75"/>
        <v>2157.712</v>
      </c>
      <c r="U219" s="105">
        <f t="shared" si="75"/>
        <v>0</v>
      </c>
      <c r="V219" s="105">
        <f t="shared" si="75"/>
        <v>1672.193</v>
      </c>
      <c r="W219" s="105">
        <f t="shared" si="75"/>
        <v>0</v>
      </c>
      <c r="X219" s="105">
        <f t="shared" si="75"/>
        <v>1462.1120000000001</v>
      </c>
      <c r="Y219" s="105">
        <f t="shared" si="75"/>
        <v>0</v>
      </c>
      <c r="Z219" s="105">
        <f t="shared" si="75"/>
        <v>2157.712</v>
      </c>
      <c r="AA219" s="105">
        <f t="shared" si="75"/>
        <v>0</v>
      </c>
      <c r="AB219" s="105">
        <f t="shared" si="75"/>
        <v>1672.1799999999998</v>
      </c>
      <c r="AC219" s="105">
        <f t="shared" si="75"/>
        <v>0</v>
      </c>
      <c r="AD219" s="105">
        <f t="shared" si="75"/>
        <v>1190.2729999999999</v>
      </c>
      <c r="AE219" s="105">
        <f t="shared" si="75"/>
        <v>0</v>
      </c>
      <c r="AF219" s="102"/>
      <c r="AG219" s="103">
        <f t="shared" si="72"/>
        <v>-2.5011104298755527E-12</v>
      </c>
    </row>
    <row r="220" spans="1:33" x14ac:dyDescent="0.3">
      <c r="A220" s="107" t="s">
        <v>171</v>
      </c>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2"/>
      <c r="AG220" s="103">
        <f t="shared" si="72"/>
        <v>0</v>
      </c>
    </row>
    <row r="221" spans="1:33" x14ac:dyDescent="0.3">
      <c r="A221" s="107" t="s">
        <v>32</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2"/>
      <c r="AG221" s="103">
        <f t="shared" si="72"/>
        <v>0</v>
      </c>
    </row>
    <row r="222" spans="1:33" x14ac:dyDescent="0.3">
      <c r="A222" s="107" t="s">
        <v>33</v>
      </c>
      <c r="B222" s="108">
        <f>B228+B234</f>
        <v>21790.591999999997</v>
      </c>
      <c r="C222" s="108">
        <f>C228+C234</f>
        <v>2852.02</v>
      </c>
      <c r="D222" s="108">
        <f>D228+D234</f>
        <v>1319.77</v>
      </c>
      <c r="E222" s="108">
        <f>E228+E234</f>
        <v>1319.77</v>
      </c>
      <c r="F222" s="108">
        <f>IFERROR(E222/B222*100,0)</f>
        <v>6.0566046117517143</v>
      </c>
      <c r="G222" s="108">
        <f>IFERROR(E222/C222*100,0)</f>
        <v>46.27492093323329</v>
      </c>
      <c r="H222" s="108">
        <f>H228+H234</f>
        <v>2852.02</v>
      </c>
      <c r="I222" s="108">
        <f t="shared" ref="I222:AE222" si="76">I228+I234</f>
        <v>1319.77</v>
      </c>
      <c r="J222" s="108">
        <f t="shared" si="76"/>
        <v>1872.26</v>
      </c>
      <c r="K222" s="108">
        <f t="shared" si="76"/>
        <v>0</v>
      </c>
      <c r="L222" s="108">
        <f t="shared" si="76"/>
        <v>1462.1100000000001</v>
      </c>
      <c r="M222" s="108">
        <f t="shared" si="76"/>
        <v>0</v>
      </c>
      <c r="N222" s="108">
        <f t="shared" si="76"/>
        <v>2157.71</v>
      </c>
      <c r="O222" s="108">
        <f t="shared" si="76"/>
        <v>0</v>
      </c>
      <c r="P222" s="108">
        <f t="shared" si="76"/>
        <v>1672.19</v>
      </c>
      <c r="Q222" s="108">
        <f t="shared" si="76"/>
        <v>0</v>
      </c>
      <c r="R222" s="108">
        <f t="shared" si="76"/>
        <v>1462.12</v>
      </c>
      <c r="S222" s="108">
        <f t="shared" si="76"/>
        <v>0</v>
      </c>
      <c r="T222" s="108">
        <f t="shared" si="76"/>
        <v>2157.712</v>
      </c>
      <c r="U222" s="108">
        <f t="shared" si="76"/>
        <v>0</v>
      </c>
      <c r="V222" s="108">
        <f t="shared" si="76"/>
        <v>1672.193</v>
      </c>
      <c r="W222" s="108">
        <f t="shared" si="76"/>
        <v>0</v>
      </c>
      <c r="X222" s="108">
        <f t="shared" si="76"/>
        <v>1462.1120000000001</v>
      </c>
      <c r="Y222" s="108">
        <f t="shared" si="76"/>
        <v>0</v>
      </c>
      <c r="Z222" s="108">
        <f t="shared" si="76"/>
        <v>2157.712</v>
      </c>
      <c r="AA222" s="108">
        <f t="shared" si="76"/>
        <v>0</v>
      </c>
      <c r="AB222" s="108">
        <f t="shared" si="76"/>
        <v>1672.1799999999998</v>
      </c>
      <c r="AC222" s="108">
        <f t="shared" si="76"/>
        <v>0</v>
      </c>
      <c r="AD222" s="108">
        <f t="shared" si="76"/>
        <v>1190.2729999999999</v>
      </c>
      <c r="AE222" s="108">
        <f t="shared" si="76"/>
        <v>0</v>
      </c>
      <c r="AF222" s="102"/>
      <c r="AG222" s="103">
        <f t="shared" si="72"/>
        <v>-2.5011104298755527E-12</v>
      </c>
    </row>
    <row r="223" spans="1:33" x14ac:dyDescent="0.3">
      <c r="A223" s="107" t="s">
        <v>172</v>
      </c>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2"/>
      <c r="AG223" s="103">
        <f t="shared" si="72"/>
        <v>0</v>
      </c>
    </row>
    <row r="224" spans="1:33" ht="56.25" x14ac:dyDescent="0.3">
      <c r="A224" s="124" t="s">
        <v>210</v>
      </c>
      <c r="B224" s="114"/>
      <c r="C224" s="123"/>
      <c r="D224" s="123"/>
      <c r="E224" s="123"/>
      <c r="F224" s="123"/>
      <c r="G224" s="123"/>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29"/>
      <c r="AG224" s="103">
        <f t="shared" si="72"/>
        <v>0</v>
      </c>
    </row>
    <row r="225" spans="1:33" x14ac:dyDescent="0.3">
      <c r="A225" s="113" t="s">
        <v>31</v>
      </c>
      <c r="B225" s="114">
        <f>B227+B228+B226+B229</f>
        <v>14354.996999999999</v>
      </c>
      <c r="C225" s="114">
        <f>C227+C228+C226+C229</f>
        <v>1862.93</v>
      </c>
      <c r="D225" s="114">
        <f>D227+D228+D226+D229</f>
        <v>860.83</v>
      </c>
      <c r="E225" s="114">
        <f>E227+E228+E226+E229</f>
        <v>860.83</v>
      </c>
      <c r="F225" s="114">
        <f>IFERROR(E225/B225*100,0)</f>
        <v>5.9967271327190108</v>
      </c>
      <c r="G225" s="114">
        <f>IFERROR(E225/C225*100,0)</f>
        <v>46.208392156441732</v>
      </c>
      <c r="H225" s="114">
        <f t="shared" ref="H225:AE225" si="77">H227+H228+H226+H229</f>
        <v>1862.93</v>
      </c>
      <c r="I225" s="114">
        <f t="shared" si="77"/>
        <v>860.83</v>
      </c>
      <c r="J225" s="114">
        <f t="shared" si="77"/>
        <v>1244.2</v>
      </c>
      <c r="K225" s="114">
        <f t="shared" si="77"/>
        <v>0</v>
      </c>
      <c r="L225" s="114">
        <f t="shared" si="77"/>
        <v>963.08</v>
      </c>
      <c r="M225" s="114">
        <f t="shared" si="77"/>
        <v>0</v>
      </c>
      <c r="N225" s="114">
        <f t="shared" si="77"/>
        <v>1423.08</v>
      </c>
      <c r="O225" s="114">
        <f t="shared" si="77"/>
        <v>0</v>
      </c>
      <c r="P225" s="114">
        <f t="shared" si="77"/>
        <v>1102.01</v>
      </c>
      <c r="Q225" s="114">
        <f t="shared" si="77"/>
        <v>0</v>
      </c>
      <c r="R225" s="114">
        <f t="shared" si="77"/>
        <v>963.09</v>
      </c>
      <c r="S225" s="114">
        <f t="shared" si="77"/>
        <v>0</v>
      </c>
      <c r="T225" s="114">
        <f t="shared" si="77"/>
        <v>1423.08</v>
      </c>
      <c r="U225" s="114">
        <f t="shared" si="77"/>
        <v>0</v>
      </c>
      <c r="V225" s="114">
        <f t="shared" si="77"/>
        <v>1102.01</v>
      </c>
      <c r="W225" s="114">
        <f t="shared" si="77"/>
        <v>0</v>
      </c>
      <c r="X225" s="114">
        <f t="shared" si="77"/>
        <v>963.08199999999999</v>
      </c>
      <c r="Y225" s="114">
        <f t="shared" si="77"/>
        <v>0</v>
      </c>
      <c r="Z225" s="114">
        <f t="shared" si="77"/>
        <v>1423.0820000000001</v>
      </c>
      <c r="AA225" s="114">
        <f t="shared" si="77"/>
        <v>0</v>
      </c>
      <c r="AB225" s="114">
        <f t="shared" si="77"/>
        <v>1102</v>
      </c>
      <c r="AC225" s="114">
        <f t="shared" si="77"/>
        <v>0</v>
      </c>
      <c r="AD225" s="114">
        <f t="shared" si="77"/>
        <v>783.35299999999995</v>
      </c>
      <c r="AE225" s="114">
        <f t="shared" si="77"/>
        <v>0</v>
      </c>
      <c r="AF225" s="29"/>
      <c r="AG225" s="103">
        <f t="shared" si="72"/>
        <v>-1.9326762412674725E-12</v>
      </c>
    </row>
    <row r="226" spans="1:33" x14ac:dyDescent="0.3">
      <c r="A226" s="116" t="s">
        <v>171</v>
      </c>
      <c r="B226" s="117"/>
      <c r="C226" s="118"/>
      <c r="D226" s="119"/>
      <c r="E226" s="118"/>
      <c r="F226" s="117"/>
      <c r="G226" s="117"/>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29"/>
      <c r="AG226" s="103">
        <f t="shared" si="72"/>
        <v>0</v>
      </c>
    </row>
    <row r="227" spans="1:33" x14ac:dyDescent="0.3">
      <c r="A227" s="129" t="s">
        <v>32</v>
      </c>
      <c r="B227" s="117"/>
      <c r="C227" s="118"/>
      <c r="D227" s="119"/>
      <c r="E227" s="118"/>
      <c r="F227" s="117"/>
      <c r="G227" s="117"/>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29"/>
      <c r="AG227" s="103">
        <f t="shared" si="72"/>
        <v>0</v>
      </c>
    </row>
    <row r="228" spans="1:33" x14ac:dyDescent="0.3">
      <c r="A228" s="116" t="s">
        <v>33</v>
      </c>
      <c r="B228" s="117">
        <f>J228+L228+N228+P228+R228+T228+V228+X228+Z228+AB228+AD228+H228</f>
        <v>14354.996999999999</v>
      </c>
      <c r="C228" s="118">
        <f>SUM(H228)</f>
        <v>1862.93</v>
      </c>
      <c r="D228" s="119">
        <f>E228</f>
        <v>860.83</v>
      </c>
      <c r="E228" s="118">
        <f>SUM(I228,K228,M228,O228,Q228,S228,U228,W228,Y228,AA228,AC228,AE228)</f>
        <v>860.83</v>
      </c>
      <c r="F228" s="117">
        <f>IFERROR(E228/B228*100,0)</f>
        <v>5.9967271327190108</v>
      </c>
      <c r="G228" s="117">
        <f>IFERROR(E228/C228*100,0)</f>
        <v>46.208392156441732</v>
      </c>
      <c r="H228" s="112">
        <v>1862.93</v>
      </c>
      <c r="I228" s="112">
        <v>860.83</v>
      </c>
      <c r="J228" s="112">
        <v>1244.2</v>
      </c>
      <c r="K228" s="112"/>
      <c r="L228" s="112">
        <v>963.08</v>
      </c>
      <c r="M228" s="112"/>
      <c r="N228" s="112">
        <v>1423.08</v>
      </c>
      <c r="O228" s="112"/>
      <c r="P228" s="112">
        <v>1102.01</v>
      </c>
      <c r="Q228" s="112"/>
      <c r="R228" s="112">
        <v>963.09</v>
      </c>
      <c r="S228" s="112"/>
      <c r="T228" s="112">
        <v>1423.08</v>
      </c>
      <c r="U228" s="112"/>
      <c r="V228" s="112">
        <v>1102.01</v>
      </c>
      <c r="W228" s="112"/>
      <c r="X228" s="112">
        <v>963.08199999999999</v>
      </c>
      <c r="Y228" s="112"/>
      <c r="Z228" s="112">
        <v>1423.0820000000001</v>
      </c>
      <c r="AA228" s="112"/>
      <c r="AB228" s="112">
        <v>1102</v>
      </c>
      <c r="AC228" s="112"/>
      <c r="AD228" s="112">
        <v>783.35299999999995</v>
      </c>
      <c r="AE228" s="112"/>
      <c r="AF228" s="29"/>
      <c r="AG228" s="103">
        <f t="shared" si="72"/>
        <v>-1.9326762412674725E-12</v>
      </c>
    </row>
    <row r="229" spans="1:33" x14ac:dyDescent="0.3">
      <c r="A229" s="116" t="s">
        <v>172</v>
      </c>
      <c r="B229" s="117"/>
      <c r="C229" s="118"/>
      <c r="D229" s="119"/>
      <c r="E229" s="118"/>
      <c r="F229" s="117"/>
      <c r="G229" s="117"/>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29"/>
      <c r="AG229" s="103">
        <f t="shared" si="72"/>
        <v>0</v>
      </c>
    </row>
    <row r="230" spans="1:33" ht="56.25" x14ac:dyDescent="0.3">
      <c r="A230" s="124" t="s">
        <v>211</v>
      </c>
      <c r="B230" s="114"/>
      <c r="C230" s="123"/>
      <c r="D230" s="123"/>
      <c r="E230" s="123"/>
      <c r="F230" s="123"/>
      <c r="G230" s="123"/>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29"/>
      <c r="AG230" s="103">
        <f t="shared" si="72"/>
        <v>0</v>
      </c>
    </row>
    <row r="231" spans="1:33" x14ac:dyDescent="0.3">
      <c r="A231" s="113" t="s">
        <v>31</v>
      </c>
      <c r="B231" s="114">
        <f>B233+B234+B232+B235</f>
        <v>7435.5949999999993</v>
      </c>
      <c r="C231" s="114">
        <f>C233+C234+C232+C235</f>
        <v>989.09</v>
      </c>
      <c r="D231" s="114">
        <f>D233+D234+D232+D235</f>
        <v>458.94</v>
      </c>
      <c r="E231" s="114">
        <f>E233+E234+E232+E235</f>
        <v>458.94</v>
      </c>
      <c r="F231" s="114">
        <f>IFERROR(E231/B231*100,0)</f>
        <v>6.1722027625227032</v>
      </c>
      <c r="G231" s="114">
        <f>IFERROR(E231/C231*100,0)</f>
        <v>46.400226470796383</v>
      </c>
      <c r="H231" s="114">
        <f t="shared" ref="H231:AE231" si="78">H233+H234+H232+H235</f>
        <v>989.09</v>
      </c>
      <c r="I231" s="114">
        <f t="shared" si="78"/>
        <v>458.94</v>
      </c>
      <c r="J231" s="114">
        <f t="shared" si="78"/>
        <v>628.05999999999995</v>
      </c>
      <c r="K231" s="114">
        <f t="shared" si="78"/>
        <v>0</v>
      </c>
      <c r="L231" s="114">
        <f t="shared" si="78"/>
        <v>499.03</v>
      </c>
      <c r="M231" s="114">
        <f t="shared" si="78"/>
        <v>0</v>
      </c>
      <c r="N231" s="114">
        <f t="shared" si="78"/>
        <v>734.63</v>
      </c>
      <c r="O231" s="114">
        <f t="shared" si="78"/>
        <v>0</v>
      </c>
      <c r="P231" s="114">
        <f t="shared" si="78"/>
        <v>570.17999999999995</v>
      </c>
      <c r="Q231" s="114">
        <f t="shared" si="78"/>
        <v>0</v>
      </c>
      <c r="R231" s="114">
        <f t="shared" si="78"/>
        <v>499.03</v>
      </c>
      <c r="S231" s="114">
        <f t="shared" si="78"/>
        <v>0</v>
      </c>
      <c r="T231" s="114">
        <f t="shared" si="78"/>
        <v>734.63199999999995</v>
      </c>
      <c r="U231" s="114">
        <f t="shared" si="78"/>
        <v>0</v>
      </c>
      <c r="V231" s="114">
        <f t="shared" si="78"/>
        <v>570.18299999999999</v>
      </c>
      <c r="W231" s="114">
        <f t="shared" si="78"/>
        <v>0</v>
      </c>
      <c r="X231" s="114">
        <f t="shared" si="78"/>
        <v>499.03</v>
      </c>
      <c r="Y231" s="114">
        <f t="shared" si="78"/>
        <v>0</v>
      </c>
      <c r="Z231" s="114">
        <f t="shared" si="78"/>
        <v>734.63</v>
      </c>
      <c r="AA231" s="114">
        <f t="shared" si="78"/>
        <v>0</v>
      </c>
      <c r="AB231" s="114">
        <f t="shared" si="78"/>
        <v>570.17999999999995</v>
      </c>
      <c r="AC231" s="114">
        <f t="shared" si="78"/>
        <v>0</v>
      </c>
      <c r="AD231" s="114">
        <f t="shared" si="78"/>
        <v>406.92</v>
      </c>
      <c r="AE231" s="114">
        <f t="shared" si="78"/>
        <v>0</v>
      </c>
      <c r="AF231" s="29"/>
      <c r="AG231" s="103">
        <f t="shared" si="72"/>
        <v>0</v>
      </c>
    </row>
    <row r="232" spans="1:33" x14ac:dyDescent="0.3">
      <c r="A232" s="116" t="s">
        <v>171</v>
      </c>
      <c r="B232" s="117"/>
      <c r="C232" s="118"/>
      <c r="D232" s="119"/>
      <c r="E232" s="118"/>
      <c r="F232" s="117"/>
      <c r="G232" s="117"/>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29"/>
      <c r="AG232" s="103">
        <f t="shared" si="72"/>
        <v>0</v>
      </c>
    </row>
    <row r="233" spans="1:33" x14ac:dyDescent="0.3">
      <c r="A233" s="129" t="s">
        <v>32</v>
      </c>
      <c r="B233" s="117"/>
      <c r="C233" s="118"/>
      <c r="D233" s="119"/>
      <c r="E233" s="118"/>
      <c r="F233" s="117"/>
      <c r="G233" s="117"/>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29"/>
      <c r="AG233" s="103">
        <f t="shared" si="72"/>
        <v>0</v>
      </c>
    </row>
    <row r="234" spans="1:33" x14ac:dyDescent="0.3">
      <c r="A234" s="116" t="s">
        <v>33</v>
      </c>
      <c r="B234" s="117">
        <f>J234+L234+N234+P234+R234+T234+V234+X234+Z234+AB234+AD234+H234</f>
        <v>7435.5949999999993</v>
      </c>
      <c r="C234" s="118">
        <f>SUM(H234)</f>
        <v>989.09</v>
      </c>
      <c r="D234" s="119">
        <f>E234</f>
        <v>458.94</v>
      </c>
      <c r="E234" s="118">
        <f>SUM(I234,K234,M234,O234,Q234,S234,U234,W234,Y234,AA234,AC234,AE234)</f>
        <v>458.94</v>
      </c>
      <c r="F234" s="117">
        <f>IFERROR(E234/B234*100,0)</f>
        <v>6.1722027625227032</v>
      </c>
      <c r="G234" s="117">
        <f>IFERROR(E234/C234*100,0)</f>
        <v>46.400226470796383</v>
      </c>
      <c r="H234" s="112">
        <v>989.09</v>
      </c>
      <c r="I234" s="112">
        <v>458.94</v>
      </c>
      <c r="J234" s="112">
        <v>628.05999999999995</v>
      </c>
      <c r="K234" s="112"/>
      <c r="L234" s="112">
        <v>499.03</v>
      </c>
      <c r="M234" s="112"/>
      <c r="N234" s="112">
        <v>734.63</v>
      </c>
      <c r="O234" s="112"/>
      <c r="P234" s="112">
        <v>570.17999999999995</v>
      </c>
      <c r="Q234" s="112"/>
      <c r="R234" s="112">
        <v>499.03</v>
      </c>
      <c r="S234" s="112"/>
      <c r="T234" s="112">
        <v>734.63199999999995</v>
      </c>
      <c r="U234" s="112"/>
      <c r="V234" s="112">
        <v>570.18299999999999</v>
      </c>
      <c r="W234" s="112"/>
      <c r="X234" s="112">
        <v>499.03</v>
      </c>
      <c r="Y234" s="112"/>
      <c r="Z234" s="112">
        <v>734.63</v>
      </c>
      <c r="AA234" s="112"/>
      <c r="AB234" s="112">
        <v>570.17999999999995</v>
      </c>
      <c r="AC234" s="112"/>
      <c r="AD234" s="112">
        <v>406.92</v>
      </c>
      <c r="AE234" s="112"/>
      <c r="AF234" s="29"/>
      <c r="AG234" s="103">
        <f t="shared" si="72"/>
        <v>0</v>
      </c>
    </row>
    <row r="235" spans="1:33" x14ac:dyDescent="0.3">
      <c r="A235" s="116" t="s">
        <v>172</v>
      </c>
      <c r="B235" s="117"/>
      <c r="C235" s="118"/>
      <c r="D235" s="119"/>
      <c r="E235" s="118"/>
      <c r="F235" s="117"/>
      <c r="G235" s="117"/>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29"/>
      <c r="AG235" s="103">
        <f t="shared" si="72"/>
        <v>0</v>
      </c>
    </row>
    <row r="236" spans="1:33" x14ac:dyDescent="0.3">
      <c r="A236" s="126" t="s">
        <v>212</v>
      </c>
      <c r="B236" s="105"/>
      <c r="C236" s="127"/>
      <c r="D236" s="127"/>
      <c r="E236" s="127"/>
      <c r="F236" s="127"/>
      <c r="G236" s="127"/>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2"/>
      <c r="AG236" s="103">
        <f t="shared" si="72"/>
        <v>0</v>
      </c>
    </row>
    <row r="237" spans="1:33" x14ac:dyDescent="0.3">
      <c r="A237" s="104" t="s">
        <v>31</v>
      </c>
      <c r="B237" s="105">
        <f>B238+B239+B240+B241</f>
        <v>74</v>
      </c>
      <c r="C237" s="105">
        <f>C238+C239+C240+C241</f>
        <v>0</v>
      </c>
      <c r="D237" s="105">
        <f>D238+D239+D240+D241</f>
        <v>0</v>
      </c>
      <c r="E237" s="105">
        <f>E238+E239+E240+E241</f>
        <v>0</v>
      </c>
      <c r="F237" s="108">
        <f>IFERROR(E237/B237*100,0)</f>
        <v>0</v>
      </c>
      <c r="G237" s="108">
        <f>IFERROR(E237/C237*100,0)</f>
        <v>0</v>
      </c>
      <c r="H237" s="105">
        <f t="shared" ref="H237:AE237" si="79">H238+H239+H240+H241</f>
        <v>0</v>
      </c>
      <c r="I237" s="105">
        <f t="shared" si="79"/>
        <v>0</v>
      </c>
      <c r="J237" s="105">
        <f t="shared" si="79"/>
        <v>0</v>
      </c>
      <c r="K237" s="105">
        <f t="shared" si="79"/>
        <v>0</v>
      </c>
      <c r="L237" s="105">
        <f t="shared" si="79"/>
        <v>0</v>
      </c>
      <c r="M237" s="105">
        <f t="shared" si="79"/>
        <v>0</v>
      </c>
      <c r="N237" s="105">
        <f t="shared" si="79"/>
        <v>0</v>
      </c>
      <c r="O237" s="105">
        <f t="shared" si="79"/>
        <v>0</v>
      </c>
      <c r="P237" s="105">
        <f t="shared" si="79"/>
        <v>0</v>
      </c>
      <c r="Q237" s="105">
        <f t="shared" si="79"/>
        <v>0</v>
      </c>
      <c r="R237" s="105">
        <f t="shared" si="79"/>
        <v>0</v>
      </c>
      <c r="S237" s="105">
        <f t="shared" si="79"/>
        <v>0</v>
      </c>
      <c r="T237" s="105">
        <f t="shared" si="79"/>
        <v>0</v>
      </c>
      <c r="U237" s="105">
        <f t="shared" si="79"/>
        <v>0</v>
      </c>
      <c r="V237" s="105">
        <f t="shared" si="79"/>
        <v>0</v>
      </c>
      <c r="W237" s="105">
        <f t="shared" si="79"/>
        <v>0</v>
      </c>
      <c r="X237" s="105">
        <f t="shared" si="79"/>
        <v>74</v>
      </c>
      <c r="Y237" s="105">
        <f t="shared" si="79"/>
        <v>0</v>
      </c>
      <c r="Z237" s="105">
        <f t="shared" si="79"/>
        <v>0</v>
      </c>
      <c r="AA237" s="105">
        <f t="shared" si="79"/>
        <v>0</v>
      </c>
      <c r="AB237" s="105">
        <f t="shared" si="79"/>
        <v>0</v>
      </c>
      <c r="AC237" s="105">
        <f t="shared" si="79"/>
        <v>0</v>
      </c>
      <c r="AD237" s="105">
        <f t="shared" si="79"/>
        <v>0</v>
      </c>
      <c r="AE237" s="105">
        <f t="shared" si="79"/>
        <v>0</v>
      </c>
      <c r="AF237" s="102"/>
      <c r="AG237" s="103">
        <f t="shared" si="72"/>
        <v>0</v>
      </c>
    </row>
    <row r="238" spans="1:33" x14ac:dyDescent="0.3">
      <c r="A238" s="107" t="s">
        <v>171</v>
      </c>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2"/>
      <c r="AG238" s="103">
        <f t="shared" si="72"/>
        <v>0</v>
      </c>
    </row>
    <row r="239" spans="1:33" x14ac:dyDescent="0.3">
      <c r="A239" s="107" t="s">
        <v>32</v>
      </c>
      <c r="B239" s="108">
        <f>B245</f>
        <v>74</v>
      </c>
      <c r="C239" s="108">
        <f>C245</f>
        <v>0</v>
      </c>
      <c r="D239" s="108">
        <f>D245</f>
        <v>0</v>
      </c>
      <c r="E239" s="108">
        <f>E245</f>
        <v>0</v>
      </c>
      <c r="F239" s="108">
        <f>IFERROR(E239/B239*100,0)</f>
        <v>0</v>
      </c>
      <c r="G239" s="108">
        <f>IFERROR(E239/C239*100,0)</f>
        <v>0</v>
      </c>
      <c r="H239" s="108">
        <f t="shared" ref="H239:AE239" si="80">H245</f>
        <v>0</v>
      </c>
      <c r="I239" s="108">
        <f t="shared" si="80"/>
        <v>0</v>
      </c>
      <c r="J239" s="108">
        <f t="shared" si="80"/>
        <v>0</v>
      </c>
      <c r="K239" s="108">
        <f t="shared" si="80"/>
        <v>0</v>
      </c>
      <c r="L239" s="108">
        <f t="shared" si="80"/>
        <v>0</v>
      </c>
      <c r="M239" s="108">
        <f t="shared" si="80"/>
        <v>0</v>
      </c>
      <c r="N239" s="108">
        <f t="shared" si="80"/>
        <v>0</v>
      </c>
      <c r="O239" s="108">
        <f t="shared" si="80"/>
        <v>0</v>
      </c>
      <c r="P239" s="108">
        <f t="shared" si="80"/>
        <v>0</v>
      </c>
      <c r="Q239" s="108">
        <f t="shared" si="80"/>
        <v>0</v>
      </c>
      <c r="R239" s="108">
        <f t="shared" si="80"/>
        <v>0</v>
      </c>
      <c r="S239" s="108">
        <f t="shared" si="80"/>
        <v>0</v>
      </c>
      <c r="T239" s="108">
        <f t="shared" si="80"/>
        <v>0</v>
      </c>
      <c r="U239" s="108">
        <f t="shared" si="80"/>
        <v>0</v>
      </c>
      <c r="V239" s="108">
        <f t="shared" si="80"/>
        <v>0</v>
      </c>
      <c r="W239" s="108">
        <f t="shared" si="80"/>
        <v>0</v>
      </c>
      <c r="X239" s="108">
        <f t="shared" si="80"/>
        <v>74</v>
      </c>
      <c r="Y239" s="108">
        <f t="shared" si="80"/>
        <v>0</v>
      </c>
      <c r="Z239" s="108">
        <f t="shared" si="80"/>
        <v>0</v>
      </c>
      <c r="AA239" s="108">
        <f t="shared" si="80"/>
        <v>0</v>
      </c>
      <c r="AB239" s="108">
        <f t="shared" si="80"/>
        <v>0</v>
      </c>
      <c r="AC239" s="108">
        <f t="shared" si="80"/>
        <v>0</v>
      </c>
      <c r="AD239" s="108">
        <f t="shared" si="80"/>
        <v>0</v>
      </c>
      <c r="AE239" s="108">
        <f t="shared" si="80"/>
        <v>0</v>
      </c>
      <c r="AF239" s="102"/>
      <c r="AG239" s="103">
        <f t="shared" si="72"/>
        <v>0</v>
      </c>
    </row>
    <row r="240" spans="1:33" x14ac:dyDescent="0.3">
      <c r="A240" s="107" t="s">
        <v>33</v>
      </c>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2"/>
      <c r="AG240" s="103">
        <f t="shared" si="72"/>
        <v>0</v>
      </c>
    </row>
    <row r="241" spans="1:33" x14ac:dyDescent="0.3">
      <c r="A241" s="107" t="s">
        <v>172</v>
      </c>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2"/>
      <c r="AG241" s="103">
        <f t="shared" si="72"/>
        <v>0</v>
      </c>
    </row>
    <row r="242" spans="1:33" ht="93.75" x14ac:dyDescent="0.3">
      <c r="A242" s="124" t="s">
        <v>213</v>
      </c>
      <c r="B242" s="117"/>
      <c r="C242" s="125"/>
      <c r="D242" s="125"/>
      <c r="E242" s="125"/>
      <c r="F242" s="125"/>
      <c r="G242" s="125"/>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29"/>
      <c r="AG242" s="103">
        <f t="shared" si="72"/>
        <v>0</v>
      </c>
    </row>
    <row r="243" spans="1:33" x14ac:dyDescent="0.3">
      <c r="A243" s="113" t="s">
        <v>31</v>
      </c>
      <c r="B243" s="114">
        <f>B245+B246+B244+B247</f>
        <v>74</v>
      </c>
      <c r="C243" s="114">
        <f>C245+C246+C244+C247</f>
        <v>0</v>
      </c>
      <c r="D243" s="114">
        <f>D245+D246+D244+D247</f>
        <v>0</v>
      </c>
      <c r="E243" s="114">
        <f>E245+E246+E244+E247</f>
        <v>0</v>
      </c>
      <c r="F243" s="114">
        <f>IFERROR(E243/B243*100,0)</f>
        <v>0</v>
      </c>
      <c r="G243" s="114">
        <f>IFERROR(E243/C243*100,0)</f>
        <v>0</v>
      </c>
      <c r="H243" s="114">
        <f t="shared" ref="H243:AE243" si="81">H245+H246+H244+H247</f>
        <v>0</v>
      </c>
      <c r="I243" s="114">
        <f t="shared" si="81"/>
        <v>0</v>
      </c>
      <c r="J243" s="114">
        <f t="shared" si="81"/>
        <v>0</v>
      </c>
      <c r="K243" s="114">
        <f t="shared" si="81"/>
        <v>0</v>
      </c>
      <c r="L243" s="114">
        <f t="shared" si="81"/>
        <v>0</v>
      </c>
      <c r="M243" s="114">
        <f t="shared" si="81"/>
        <v>0</v>
      </c>
      <c r="N243" s="114">
        <f t="shared" si="81"/>
        <v>0</v>
      </c>
      <c r="O243" s="114">
        <f t="shared" si="81"/>
        <v>0</v>
      </c>
      <c r="P243" s="114">
        <f t="shared" si="81"/>
        <v>0</v>
      </c>
      <c r="Q243" s="114">
        <f t="shared" si="81"/>
        <v>0</v>
      </c>
      <c r="R243" s="114">
        <f t="shared" si="81"/>
        <v>0</v>
      </c>
      <c r="S243" s="114">
        <f t="shared" si="81"/>
        <v>0</v>
      </c>
      <c r="T243" s="114">
        <f t="shared" si="81"/>
        <v>0</v>
      </c>
      <c r="U243" s="114">
        <f t="shared" si="81"/>
        <v>0</v>
      </c>
      <c r="V243" s="114">
        <f t="shared" si="81"/>
        <v>0</v>
      </c>
      <c r="W243" s="114">
        <f t="shared" si="81"/>
        <v>0</v>
      </c>
      <c r="X243" s="114">
        <f t="shared" si="81"/>
        <v>74</v>
      </c>
      <c r="Y243" s="114">
        <f t="shared" si="81"/>
        <v>0</v>
      </c>
      <c r="Z243" s="114">
        <f t="shared" si="81"/>
        <v>0</v>
      </c>
      <c r="AA243" s="114">
        <f t="shared" si="81"/>
        <v>0</v>
      </c>
      <c r="AB243" s="114">
        <f t="shared" si="81"/>
        <v>0</v>
      </c>
      <c r="AC243" s="114">
        <f t="shared" si="81"/>
        <v>0</v>
      </c>
      <c r="AD243" s="114">
        <f t="shared" si="81"/>
        <v>0</v>
      </c>
      <c r="AE243" s="114">
        <f t="shared" si="81"/>
        <v>0</v>
      </c>
      <c r="AF243" s="29"/>
      <c r="AG243" s="103">
        <f t="shared" si="72"/>
        <v>0</v>
      </c>
    </row>
    <row r="244" spans="1:33" x14ac:dyDescent="0.3">
      <c r="A244" s="116" t="s">
        <v>171</v>
      </c>
      <c r="B244" s="117"/>
      <c r="C244" s="118"/>
      <c r="D244" s="119"/>
      <c r="E244" s="118"/>
      <c r="F244" s="117"/>
      <c r="G244" s="117"/>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29"/>
      <c r="AG244" s="103">
        <f t="shared" si="72"/>
        <v>0</v>
      </c>
    </row>
    <row r="245" spans="1:33" x14ac:dyDescent="0.3">
      <c r="A245" s="129" t="s">
        <v>32</v>
      </c>
      <c r="B245" s="117">
        <f>J245+L245+N245+P245+R245+T245+V245+X245+Z245+AB245+AD245+H245</f>
        <v>74</v>
      </c>
      <c r="C245" s="118">
        <f>SUM(H245)</f>
        <v>0</v>
      </c>
      <c r="D245" s="119">
        <f>E245</f>
        <v>0</v>
      </c>
      <c r="E245" s="118">
        <f>SUM(I245,K245,M245,O245,Q245,S245,U245,W245,Y245,AA245,AC245,AE245)</f>
        <v>0</v>
      </c>
      <c r="F245" s="117">
        <f>IFERROR(E245/B245*100,0)</f>
        <v>0</v>
      </c>
      <c r="G245" s="117">
        <f>IFERROR(E245/C245*100,0)</f>
        <v>0</v>
      </c>
      <c r="H245" s="112">
        <v>0</v>
      </c>
      <c r="I245" s="112">
        <v>0</v>
      </c>
      <c r="J245" s="112"/>
      <c r="K245" s="112"/>
      <c r="L245" s="112"/>
      <c r="M245" s="112"/>
      <c r="N245" s="112"/>
      <c r="O245" s="112"/>
      <c r="P245" s="112"/>
      <c r="Q245" s="112"/>
      <c r="R245" s="112"/>
      <c r="S245" s="112"/>
      <c r="T245" s="112"/>
      <c r="U245" s="112"/>
      <c r="V245" s="112"/>
      <c r="W245" s="112"/>
      <c r="X245" s="112">
        <v>74</v>
      </c>
      <c r="Y245" s="112"/>
      <c r="Z245" s="112">
        <v>0</v>
      </c>
      <c r="AA245" s="112"/>
      <c r="AB245" s="112">
        <v>0</v>
      </c>
      <c r="AC245" s="112"/>
      <c r="AD245" s="112">
        <v>0</v>
      </c>
      <c r="AE245" s="112"/>
      <c r="AF245" s="29"/>
      <c r="AG245" s="103">
        <f t="shared" si="72"/>
        <v>0</v>
      </c>
    </row>
    <row r="246" spans="1:33" x14ac:dyDescent="0.3">
      <c r="A246" s="116" t="s">
        <v>33</v>
      </c>
      <c r="B246" s="117"/>
      <c r="C246" s="118"/>
      <c r="D246" s="119"/>
      <c r="E246" s="118"/>
      <c r="F246" s="117"/>
      <c r="G246" s="117"/>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29"/>
      <c r="AG246" s="103">
        <f t="shared" si="72"/>
        <v>0</v>
      </c>
    </row>
    <row r="247" spans="1:33" x14ac:dyDescent="0.3">
      <c r="A247" s="116" t="s">
        <v>172</v>
      </c>
      <c r="B247" s="117"/>
      <c r="C247" s="118"/>
      <c r="D247" s="119"/>
      <c r="E247" s="118"/>
      <c r="F247" s="117"/>
      <c r="G247" s="117"/>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29"/>
      <c r="AG247" s="103">
        <f t="shared" si="72"/>
        <v>0</v>
      </c>
    </row>
    <row r="248" spans="1:33" ht="267.75" x14ac:dyDescent="0.3">
      <c r="A248" s="126" t="s">
        <v>214</v>
      </c>
      <c r="B248" s="108"/>
      <c r="C248" s="138"/>
      <c r="D248" s="138"/>
      <c r="E248" s="138"/>
      <c r="F248" s="138"/>
      <c r="G248" s="138"/>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553" t="s">
        <v>529</v>
      </c>
      <c r="AG248" s="103">
        <f t="shared" si="72"/>
        <v>0</v>
      </c>
    </row>
    <row r="249" spans="1:33" x14ac:dyDescent="0.3">
      <c r="A249" s="104" t="s">
        <v>31</v>
      </c>
      <c r="B249" s="105">
        <f>B251+B252+B250+B253</f>
        <v>54872.990000000005</v>
      </c>
      <c r="C249" s="105">
        <f>C251+C252+C250+C253</f>
        <v>2814.28</v>
      </c>
      <c r="D249" s="105">
        <f>D251+D252+D250+D253</f>
        <v>1088.49</v>
      </c>
      <c r="E249" s="105">
        <f>E251+E252+E250+E253</f>
        <v>1088.49</v>
      </c>
      <c r="F249" s="105">
        <f>IFERROR(E249/B249*100,0)</f>
        <v>1.9836535242566515</v>
      </c>
      <c r="G249" s="105">
        <f>IFERROR(E249/C249*100,0)</f>
        <v>38.677388177437919</v>
      </c>
      <c r="H249" s="105">
        <f t="shared" ref="H249:AE249" si="82">H251+H252+H250+H253</f>
        <v>2814.28</v>
      </c>
      <c r="I249" s="105">
        <f t="shared" si="82"/>
        <v>1088.49</v>
      </c>
      <c r="J249" s="105">
        <f t="shared" si="82"/>
        <v>4478.22</v>
      </c>
      <c r="K249" s="105">
        <f t="shared" si="82"/>
        <v>0</v>
      </c>
      <c r="L249" s="105">
        <f t="shared" si="82"/>
        <v>4660.03</v>
      </c>
      <c r="M249" s="105">
        <f t="shared" si="82"/>
        <v>0</v>
      </c>
      <c r="N249" s="105">
        <f t="shared" si="82"/>
        <v>4601.22</v>
      </c>
      <c r="O249" s="105">
        <f t="shared" si="82"/>
        <v>0</v>
      </c>
      <c r="P249" s="105">
        <f t="shared" si="82"/>
        <v>4769.7700000000004</v>
      </c>
      <c r="Q249" s="105">
        <f t="shared" si="82"/>
        <v>0</v>
      </c>
      <c r="R249" s="105">
        <f t="shared" si="82"/>
        <v>4789.62</v>
      </c>
      <c r="S249" s="105">
        <f t="shared" si="82"/>
        <v>0</v>
      </c>
      <c r="T249" s="105">
        <f t="shared" si="82"/>
        <v>4478.22</v>
      </c>
      <c r="U249" s="105">
        <f t="shared" si="82"/>
        <v>0</v>
      </c>
      <c r="V249" s="105">
        <f t="shared" si="82"/>
        <v>4586.18</v>
      </c>
      <c r="W249" s="105">
        <f t="shared" si="82"/>
        <v>0</v>
      </c>
      <c r="X249" s="105">
        <f t="shared" si="82"/>
        <v>4478.22</v>
      </c>
      <c r="Y249" s="105">
        <f t="shared" si="82"/>
        <v>0</v>
      </c>
      <c r="Z249" s="105">
        <f t="shared" si="82"/>
        <v>4588.7299999999996</v>
      </c>
      <c r="AA249" s="105">
        <f t="shared" si="82"/>
        <v>0</v>
      </c>
      <c r="AB249" s="105">
        <f t="shared" si="82"/>
        <v>4829.21</v>
      </c>
      <c r="AC249" s="105">
        <f t="shared" si="82"/>
        <v>0</v>
      </c>
      <c r="AD249" s="105">
        <f t="shared" si="82"/>
        <v>5799.29</v>
      </c>
      <c r="AE249" s="105">
        <f t="shared" si="82"/>
        <v>0</v>
      </c>
      <c r="AF249" s="144"/>
      <c r="AG249" s="103">
        <f t="shared" si="72"/>
        <v>0</v>
      </c>
    </row>
    <row r="250" spans="1:33" x14ac:dyDescent="0.3">
      <c r="A250" s="107" t="s">
        <v>171</v>
      </c>
      <c r="B250" s="108"/>
      <c r="C250" s="108"/>
      <c r="D250" s="108"/>
      <c r="E250" s="108"/>
      <c r="F250" s="108"/>
      <c r="G250" s="108"/>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4"/>
      <c r="AG250" s="103">
        <f t="shared" si="72"/>
        <v>0</v>
      </c>
    </row>
    <row r="251" spans="1:33" x14ac:dyDescent="0.3">
      <c r="A251" s="107" t="s">
        <v>32</v>
      </c>
      <c r="B251" s="108"/>
      <c r="C251" s="108"/>
      <c r="D251" s="108"/>
      <c r="E251" s="108"/>
      <c r="F251" s="108"/>
      <c r="G251" s="108"/>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4"/>
      <c r="AG251" s="103">
        <f t="shared" si="72"/>
        <v>0</v>
      </c>
    </row>
    <row r="252" spans="1:33" x14ac:dyDescent="0.3">
      <c r="A252" s="107" t="s">
        <v>33</v>
      </c>
      <c r="B252" s="108">
        <f>J252+L252+N252+P252+R252+T252+V252+X252+Z252+AB252+AD252+H252</f>
        <v>54872.990000000005</v>
      </c>
      <c r="C252" s="108">
        <f>SUM(H252)</f>
        <v>2814.28</v>
      </c>
      <c r="D252" s="108">
        <f>E252</f>
        <v>1088.49</v>
      </c>
      <c r="E252" s="108">
        <f>SUM(I252,K252,M252,O252,Q252,S252,U252,W252,Y252,AA252,AC252,AE252)</f>
        <v>1088.49</v>
      </c>
      <c r="F252" s="108">
        <f>IFERROR(E252/B252*100,0)</f>
        <v>1.9836535242566515</v>
      </c>
      <c r="G252" s="108">
        <f>IFERROR(E252/C252*100,0)</f>
        <v>38.677388177437919</v>
      </c>
      <c r="H252" s="143">
        <v>2814.28</v>
      </c>
      <c r="I252" s="143">
        <v>1088.49</v>
      </c>
      <c r="J252" s="143">
        <v>4478.22</v>
      </c>
      <c r="K252" s="143"/>
      <c r="L252" s="143">
        <v>4660.03</v>
      </c>
      <c r="M252" s="143"/>
      <c r="N252" s="143">
        <v>4601.22</v>
      </c>
      <c r="O252" s="143"/>
      <c r="P252" s="143">
        <v>4769.7700000000004</v>
      </c>
      <c r="Q252" s="143"/>
      <c r="R252" s="143">
        <v>4789.62</v>
      </c>
      <c r="S252" s="143"/>
      <c r="T252" s="143">
        <v>4478.22</v>
      </c>
      <c r="U252" s="143"/>
      <c r="V252" s="143">
        <v>4586.18</v>
      </c>
      <c r="W252" s="143"/>
      <c r="X252" s="143">
        <v>4478.22</v>
      </c>
      <c r="Y252" s="143"/>
      <c r="Z252" s="143">
        <v>4588.7299999999996</v>
      </c>
      <c r="AA252" s="143"/>
      <c r="AB252" s="143">
        <v>4829.21</v>
      </c>
      <c r="AC252" s="143"/>
      <c r="AD252" s="143">
        <v>5799.29</v>
      </c>
      <c r="AE252" s="143"/>
      <c r="AF252" s="144"/>
      <c r="AG252" s="103">
        <f t="shared" si="72"/>
        <v>0</v>
      </c>
    </row>
    <row r="253" spans="1:33" x14ac:dyDescent="0.3">
      <c r="A253" s="107" t="s">
        <v>172</v>
      </c>
      <c r="B253" s="108"/>
      <c r="C253" s="108"/>
      <c r="D253" s="108"/>
      <c r="E253" s="108"/>
      <c r="F253" s="108"/>
      <c r="G253" s="108"/>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4"/>
      <c r="AG253" s="103">
        <f t="shared" si="72"/>
        <v>0</v>
      </c>
    </row>
    <row r="254" spans="1:33" x14ac:dyDescent="0.3">
      <c r="A254" s="664" t="s">
        <v>215</v>
      </c>
      <c r="B254" s="665"/>
      <c r="C254" s="665"/>
      <c r="D254" s="665"/>
      <c r="E254" s="665"/>
      <c r="F254" s="665"/>
      <c r="G254" s="665"/>
      <c r="H254" s="665"/>
      <c r="I254" s="665"/>
      <c r="J254" s="665"/>
      <c r="K254" s="665"/>
      <c r="L254" s="665"/>
      <c r="M254" s="665"/>
      <c r="N254" s="665"/>
      <c r="O254" s="665"/>
      <c r="P254" s="665"/>
      <c r="Q254" s="665"/>
      <c r="R254" s="665"/>
      <c r="S254" s="665"/>
      <c r="T254" s="665"/>
      <c r="U254" s="665"/>
      <c r="V254" s="665"/>
      <c r="W254" s="665"/>
      <c r="X254" s="665"/>
      <c r="Y254" s="665"/>
      <c r="Z254" s="665"/>
      <c r="AA254" s="665"/>
      <c r="AB254" s="665"/>
      <c r="AC254" s="665"/>
      <c r="AD254" s="665"/>
      <c r="AE254" s="665"/>
      <c r="AF254" s="666"/>
      <c r="AG254" s="103">
        <f t="shared" si="72"/>
        <v>0</v>
      </c>
    </row>
    <row r="255" spans="1:33" x14ac:dyDescent="0.3">
      <c r="A255" s="664" t="s">
        <v>54</v>
      </c>
      <c r="B255" s="665"/>
      <c r="C255" s="665"/>
      <c r="D255" s="665"/>
      <c r="E255" s="665"/>
      <c r="F255" s="665"/>
      <c r="G255" s="665"/>
      <c r="H255" s="665"/>
      <c r="I255" s="665"/>
      <c r="J255" s="665"/>
      <c r="K255" s="665"/>
      <c r="L255" s="665"/>
      <c r="M255" s="665"/>
      <c r="N255" s="665"/>
      <c r="O255" s="665"/>
      <c r="P255" s="665"/>
      <c r="Q255" s="665"/>
      <c r="R255" s="665"/>
      <c r="S255" s="665"/>
      <c r="T255" s="665"/>
      <c r="U255" s="665"/>
      <c r="V255" s="665"/>
      <c r="W255" s="665"/>
      <c r="X255" s="665"/>
      <c r="Y255" s="665"/>
      <c r="Z255" s="665"/>
      <c r="AA255" s="665"/>
      <c r="AB255" s="665"/>
      <c r="AC255" s="665"/>
      <c r="AD255" s="665"/>
      <c r="AE255" s="665"/>
      <c r="AF255" s="666"/>
      <c r="AG255" s="103">
        <f t="shared" si="72"/>
        <v>0</v>
      </c>
    </row>
    <row r="256" spans="1:33" ht="37.5" x14ac:dyDescent="0.3">
      <c r="A256" s="99" t="s">
        <v>216</v>
      </c>
      <c r="B256" s="145"/>
      <c r="C256" s="146"/>
      <c r="D256" s="146"/>
      <c r="E256" s="146"/>
      <c r="F256" s="146"/>
      <c r="G256" s="146"/>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02"/>
      <c r="AG256" s="103">
        <f t="shared" si="72"/>
        <v>0</v>
      </c>
    </row>
    <row r="257" spans="1:33" x14ac:dyDescent="0.3">
      <c r="A257" s="147" t="s">
        <v>31</v>
      </c>
      <c r="B257" s="105">
        <f>B258+B259+B260+B261</f>
        <v>5915.4</v>
      </c>
      <c r="C257" s="105">
        <f>C258+C259+C260+C261</f>
        <v>0</v>
      </c>
      <c r="D257" s="105">
        <f>D258+D259+D260+D261</f>
        <v>0</v>
      </c>
      <c r="E257" s="105">
        <f>E258+E259+E260+E261</f>
        <v>0</v>
      </c>
      <c r="F257" s="108">
        <f>IFERROR(E257/B257*100,0)</f>
        <v>0</v>
      </c>
      <c r="G257" s="108">
        <f>IFERROR(E257/C257*100,0)</f>
        <v>0</v>
      </c>
      <c r="H257" s="105">
        <f t="shared" ref="H257:AE257" si="83">H258+H259+H260+H261</f>
        <v>0</v>
      </c>
      <c r="I257" s="105">
        <f t="shared" si="83"/>
        <v>0</v>
      </c>
      <c r="J257" s="105">
        <f t="shared" si="83"/>
        <v>2608.4</v>
      </c>
      <c r="K257" s="105">
        <f t="shared" si="83"/>
        <v>0</v>
      </c>
      <c r="L257" s="105">
        <f t="shared" si="83"/>
        <v>710.24</v>
      </c>
      <c r="M257" s="105">
        <f t="shared" si="83"/>
        <v>0</v>
      </c>
      <c r="N257" s="105">
        <f t="shared" si="83"/>
        <v>151.56</v>
      </c>
      <c r="O257" s="105">
        <f t="shared" si="83"/>
        <v>0</v>
      </c>
      <c r="P257" s="105">
        <f t="shared" si="83"/>
        <v>35.799999999999997</v>
      </c>
      <c r="Q257" s="105">
        <f t="shared" si="83"/>
        <v>0</v>
      </c>
      <c r="R257" s="105">
        <f t="shared" si="83"/>
        <v>55.4</v>
      </c>
      <c r="S257" s="105">
        <f t="shared" si="83"/>
        <v>0</v>
      </c>
      <c r="T257" s="105">
        <f t="shared" si="83"/>
        <v>0</v>
      </c>
      <c r="U257" s="105">
        <f t="shared" si="83"/>
        <v>0</v>
      </c>
      <c r="V257" s="105">
        <f t="shared" si="83"/>
        <v>0</v>
      </c>
      <c r="W257" s="105">
        <f t="shared" si="83"/>
        <v>0</v>
      </c>
      <c r="X257" s="105">
        <f t="shared" si="83"/>
        <v>55.4</v>
      </c>
      <c r="Y257" s="105">
        <f t="shared" si="83"/>
        <v>0</v>
      </c>
      <c r="Z257" s="105">
        <f t="shared" si="83"/>
        <v>2266.6999999999998</v>
      </c>
      <c r="AA257" s="105">
        <f t="shared" si="83"/>
        <v>0</v>
      </c>
      <c r="AB257" s="105">
        <f t="shared" si="83"/>
        <v>23.7</v>
      </c>
      <c r="AC257" s="105">
        <f t="shared" si="83"/>
        <v>0</v>
      </c>
      <c r="AD257" s="105">
        <f t="shared" si="83"/>
        <v>8.1999999999999993</v>
      </c>
      <c r="AE257" s="105">
        <f t="shared" si="83"/>
        <v>0</v>
      </c>
      <c r="AF257" s="102"/>
      <c r="AG257" s="103">
        <f t="shared" si="72"/>
        <v>-8.1712414612411521E-13</v>
      </c>
    </row>
    <row r="258" spans="1:33" x14ac:dyDescent="0.3">
      <c r="A258" s="148" t="s">
        <v>171</v>
      </c>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2"/>
      <c r="AG258" s="103">
        <f t="shared" si="72"/>
        <v>0</v>
      </c>
    </row>
    <row r="259" spans="1:33" x14ac:dyDescent="0.3">
      <c r="A259" s="148" t="s">
        <v>32</v>
      </c>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2"/>
      <c r="AG259" s="103">
        <f t="shared" si="72"/>
        <v>0</v>
      </c>
    </row>
    <row r="260" spans="1:33" x14ac:dyDescent="0.3">
      <c r="A260" s="148" t="s">
        <v>33</v>
      </c>
      <c r="B260" s="108">
        <f>B266+B272</f>
        <v>5915.4</v>
      </c>
      <c r="C260" s="108">
        <f t="shared" ref="C260:E260" si="84">C266+C272</f>
        <v>0</v>
      </c>
      <c r="D260" s="108">
        <f t="shared" si="84"/>
        <v>0</v>
      </c>
      <c r="E260" s="108">
        <f t="shared" si="84"/>
        <v>0</v>
      </c>
      <c r="F260" s="108">
        <f>IFERROR(E260/B260*100,0)</f>
        <v>0</v>
      </c>
      <c r="G260" s="108">
        <f>IFERROR(E260/C260*100,0)</f>
        <v>0</v>
      </c>
      <c r="H260" s="108">
        <f t="shared" ref="H260:AE260" si="85">H266+H272</f>
        <v>0</v>
      </c>
      <c r="I260" s="108">
        <f t="shared" si="85"/>
        <v>0</v>
      </c>
      <c r="J260" s="108">
        <f t="shared" si="85"/>
        <v>2608.4</v>
      </c>
      <c r="K260" s="108">
        <f t="shared" si="85"/>
        <v>0</v>
      </c>
      <c r="L260" s="108">
        <f t="shared" si="85"/>
        <v>710.24</v>
      </c>
      <c r="M260" s="108">
        <f t="shared" si="85"/>
        <v>0</v>
      </c>
      <c r="N260" s="108">
        <f t="shared" si="85"/>
        <v>151.56</v>
      </c>
      <c r="O260" s="108">
        <f t="shared" si="85"/>
        <v>0</v>
      </c>
      <c r="P260" s="108">
        <f t="shared" si="85"/>
        <v>35.799999999999997</v>
      </c>
      <c r="Q260" s="108">
        <f t="shared" si="85"/>
        <v>0</v>
      </c>
      <c r="R260" s="108">
        <f t="shared" si="85"/>
        <v>55.4</v>
      </c>
      <c r="S260" s="108">
        <f t="shared" si="85"/>
        <v>0</v>
      </c>
      <c r="T260" s="108">
        <f t="shared" si="85"/>
        <v>0</v>
      </c>
      <c r="U260" s="108">
        <f t="shared" si="85"/>
        <v>0</v>
      </c>
      <c r="V260" s="108">
        <f t="shared" si="85"/>
        <v>0</v>
      </c>
      <c r="W260" s="108">
        <f t="shared" si="85"/>
        <v>0</v>
      </c>
      <c r="X260" s="108">
        <f t="shared" si="85"/>
        <v>55.4</v>
      </c>
      <c r="Y260" s="108">
        <f t="shared" si="85"/>
        <v>0</v>
      </c>
      <c r="Z260" s="108">
        <f t="shared" si="85"/>
        <v>2266.6999999999998</v>
      </c>
      <c r="AA260" s="108">
        <f t="shared" si="85"/>
        <v>0</v>
      </c>
      <c r="AB260" s="108">
        <f t="shared" si="85"/>
        <v>23.7</v>
      </c>
      <c r="AC260" s="108">
        <f t="shared" si="85"/>
        <v>0</v>
      </c>
      <c r="AD260" s="108">
        <f t="shared" si="85"/>
        <v>8.1999999999999993</v>
      </c>
      <c r="AE260" s="108">
        <f t="shared" si="85"/>
        <v>0</v>
      </c>
      <c r="AF260" s="102"/>
      <c r="AG260" s="103">
        <f t="shared" si="72"/>
        <v>-8.1712414612411521E-13</v>
      </c>
    </row>
    <row r="261" spans="1:33" x14ac:dyDescent="0.3">
      <c r="A261" s="148" t="s">
        <v>172</v>
      </c>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2"/>
      <c r="AG261" s="103">
        <f t="shared" si="72"/>
        <v>0</v>
      </c>
    </row>
    <row r="262" spans="1:33" ht="37.5" x14ac:dyDescent="0.3">
      <c r="A262" s="89" t="s">
        <v>217</v>
      </c>
      <c r="B262" s="117"/>
      <c r="C262" s="125"/>
      <c r="D262" s="125"/>
      <c r="E262" s="125"/>
      <c r="F262" s="125"/>
      <c r="G262" s="125"/>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29"/>
      <c r="AG262" s="103">
        <f t="shared" si="72"/>
        <v>0</v>
      </c>
    </row>
    <row r="263" spans="1:33" x14ac:dyDescent="0.3">
      <c r="A263" s="11" t="s">
        <v>31</v>
      </c>
      <c r="B263" s="114">
        <f>B265+B266+B264+B267</f>
        <v>3648.7000000000003</v>
      </c>
      <c r="C263" s="114">
        <f>C265+C266+C264+C267</f>
        <v>0</v>
      </c>
      <c r="D263" s="114">
        <f>D265+D266+D264+D267</f>
        <v>0</v>
      </c>
      <c r="E263" s="114">
        <f>E265+E266+E264+E267</f>
        <v>0</v>
      </c>
      <c r="F263" s="114">
        <f>IFERROR(E263/B263*100,0)</f>
        <v>0</v>
      </c>
      <c r="G263" s="114">
        <f>IFERROR(E263/C263*100,0)</f>
        <v>0</v>
      </c>
      <c r="H263" s="114">
        <f t="shared" ref="H263:AE263" si="86">H265+H266+H264+H267</f>
        <v>0</v>
      </c>
      <c r="I263" s="114">
        <f t="shared" si="86"/>
        <v>0</v>
      </c>
      <c r="J263" s="114">
        <f t="shared" si="86"/>
        <v>2608.4</v>
      </c>
      <c r="K263" s="114">
        <f t="shared" si="86"/>
        <v>0</v>
      </c>
      <c r="L263" s="114">
        <f t="shared" si="86"/>
        <v>710.24</v>
      </c>
      <c r="M263" s="114">
        <f t="shared" si="86"/>
        <v>0</v>
      </c>
      <c r="N263" s="114">
        <f t="shared" si="86"/>
        <v>151.56</v>
      </c>
      <c r="O263" s="114">
        <f t="shared" si="86"/>
        <v>0</v>
      </c>
      <c r="P263" s="114">
        <f t="shared" si="86"/>
        <v>35.799999999999997</v>
      </c>
      <c r="Q263" s="114">
        <f t="shared" si="86"/>
        <v>0</v>
      </c>
      <c r="R263" s="114">
        <f t="shared" si="86"/>
        <v>55.4</v>
      </c>
      <c r="S263" s="114">
        <f t="shared" si="86"/>
        <v>0</v>
      </c>
      <c r="T263" s="114">
        <f t="shared" si="86"/>
        <v>0</v>
      </c>
      <c r="U263" s="114">
        <f t="shared" si="86"/>
        <v>0</v>
      </c>
      <c r="V263" s="114">
        <f t="shared" si="86"/>
        <v>0</v>
      </c>
      <c r="W263" s="114">
        <f t="shared" si="86"/>
        <v>0</v>
      </c>
      <c r="X263" s="114">
        <f t="shared" si="86"/>
        <v>55.4</v>
      </c>
      <c r="Y263" s="114">
        <f t="shared" si="86"/>
        <v>0</v>
      </c>
      <c r="Z263" s="114">
        <f t="shared" si="86"/>
        <v>0</v>
      </c>
      <c r="AA263" s="114">
        <f t="shared" si="86"/>
        <v>0</v>
      </c>
      <c r="AB263" s="114">
        <f t="shared" si="86"/>
        <v>23.7</v>
      </c>
      <c r="AC263" s="114">
        <f t="shared" si="86"/>
        <v>0</v>
      </c>
      <c r="AD263" s="114">
        <f t="shared" si="86"/>
        <v>8.1999999999999993</v>
      </c>
      <c r="AE263" s="114">
        <f t="shared" si="86"/>
        <v>0</v>
      </c>
      <c r="AF263" s="29"/>
      <c r="AG263" s="103">
        <f t="shared" si="72"/>
        <v>1.5631940186722204E-13</v>
      </c>
    </row>
    <row r="264" spans="1:33" x14ac:dyDescent="0.3">
      <c r="A264" s="7" t="s">
        <v>171</v>
      </c>
      <c r="B264" s="117"/>
      <c r="C264" s="118"/>
      <c r="D264" s="119"/>
      <c r="E264" s="118"/>
      <c r="F264" s="117"/>
      <c r="G264" s="117"/>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29"/>
      <c r="AG264" s="103">
        <f t="shared" si="72"/>
        <v>0</v>
      </c>
    </row>
    <row r="265" spans="1:33" x14ac:dyDescent="0.3">
      <c r="A265" s="149" t="s">
        <v>32</v>
      </c>
      <c r="B265" s="117"/>
      <c r="C265" s="118"/>
      <c r="D265" s="119"/>
      <c r="E265" s="118"/>
      <c r="F265" s="117"/>
      <c r="G265" s="117"/>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29"/>
      <c r="AG265" s="103">
        <f t="shared" si="72"/>
        <v>0</v>
      </c>
    </row>
    <row r="266" spans="1:33" x14ac:dyDescent="0.3">
      <c r="A266" s="149" t="s">
        <v>33</v>
      </c>
      <c r="B266" s="117">
        <f>J266+L266+N266+P266+R266+T266+V266+X266+Z266+AB266+AD266+H266</f>
        <v>3648.7000000000003</v>
      </c>
      <c r="C266" s="118">
        <f>SUM(H266)</f>
        <v>0</v>
      </c>
      <c r="D266" s="119">
        <f>E266</f>
        <v>0</v>
      </c>
      <c r="E266" s="118">
        <f>SUM(I266,K266,M266,O266,Q266,S266,U266,W266,Y266,AA266,AC266,AE266)</f>
        <v>0</v>
      </c>
      <c r="F266" s="117">
        <f>IFERROR(E266/B266*100,0)</f>
        <v>0</v>
      </c>
      <c r="G266" s="117">
        <f>IFERROR(E266/C266*100,0)</f>
        <v>0</v>
      </c>
      <c r="H266" s="112">
        <v>0</v>
      </c>
      <c r="I266" s="112">
        <v>0</v>
      </c>
      <c r="J266" s="112">
        <v>2608.4</v>
      </c>
      <c r="K266" s="112"/>
      <c r="L266" s="112">
        <v>710.24</v>
      </c>
      <c r="M266" s="112"/>
      <c r="N266" s="112">
        <v>151.56</v>
      </c>
      <c r="O266" s="112"/>
      <c r="P266" s="112">
        <v>35.799999999999997</v>
      </c>
      <c r="Q266" s="112"/>
      <c r="R266" s="112">
        <v>55.4</v>
      </c>
      <c r="S266" s="112"/>
      <c r="T266" s="112"/>
      <c r="U266" s="112"/>
      <c r="V266" s="112"/>
      <c r="W266" s="112"/>
      <c r="X266" s="112">
        <v>55.4</v>
      </c>
      <c r="Y266" s="112"/>
      <c r="Z266" s="112"/>
      <c r="AA266" s="112"/>
      <c r="AB266" s="112">
        <v>23.7</v>
      </c>
      <c r="AC266" s="112"/>
      <c r="AD266" s="112">
        <v>8.1999999999999993</v>
      </c>
      <c r="AE266" s="112"/>
      <c r="AF266" s="29"/>
      <c r="AG266" s="103">
        <f t="shared" si="72"/>
        <v>1.5631940186722204E-13</v>
      </c>
    </row>
    <row r="267" spans="1:33" x14ac:dyDescent="0.3">
      <c r="A267" s="7" t="s">
        <v>172</v>
      </c>
      <c r="B267" s="117"/>
      <c r="C267" s="118"/>
      <c r="D267" s="119"/>
      <c r="E267" s="118"/>
      <c r="F267" s="117"/>
      <c r="G267" s="117"/>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29"/>
      <c r="AG267" s="103">
        <f t="shared" si="72"/>
        <v>0</v>
      </c>
    </row>
    <row r="268" spans="1:33" ht="41.25" customHeight="1" x14ac:dyDescent="0.3">
      <c r="A268" s="89" t="s">
        <v>218</v>
      </c>
      <c r="B268" s="117"/>
      <c r="C268" s="125"/>
      <c r="D268" s="125"/>
      <c r="E268" s="125"/>
      <c r="F268" s="125"/>
      <c r="G268" s="125"/>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29"/>
      <c r="AG268" s="103">
        <f t="shared" ref="AG268:AG295" si="87">B268-H268-J268-L268-N268-P268-R268-T268-V268-X268-Z268-AB268-AD268</f>
        <v>0</v>
      </c>
    </row>
    <row r="269" spans="1:33" x14ac:dyDescent="0.3">
      <c r="A269" s="11" t="s">
        <v>31</v>
      </c>
      <c r="B269" s="114">
        <f>B271+B272+B270+B273</f>
        <v>2266.6999999999998</v>
      </c>
      <c r="C269" s="114">
        <f>C271+C272+C270+C273</f>
        <v>0</v>
      </c>
      <c r="D269" s="114">
        <f>D271+D272+D270+D273</f>
        <v>0</v>
      </c>
      <c r="E269" s="114">
        <f>E271+E272+E270+E273</f>
        <v>0</v>
      </c>
      <c r="F269" s="114">
        <f>IFERROR(E269/B269*100,0)</f>
        <v>0</v>
      </c>
      <c r="G269" s="114">
        <f>IFERROR(E269/C269*100,0)</f>
        <v>0</v>
      </c>
      <c r="H269" s="114">
        <f t="shared" ref="H269:AE269" si="88">H271+H272+H270+H273</f>
        <v>0</v>
      </c>
      <c r="I269" s="114">
        <f t="shared" si="88"/>
        <v>0</v>
      </c>
      <c r="J269" s="114">
        <f t="shared" si="88"/>
        <v>0</v>
      </c>
      <c r="K269" s="114">
        <f t="shared" si="88"/>
        <v>0</v>
      </c>
      <c r="L269" s="114">
        <f t="shared" si="88"/>
        <v>0</v>
      </c>
      <c r="M269" s="114">
        <f t="shared" si="88"/>
        <v>0</v>
      </c>
      <c r="N269" s="114">
        <f t="shared" si="88"/>
        <v>0</v>
      </c>
      <c r="O269" s="114">
        <f t="shared" si="88"/>
        <v>0</v>
      </c>
      <c r="P269" s="114">
        <f t="shared" si="88"/>
        <v>0</v>
      </c>
      <c r="Q269" s="114">
        <f t="shared" si="88"/>
        <v>0</v>
      </c>
      <c r="R269" s="114">
        <f t="shared" si="88"/>
        <v>0</v>
      </c>
      <c r="S269" s="114">
        <f t="shared" si="88"/>
        <v>0</v>
      </c>
      <c r="T269" s="114">
        <f t="shared" si="88"/>
        <v>0</v>
      </c>
      <c r="U269" s="114">
        <f t="shared" si="88"/>
        <v>0</v>
      </c>
      <c r="V269" s="114">
        <f t="shared" si="88"/>
        <v>0</v>
      </c>
      <c r="W269" s="114">
        <f t="shared" si="88"/>
        <v>0</v>
      </c>
      <c r="X269" s="114">
        <f t="shared" si="88"/>
        <v>0</v>
      </c>
      <c r="Y269" s="114">
        <f t="shared" si="88"/>
        <v>0</v>
      </c>
      <c r="Z269" s="114">
        <f t="shared" si="88"/>
        <v>2266.6999999999998</v>
      </c>
      <c r="AA269" s="114">
        <f t="shared" si="88"/>
        <v>0</v>
      </c>
      <c r="AB269" s="114">
        <f t="shared" si="88"/>
        <v>0</v>
      </c>
      <c r="AC269" s="114">
        <f t="shared" si="88"/>
        <v>0</v>
      </c>
      <c r="AD269" s="114">
        <f t="shared" si="88"/>
        <v>0</v>
      </c>
      <c r="AE269" s="114">
        <f t="shared" si="88"/>
        <v>0</v>
      </c>
      <c r="AF269" s="29"/>
      <c r="AG269" s="103">
        <f t="shared" si="87"/>
        <v>0</v>
      </c>
    </row>
    <row r="270" spans="1:33" x14ac:dyDescent="0.3">
      <c r="A270" s="7" t="s">
        <v>171</v>
      </c>
      <c r="B270" s="117"/>
      <c r="C270" s="118"/>
      <c r="D270" s="119"/>
      <c r="E270" s="118"/>
      <c r="F270" s="117"/>
      <c r="G270" s="117"/>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29"/>
      <c r="AG270" s="103">
        <f t="shared" si="87"/>
        <v>0</v>
      </c>
    </row>
    <row r="271" spans="1:33" x14ac:dyDescent="0.3">
      <c r="A271" s="149" t="s">
        <v>32</v>
      </c>
      <c r="B271" s="117"/>
      <c r="C271" s="118"/>
      <c r="D271" s="119"/>
      <c r="E271" s="118"/>
      <c r="F271" s="117"/>
      <c r="G271" s="117"/>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29"/>
      <c r="AG271" s="103">
        <f t="shared" si="87"/>
        <v>0</v>
      </c>
    </row>
    <row r="272" spans="1:33" x14ac:dyDescent="0.3">
      <c r="A272" s="149" t="s">
        <v>33</v>
      </c>
      <c r="B272" s="117">
        <f>J272+L272+N272+P272+R272+T272+V272+X272+Z272+AB272+AD272+H272</f>
        <v>2266.6999999999998</v>
      </c>
      <c r="C272" s="118">
        <f>SUM(H272)</f>
        <v>0</v>
      </c>
      <c r="D272" s="119">
        <f>E272</f>
        <v>0</v>
      </c>
      <c r="E272" s="118">
        <f>SUM(I272,K272,M272,O272,Q272,S272,U272,W272,Y272,AA272,AC272,AE272)</f>
        <v>0</v>
      </c>
      <c r="F272" s="117">
        <f>IFERROR(E272/B272*100,0)</f>
        <v>0</v>
      </c>
      <c r="G272" s="117">
        <f>IFERROR(E272/C272*100,0)</f>
        <v>0</v>
      </c>
      <c r="H272" s="112">
        <v>0</v>
      </c>
      <c r="I272" s="112">
        <v>0</v>
      </c>
      <c r="J272" s="112"/>
      <c r="K272" s="112"/>
      <c r="L272" s="112"/>
      <c r="M272" s="112"/>
      <c r="N272" s="112"/>
      <c r="O272" s="112"/>
      <c r="P272" s="112"/>
      <c r="Q272" s="112"/>
      <c r="R272" s="112"/>
      <c r="S272" s="112"/>
      <c r="T272" s="112"/>
      <c r="U272" s="112"/>
      <c r="V272" s="112"/>
      <c r="W272" s="112"/>
      <c r="X272" s="112"/>
      <c r="Y272" s="112"/>
      <c r="Z272" s="112">
        <v>2266.6999999999998</v>
      </c>
      <c r="AA272" s="112"/>
      <c r="AB272" s="112"/>
      <c r="AC272" s="112"/>
      <c r="AD272" s="112"/>
      <c r="AE272" s="112"/>
      <c r="AF272" s="29"/>
      <c r="AG272" s="103">
        <f t="shared" si="87"/>
        <v>0</v>
      </c>
    </row>
    <row r="273" spans="1:33" x14ac:dyDescent="0.3">
      <c r="A273" s="7" t="s">
        <v>172</v>
      </c>
      <c r="B273" s="117"/>
      <c r="C273" s="118"/>
      <c r="D273" s="119"/>
      <c r="E273" s="118"/>
      <c r="F273" s="117"/>
      <c r="G273" s="117"/>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29"/>
      <c r="AG273" s="103">
        <f t="shared" si="87"/>
        <v>0</v>
      </c>
    </row>
    <row r="274" spans="1:33" x14ac:dyDescent="0.3">
      <c r="A274" s="150" t="s">
        <v>219</v>
      </c>
      <c r="B274" s="151">
        <f>B275+B276+B277+B278</f>
        <v>494514.19700000004</v>
      </c>
      <c r="C274" s="151">
        <f>C275+C276+C277</f>
        <v>32995.699999999997</v>
      </c>
      <c r="D274" s="151">
        <f>D275+D276+D277</f>
        <v>20436.099000000002</v>
      </c>
      <c r="E274" s="151">
        <f>E275+E276+E277</f>
        <v>20436.099000000002</v>
      </c>
      <c r="F274" s="151">
        <f t="shared" ref="F274:F290" si="89">IFERROR(E274/B274*100,0)</f>
        <v>4.1325606269702302</v>
      </c>
      <c r="G274" s="151">
        <f t="shared" ref="G274:G290" si="90">IFERROR(E274/C274*100,0)</f>
        <v>61.935643129256249</v>
      </c>
      <c r="H274" s="151">
        <f t="shared" ref="H274:AE274" si="91">H275+H276+H277+H278</f>
        <v>32995.699999999997</v>
      </c>
      <c r="I274" s="151">
        <f t="shared" si="91"/>
        <v>20436.099000000002</v>
      </c>
      <c r="J274" s="151">
        <f t="shared" si="91"/>
        <v>44860.149999999994</v>
      </c>
      <c r="K274" s="151">
        <f t="shared" si="91"/>
        <v>0</v>
      </c>
      <c r="L274" s="151">
        <f t="shared" si="91"/>
        <v>36268.540000000008</v>
      </c>
      <c r="M274" s="151">
        <f t="shared" si="91"/>
        <v>0</v>
      </c>
      <c r="N274" s="151">
        <f t="shared" si="91"/>
        <v>45517.1</v>
      </c>
      <c r="O274" s="151">
        <f t="shared" si="91"/>
        <v>0</v>
      </c>
      <c r="P274" s="151">
        <f t="shared" si="91"/>
        <v>61088.710000000014</v>
      </c>
      <c r="Q274" s="151">
        <f t="shared" si="91"/>
        <v>0</v>
      </c>
      <c r="R274" s="151">
        <f t="shared" si="91"/>
        <v>45580.42</v>
      </c>
      <c r="S274" s="151">
        <f t="shared" si="91"/>
        <v>0</v>
      </c>
      <c r="T274" s="151">
        <f t="shared" si="91"/>
        <v>40663.332000000002</v>
      </c>
      <c r="U274" s="151">
        <f t="shared" si="91"/>
        <v>0</v>
      </c>
      <c r="V274" s="151">
        <f t="shared" si="91"/>
        <v>33053.472999999998</v>
      </c>
      <c r="W274" s="151">
        <f t="shared" si="91"/>
        <v>0</v>
      </c>
      <c r="X274" s="151">
        <f t="shared" si="91"/>
        <v>33447.156999999999</v>
      </c>
      <c r="Y274" s="151">
        <f t="shared" si="91"/>
        <v>0</v>
      </c>
      <c r="Z274" s="151">
        <f t="shared" si="91"/>
        <v>41401.906999999999</v>
      </c>
      <c r="AA274" s="151">
        <f t="shared" si="91"/>
        <v>0</v>
      </c>
      <c r="AB274" s="151">
        <f t="shared" si="91"/>
        <v>32536.032999999999</v>
      </c>
      <c r="AC274" s="151">
        <f t="shared" si="91"/>
        <v>0</v>
      </c>
      <c r="AD274" s="151">
        <f t="shared" si="91"/>
        <v>47101.674999999996</v>
      </c>
      <c r="AE274" s="151">
        <f t="shared" si="91"/>
        <v>0</v>
      </c>
      <c r="AF274" s="151"/>
      <c r="AG274" s="103">
        <f t="shared" si="87"/>
        <v>0</v>
      </c>
    </row>
    <row r="275" spans="1:33" x14ac:dyDescent="0.3">
      <c r="A275" s="152" t="s">
        <v>171</v>
      </c>
      <c r="B275" s="153">
        <f>B26+B64+B100+B145+B182+B220+B238+B250+B258+B138+B124+B19+B13</f>
        <v>105.2</v>
      </c>
      <c r="C275" s="153">
        <f t="shared" ref="C275:E278" si="92">C26+C64+C100+C145+C182+C220+C238+C250+C258+C138+C124+C19+C13</f>
        <v>0</v>
      </c>
      <c r="D275" s="153">
        <f t="shared" si="92"/>
        <v>0</v>
      </c>
      <c r="E275" s="153">
        <f t="shared" si="92"/>
        <v>0</v>
      </c>
      <c r="F275" s="153">
        <f t="shared" si="89"/>
        <v>0</v>
      </c>
      <c r="G275" s="153">
        <f t="shared" si="90"/>
        <v>0</v>
      </c>
      <c r="H275" s="153">
        <f t="shared" ref="H275:AE278" si="93">H26+H64+H100+H145+H182+H220+H238+H250+H258+H138+H124+H19+H13</f>
        <v>0</v>
      </c>
      <c r="I275" s="153">
        <f t="shared" si="93"/>
        <v>0</v>
      </c>
      <c r="J275" s="153">
        <f t="shared" si="93"/>
        <v>0</v>
      </c>
      <c r="K275" s="153">
        <f t="shared" si="93"/>
        <v>0</v>
      </c>
      <c r="L275" s="153">
        <f t="shared" si="93"/>
        <v>0</v>
      </c>
      <c r="M275" s="153">
        <f t="shared" si="93"/>
        <v>0</v>
      </c>
      <c r="N275" s="153">
        <f t="shared" si="93"/>
        <v>0</v>
      </c>
      <c r="O275" s="153">
        <f t="shared" si="93"/>
        <v>0</v>
      </c>
      <c r="P275" s="153">
        <f t="shared" si="93"/>
        <v>105.2</v>
      </c>
      <c r="Q275" s="153">
        <f t="shared" si="93"/>
        <v>0</v>
      </c>
      <c r="R275" s="153">
        <f t="shared" si="93"/>
        <v>0</v>
      </c>
      <c r="S275" s="153">
        <f t="shared" si="93"/>
        <v>0</v>
      </c>
      <c r="T275" s="153">
        <f t="shared" si="93"/>
        <v>0</v>
      </c>
      <c r="U275" s="153">
        <f t="shared" si="93"/>
        <v>0</v>
      </c>
      <c r="V275" s="153">
        <f t="shared" si="93"/>
        <v>0</v>
      </c>
      <c r="W275" s="153">
        <f t="shared" si="93"/>
        <v>0</v>
      </c>
      <c r="X275" s="153">
        <f t="shared" si="93"/>
        <v>0</v>
      </c>
      <c r="Y275" s="153">
        <f t="shared" si="93"/>
        <v>0</v>
      </c>
      <c r="Z275" s="153">
        <f t="shared" si="93"/>
        <v>0</v>
      </c>
      <c r="AA275" s="153">
        <f t="shared" si="93"/>
        <v>0</v>
      </c>
      <c r="AB275" s="153">
        <f t="shared" si="93"/>
        <v>0</v>
      </c>
      <c r="AC275" s="153">
        <f t="shared" si="93"/>
        <v>0</v>
      </c>
      <c r="AD275" s="153">
        <f t="shared" si="93"/>
        <v>0</v>
      </c>
      <c r="AE275" s="153">
        <f t="shared" si="93"/>
        <v>0</v>
      </c>
      <c r="AF275" s="153"/>
      <c r="AG275" s="103">
        <f t="shared" si="87"/>
        <v>0</v>
      </c>
    </row>
    <row r="276" spans="1:33" x14ac:dyDescent="0.3">
      <c r="A276" s="152" t="s">
        <v>32</v>
      </c>
      <c r="B276" s="153">
        <f>B27+B65+B101+B146+B183+B221+B239+B251+B259+B139+B125+B20+B14</f>
        <v>593.70000000000005</v>
      </c>
      <c r="C276" s="153">
        <f t="shared" si="92"/>
        <v>0</v>
      </c>
      <c r="D276" s="153">
        <f t="shared" si="92"/>
        <v>0</v>
      </c>
      <c r="E276" s="153">
        <f t="shared" si="92"/>
        <v>0</v>
      </c>
      <c r="F276" s="153">
        <f t="shared" si="89"/>
        <v>0</v>
      </c>
      <c r="G276" s="153">
        <f t="shared" si="90"/>
        <v>0</v>
      </c>
      <c r="H276" s="153">
        <f t="shared" si="93"/>
        <v>0</v>
      </c>
      <c r="I276" s="153">
        <f t="shared" si="93"/>
        <v>0</v>
      </c>
      <c r="J276" s="153">
        <f t="shared" si="93"/>
        <v>0</v>
      </c>
      <c r="K276" s="153">
        <f t="shared" si="93"/>
        <v>0</v>
      </c>
      <c r="L276" s="153">
        <f t="shared" si="93"/>
        <v>10.8</v>
      </c>
      <c r="M276" s="153">
        <f t="shared" si="93"/>
        <v>0</v>
      </c>
      <c r="N276" s="153">
        <f t="shared" si="93"/>
        <v>19.899999999999999</v>
      </c>
      <c r="O276" s="153">
        <f t="shared" si="93"/>
        <v>0</v>
      </c>
      <c r="P276" s="153">
        <f t="shared" si="93"/>
        <v>247.17</v>
      </c>
      <c r="Q276" s="153">
        <f t="shared" si="93"/>
        <v>0</v>
      </c>
      <c r="R276" s="153">
        <f t="shared" si="93"/>
        <v>22.8</v>
      </c>
      <c r="S276" s="153">
        <f t="shared" si="93"/>
        <v>0</v>
      </c>
      <c r="T276" s="153">
        <f t="shared" si="93"/>
        <v>22.8</v>
      </c>
      <c r="U276" s="153">
        <f t="shared" si="93"/>
        <v>0</v>
      </c>
      <c r="V276" s="153">
        <f t="shared" si="93"/>
        <v>22.8</v>
      </c>
      <c r="W276" s="153">
        <f t="shared" si="93"/>
        <v>0</v>
      </c>
      <c r="X276" s="153">
        <f t="shared" si="93"/>
        <v>168.2</v>
      </c>
      <c r="Y276" s="153">
        <f t="shared" si="93"/>
        <v>0</v>
      </c>
      <c r="Z276" s="153">
        <f t="shared" si="93"/>
        <v>22.8</v>
      </c>
      <c r="AA276" s="153">
        <f t="shared" si="93"/>
        <v>0</v>
      </c>
      <c r="AB276" s="153">
        <f t="shared" si="93"/>
        <v>22.8</v>
      </c>
      <c r="AC276" s="153">
        <f t="shared" si="93"/>
        <v>0</v>
      </c>
      <c r="AD276" s="153">
        <f t="shared" si="93"/>
        <v>33.629999999999995</v>
      </c>
      <c r="AE276" s="153">
        <f t="shared" si="93"/>
        <v>0</v>
      </c>
      <c r="AF276" s="153"/>
      <c r="AG276" s="103">
        <f t="shared" si="87"/>
        <v>1.4210854715202004E-13</v>
      </c>
    </row>
    <row r="277" spans="1:33" x14ac:dyDescent="0.3">
      <c r="A277" s="152" t="s">
        <v>33</v>
      </c>
      <c r="B277" s="153">
        <f>B28+B66+B102+B147+B184+B222+B240+B252+B260+B140+B126+B21+B15</f>
        <v>493815.29700000002</v>
      </c>
      <c r="C277" s="153">
        <f t="shared" si="92"/>
        <v>32995.699999999997</v>
      </c>
      <c r="D277" s="153">
        <f t="shared" si="92"/>
        <v>20436.099000000002</v>
      </c>
      <c r="E277" s="153">
        <f t="shared" si="92"/>
        <v>20436.099000000002</v>
      </c>
      <c r="F277" s="153">
        <f t="shared" si="89"/>
        <v>4.1384094668902094</v>
      </c>
      <c r="G277" s="153">
        <f t="shared" si="90"/>
        <v>61.935643129256249</v>
      </c>
      <c r="H277" s="153">
        <f t="shared" si="93"/>
        <v>32995.699999999997</v>
      </c>
      <c r="I277" s="153">
        <f t="shared" si="93"/>
        <v>20436.099000000002</v>
      </c>
      <c r="J277" s="153">
        <f>J28+J66+J102+J147+J184+J222+J240+J252+J260+J140+J126+J21+J15</f>
        <v>44860.149999999994</v>
      </c>
      <c r="K277" s="153">
        <f t="shared" si="93"/>
        <v>0</v>
      </c>
      <c r="L277" s="153">
        <f t="shared" si="93"/>
        <v>36257.740000000005</v>
      </c>
      <c r="M277" s="153">
        <f t="shared" si="93"/>
        <v>0</v>
      </c>
      <c r="N277" s="153">
        <f t="shared" si="93"/>
        <v>45497.2</v>
      </c>
      <c r="O277" s="153">
        <f t="shared" si="93"/>
        <v>0</v>
      </c>
      <c r="P277" s="153">
        <f t="shared" si="93"/>
        <v>60736.340000000011</v>
      </c>
      <c r="Q277" s="153">
        <f t="shared" si="93"/>
        <v>0</v>
      </c>
      <c r="R277" s="153">
        <f t="shared" si="93"/>
        <v>45557.619999999995</v>
      </c>
      <c r="S277" s="153">
        <f t="shared" si="93"/>
        <v>0</v>
      </c>
      <c r="T277" s="153">
        <f t="shared" si="93"/>
        <v>40640.531999999999</v>
      </c>
      <c r="U277" s="153">
        <f t="shared" si="93"/>
        <v>0</v>
      </c>
      <c r="V277" s="153">
        <f t="shared" si="93"/>
        <v>33030.672999999995</v>
      </c>
      <c r="W277" s="153">
        <f t="shared" si="93"/>
        <v>0</v>
      </c>
      <c r="X277" s="153">
        <f t="shared" si="93"/>
        <v>33278.957000000002</v>
      </c>
      <c r="Y277" s="153">
        <f t="shared" si="93"/>
        <v>0</v>
      </c>
      <c r="Z277" s="153">
        <f t="shared" si="93"/>
        <v>41379.106999999996</v>
      </c>
      <c r="AA277" s="153">
        <f t="shared" si="93"/>
        <v>0</v>
      </c>
      <c r="AB277" s="153">
        <f t="shared" si="93"/>
        <v>32513.233</v>
      </c>
      <c r="AC277" s="153">
        <f t="shared" si="93"/>
        <v>0</v>
      </c>
      <c r="AD277" s="153">
        <f t="shared" si="93"/>
        <v>47068.044999999998</v>
      </c>
      <c r="AE277" s="153">
        <f t="shared" si="93"/>
        <v>0</v>
      </c>
      <c r="AF277" s="153"/>
      <c r="AG277" s="103">
        <f t="shared" si="87"/>
        <v>0</v>
      </c>
    </row>
    <row r="278" spans="1:33" x14ac:dyDescent="0.3">
      <c r="A278" s="154" t="s">
        <v>172</v>
      </c>
      <c r="B278" s="153">
        <f>B29+B67+B103+B148+B185+B223+B241+B253+B261+B141+B127+B22+B16</f>
        <v>0</v>
      </c>
      <c r="C278" s="153">
        <f t="shared" si="92"/>
        <v>0</v>
      </c>
      <c r="D278" s="153">
        <f t="shared" si="92"/>
        <v>0</v>
      </c>
      <c r="E278" s="153">
        <f t="shared" si="92"/>
        <v>0</v>
      </c>
      <c r="F278" s="153">
        <f t="shared" si="89"/>
        <v>0</v>
      </c>
      <c r="G278" s="153">
        <f t="shared" si="90"/>
        <v>0</v>
      </c>
      <c r="H278" s="153">
        <f t="shared" si="93"/>
        <v>0</v>
      </c>
      <c r="I278" s="153">
        <f t="shared" si="93"/>
        <v>0</v>
      </c>
      <c r="J278" s="153">
        <f t="shared" si="93"/>
        <v>0</v>
      </c>
      <c r="K278" s="153">
        <f t="shared" si="93"/>
        <v>0</v>
      </c>
      <c r="L278" s="153">
        <f t="shared" si="93"/>
        <v>0</v>
      </c>
      <c r="M278" s="153">
        <f t="shared" si="93"/>
        <v>0</v>
      </c>
      <c r="N278" s="153">
        <f t="shared" si="93"/>
        <v>0</v>
      </c>
      <c r="O278" s="153">
        <f t="shared" si="93"/>
        <v>0</v>
      </c>
      <c r="P278" s="153">
        <f t="shared" si="93"/>
        <v>0</v>
      </c>
      <c r="Q278" s="153">
        <f t="shared" si="93"/>
        <v>0</v>
      </c>
      <c r="R278" s="153">
        <f t="shared" si="93"/>
        <v>0</v>
      </c>
      <c r="S278" s="153">
        <f t="shared" si="93"/>
        <v>0</v>
      </c>
      <c r="T278" s="153">
        <f t="shared" si="93"/>
        <v>0</v>
      </c>
      <c r="U278" s="153">
        <f t="shared" si="93"/>
        <v>0</v>
      </c>
      <c r="V278" s="153">
        <f t="shared" si="93"/>
        <v>0</v>
      </c>
      <c r="W278" s="153">
        <f t="shared" si="93"/>
        <v>0</v>
      </c>
      <c r="X278" s="153">
        <f t="shared" si="93"/>
        <v>0</v>
      </c>
      <c r="Y278" s="153">
        <f t="shared" si="93"/>
        <v>0</v>
      </c>
      <c r="Z278" s="153">
        <f t="shared" si="93"/>
        <v>0</v>
      </c>
      <c r="AA278" s="153">
        <f t="shared" si="93"/>
        <v>0</v>
      </c>
      <c r="AB278" s="153">
        <f t="shared" si="93"/>
        <v>0</v>
      </c>
      <c r="AC278" s="153">
        <f t="shared" si="93"/>
        <v>0</v>
      </c>
      <c r="AD278" s="153">
        <f t="shared" si="93"/>
        <v>0</v>
      </c>
      <c r="AE278" s="153">
        <f t="shared" si="93"/>
        <v>0</v>
      </c>
      <c r="AF278" s="153"/>
      <c r="AG278" s="103">
        <f t="shared" si="87"/>
        <v>0</v>
      </c>
    </row>
    <row r="279" spans="1:33" ht="37.5" x14ac:dyDescent="0.3">
      <c r="A279" s="155" t="s">
        <v>176</v>
      </c>
      <c r="B279" s="156">
        <f>B35+B54</f>
        <v>0</v>
      </c>
      <c r="C279" s="156">
        <f>C35+C54</f>
        <v>0</v>
      </c>
      <c r="D279" s="156">
        <f>D35+D54</f>
        <v>0</v>
      </c>
      <c r="E279" s="156">
        <f>E35+E54</f>
        <v>0</v>
      </c>
      <c r="F279" s="156">
        <f t="shared" si="89"/>
        <v>0</v>
      </c>
      <c r="G279" s="156">
        <f t="shared" si="90"/>
        <v>0</v>
      </c>
      <c r="H279" s="156">
        <f t="shared" ref="H279:AE279" si="94">H35+H54</f>
        <v>0</v>
      </c>
      <c r="I279" s="156">
        <f t="shared" si="94"/>
        <v>0</v>
      </c>
      <c r="J279" s="156">
        <f t="shared" si="94"/>
        <v>0</v>
      </c>
      <c r="K279" s="156">
        <f t="shared" si="94"/>
        <v>0</v>
      </c>
      <c r="L279" s="156">
        <f t="shared" si="94"/>
        <v>0</v>
      </c>
      <c r="M279" s="156">
        <f t="shared" si="94"/>
        <v>0</v>
      </c>
      <c r="N279" s="156">
        <f t="shared" si="94"/>
        <v>0</v>
      </c>
      <c r="O279" s="156">
        <f t="shared" si="94"/>
        <v>0</v>
      </c>
      <c r="P279" s="156">
        <f t="shared" si="94"/>
        <v>0</v>
      </c>
      <c r="Q279" s="156">
        <f t="shared" si="94"/>
        <v>0</v>
      </c>
      <c r="R279" s="156">
        <f t="shared" si="94"/>
        <v>0</v>
      </c>
      <c r="S279" s="156">
        <f t="shared" si="94"/>
        <v>0</v>
      </c>
      <c r="T279" s="156">
        <f t="shared" si="94"/>
        <v>0</v>
      </c>
      <c r="U279" s="156">
        <f t="shared" si="94"/>
        <v>0</v>
      </c>
      <c r="V279" s="156">
        <f t="shared" si="94"/>
        <v>0</v>
      </c>
      <c r="W279" s="156">
        <f t="shared" si="94"/>
        <v>0</v>
      </c>
      <c r="X279" s="156">
        <f t="shared" si="94"/>
        <v>0</v>
      </c>
      <c r="Y279" s="156">
        <f t="shared" si="94"/>
        <v>0</v>
      </c>
      <c r="Z279" s="156">
        <f t="shared" si="94"/>
        <v>0</v>
      </c>
      <c r="AA279" s="156">
        <f t="shared" si="94"/>
        <v>0</v>
      </c>
      <c r="AB279" s="156">
        <f t="shared" si="94"/>
        <v>0</v>
      </c>
      <c r="AC279" s="156">
        <f t="shared" si="94"/>
        <v>0</v>
      </c>
      <c r="AD279" s="156">
        <f t="shared" si="94"/>
        <v>0</v>
      </c>
      <c r="AE279" s="156">
        <f t="shared" si="94"/>
        <v>0</v>
      </c>
      <c r="AF279" s="156"/>
      <c r="AG279" s="103">
        <f t="shared" si="87"/>
        <v>0</v>
      </c>
    </row>
    <row r="280" spans="1:33" ht="37.5" x14ac:dyDescent="0.3">
      <c r="A280" s="150" t="s">
        <v>220</v>
      </c>
      <c r="B280" s="151">
        <f>B281+B282+B283+B284</f>
        <v>100</v>
      </c>
      <c r="C280" s="151">
        <f>C281+C282+C283</f>
        <v>0</v>
      </c>
      <c r="D280" s="151">
        <f>D281+D282+D283</f>
        <v>0</v>
      </c>
      <c r="E280" s="151">
        <f>E281+E282+E283</f>
        <v>0</v>
      </c>
      <c r="F280" s="151">
        <f t="shared" si="89"/>
        <v>0</v>
      </c>
      <c r="G280" s="151">
        <f t="shared" si="90"/>
        <v>0</v>
      </c>
      <c r="H280" s="151">
        <f t="shared" ref="H280:AE280" si="95">H281+H282+H283+H284</f>
        <v>0</v>
      </c>
      <c r="I280" s="151">
        <f t="shared" si="95"/>
        <v>0</v>
      </c>
      <c r="J280" s="151">
        <f t="shared" si="95"/>
        <v>0</v>
      </c>
      <c r="K280" s="151">
        <f t="shared" si="95"/>
        <v>0</v>
      </c>
      <c r="L280" s="151">
        <f t="shared" si="95"/>
        <v>100</v>
      </c>
      <c r="M280" s="151">
        <f t="shared" si="95"/>
        <v>0</v>
      </c>
      <c r="N280" s="151">
        <f t="shared" si="95"/>
        <v>0</v>
      </c>
      <c r="O280" s="151">
        <f t="shared" si="95"/>
        <v>0</v>
      </c>
      <c r="P280" s="151">
        <f t="shared" si="95"/>
        <v>0</v>
      </c>
      <c r="Q280" s="151">
        <f t="shared" si="95"/>
        <v>0</v>
      </c>
      <c r="R280" s="151">
        <f t="shared" si="95"/>
        <v>0</v>
      </c>
      <c r="S280" s="151">
        <f t="shared" si="95"/>
        <v>0</v>
      </c>
      <c r="T280" s="151">
        <f t="shared" si="95"/>
        <v>0</v>
      </c>
      <c r="U280" s="151">
        <f t="shared" si="95"/>
        <v>0</v>
      </c>
      <c r="V280" s="151">
        <f t="shared" si="95"/>
        <v>0</v>
      </c>
      <c r="W280" s="151">
        <f t="shared" si="95"/>
        <v>0</v>
      </c>
      <c r="X280" s="151">
        <f t="shared" si="95"/>
        <v>0</v>
      </c>
      <c r="Y280" s="151">
        <f t="shared" si="95"/>
        <v>0</v>
      </c>
      <c r="Z280" s="151">
        <f t="shared" si="95"/>
        <v>0</v>
      </c>
      <c r="AA280" s="151">
        <f t="shared" si="95"/>
        <v>0</v>
      </c>
      <c r="AB280" s="151">
        <f t="shared" si="95"/>
        <v>0</v>
      </c>
      <c r="AC280" s="151">
        <f t="shared" si="95"/>
        <v>0</v>
      </c>
      <c r="AD280" s="151">
        <f t="shared" si="95"/>
        <v>0</v>
      </c>
      <c r="AE280" s="151">
        <f t="shared" si="95"/>
        <v>0</v>
      </c>
      <c r="AF280" s="151"/>
      <c r="AG280" s="103">
        <f t="shared" si="87"/>
        <v>0</v>
      </c>
    </row>
    <row r="281" spans="1:33" x14ac:dyDescent="0.3">
      <c r="A281" s="152" t="s">
        <v>171</v>
      </c>
      <c r="B281" s="153">
        <f>B13+B19+B138</f>
        <v>0</v>
      </c>
      <c r="C281" s="153">
        <f t="shared" ref="C281:E284" si="96">C13+C19+C138</f>
        <v>0</v>
      </c>
      <c r="D281" s="153">
        <f t="shared" si="96"/>
        <v>0</v>
      </c>
      <c r="E281" s="153">
        <f t="shared" si="96"/>
        <v>0</v>
      </c>
      <c r="F281" s="153">
        <f t="shared" si="89"/>
        <v>0</v>
      </c>
      <c r="G281" s="153">
        <f t="shared" si="90"/>
        <v>0</v>
      </c>
      <c r="H281" s="153">
        <f t="shared" ref="H281:AE284" si="97">H13+H19+H138</f>
        <v>0</v>
      </c>
      <c r="I281" s="153">
        <f t="shared" si="97"/>
        <v>0</v>
      </c>
      <c r="J281" s="153">
        <f t="shared" si="97"/>
        <v>0</v>
      </c>
      <c r="K281" s="153">
        <f t="shared" si="97"/>
        <v>0</v>
      </c>
      <c r="L281" s="153">
        <f t="shared" si="97"/>
        <v>0</v>
      </c>
      <c r="M281" s="153">
        <f t="shared" si="97"/>
        <v>0</v>
      </c>
      <c r="N281" s="153">
        <f t="shared" si="97"/>
        <v>0</v>
      </c>
      <c r="O281" s="153">
        <f t="shared" si="97"/>
        <v>0</v>
      </c>
      <c r="P281" s="153">
        <f t="shared" si="97"/>
        <v>0</v>
      </c>
      <c r="Q281" s="153">
        <f t="shared" si="97"/>
        <v>0</v>
      </c>
      <c r="R281" s="153">
        <f t="shared" si="97"/>
        <v>0</v>
      </c>
      <c r="S281" s="153">
        <f t="shared" si="97"/>
        <v>0</v>
      </c>
      <c r="T281" s="153">
        <f t="shared" si="97"/>
        <v>0</v>
      </c>
      <c r="U281" s="153">
        <f t="shared" si="97"/>
        <v>0</v>
      </c>
      <c r="V281" s="153">
        <f t="shared" si="97"/>
        <v>0</v>
      </c>
      <c r="W281" s="153">
        <f t="shared" si="97"/>
        <v>0</v>
      </c>
      <c r="X281" s="153">
        <f t="shared" si="97"/>
        <v>0</v>
      </c>
      <c r="Y281" s="153">
        <f t="shared" si="97"/>
        <v>0</v>
      </c>
      <c r="Z281" s="153">
        <f t="shared" si="97"/>
        <v>0</v>
      </c>
      <c r="AA281" s="153">
        <f t="shared" si="97"/>
        <v>0</v>
      </c>
      <c r="AB281" s="153">
        <f t="shared" si="97"/>
        <v>0</v>
      </c>
      <c r="AC281" s="153">
        <f t="shared" si="97"/>
        <v>0</v>
      </c>
      <c r="AD281" s="153">
        <f t="shared" si="97"/>
        <v>0</v>
      </c>
      <c r="AE281" s="153">
        <f t="shared" si="97"/>
        <v>0</v>
      </c>
      <c r="AF281" s="153"/>
      <c r="AG281" s="103">
        <f t="shared" si="87"/>
        <v>0</v>
      </c>
    </row>
    <row r="282" spans="1:33" x14ac:dyDescent="0.3">
      <c r="A282" s="152" t="s">
        <v>32</v>
      </c>
      <c r="B282" s="153">
        <f>B14+B20+B139</f>
        <v>0</v>
      </c>
      <c r="C282" s="153">
        <f t="shared" si="96"/>
        <v>0</v>
      </c>
      <c r="D282" s="153">
        <f t="shared" si="96"/>
        <v>0</v>
      </c>
      <c r="E282" s="153">
        <f t="shared" si="96"/>
        <v>0</v>
      </c>
      <c r="F282" s="153">
        <f t="shared" si="89"/>
        <v>0</v>
      </c>
      <c r="G282" s="153">
        <f t="shared" si="90"/>
        <v>0</v>
      </c>
      <c r="H282" s="153">
        <f t="shared" si="97"/>
        <v>0</v>
      </c>
      <c r="I282" s="153">
        <f t="shared" si="97"/>
        <v>0</v>
      </c>
      <c r="J282" s="153">
        <f t="shared" si="97"/>
        <v>0</v>
      </c>
      <c r="K282" s="153">
        <f t="shared" si="97"/>
        <v>0</v>
      </c>
      <c r="L282" s="153">
        <f t="shared" si="97"/>
        <v>0</v>
      </c>
      <c r="M282" s="153">
        <f t="shared" si="97"/>
        <v>0</v>
      </c>
      <c r="N282" s="153">
        <f t="shared" si="97"/>
        <v>0</v>
      </c>
      <c r="O282" s="153">
        <f t="shared" si="97"/>
        <v>0</v>
      </c>
      <c r="P282" s="153">
        <f t="shared" si="97"/>
        <v>0</v>
      </c>
      <c r="Q282" s="153">
        <f t="shared" si="97"/>
        <v>0</v>
      </c>
      <c r="R282" s="153">
        <f t="shared" si="97"/>
        <v>0</v>
      </c>
      <c r="S282" s="153">
        <f t="shared" si="97"/>
        <v>0</v>
      </c>
      <c r="T282" s="153">
        <f t="shared" si="97"/>
        <v>0</v>
      </c>
      <c r="U282" s="153">
        <f t="shared" si="97"/>
        <v>0</v>
      </c>
      <c r="V282" s="153">
        <f t="shared" si="97"/>
        <v>0</v>
      </c>
      <c r="W282" s="153">
        <f t="shared" si="97"/>
        <v>0</v>
      </c>
      <c r="X282" s="153">
        <f t="shared" si="97"/>
        <v>0</v>
      </c>
      <c r="Y282" s="153">
        <f t="shared" si="97"/>
        <v>0</v>
      </c>
      <c r="Z282" s="153">
        <f t="shared" si="97"/>
        <v>0</v>
      </c>
      <c r="AA282" s="153">
        <f t="shared" si="97"/>
        <v>0</v>
      </c>
      <c r="AB282" s="153">
        <f t="shared" si="97"/>
        <v>0</v>
      </c>
      <c r="AC282" s="153">
        <f t="shared" si="97"/>
        <v>0</v>
      </c>
      <c r="AD282" s="153">
        <f t="shared" si="97"/>
        <v>0</v>
      </c>
      <c r="AE282" s="153">
        <f t="shared" si="97"/>
        <v>0</v>
      </c>
      <c r="AF282" s="153"/>
      <c r="AG282" s="103">
        <f t="shared" si="87"/>
        <v>0</v>
      </c>
    </row>
    <row r="283" spans="1:33" x14ac:dyDescent="0.3">
      <c r="A283" s="152" t="s">
        <v>33</v>
      </c>
      <c r="B283" s="153">
        <f>B15+B21+B140</f>
        <v>100</v>
      </c>
      <c r="C283" s="153">
        <f t="shared" si="96"/>
        <v>0</v>
      </c>
      <c r="D283" s="153">
        <f t="shared" si="96"/>
        <v>0</v>
      </c>
      <c r="E283" s="153">
        <f t="shared" si="96"/>
        <v>0</v>
      </c>
      <c r="F283" s="153">
        <f t="shared" si="89"/>
        <v>0</v>
      </c>
      <c r="G283" s="153">
        <f t="shared" si="90"/>
        <v>0</v>
      </c>
      <c r="H283" s="153">
        <f t="shared" si="97"/>
        <v>0</v>
      </c>
      <c r="I283" s="153">
        <f t="shared" si="97"/>
        <v>0</v>
      </c>
      <c r="J283" s="153">
        <f t="shared" si="97"/>
        <v>0</v>
      </c>
      <c r="K283" s="153">
        <f t="shared" si="97"/>
        <v>0</v>
      </c>
      <c r="L283" s="153">
        <f t="shared" si="97"/>
        <v>100</v>
      </c>
      <c r="M283" s="153">
        <f t="shared" si="97"/>
        <v>0</v>
      </c>
      <c r="N283" s="153">
        <f t="shared" si="97"/>
        <v>0</v>
      </c>
      <c r="O283" s="153">
        <f t="shared" si="97"/>
        <v>0</v>
      </c>
      <c r="P283" s="153">
        <f t="shared" si="97"/>
        <v>0</v>
      </c>
      <c r="Q283" s="153">
        <f t="shared" si="97"/>
        <v>0</v>
      </c>
      <c r="R283" s="153">
        <f t="shared" si="97"/>
        <v>0</v>
      </c>
      <c r="S283" s="153">
        <f t="shared" si="97"/>
        <v>0</v>
      </c>
      <c r="T283" s="153">
        <f t="shared" si="97"/>
        <v>0</v>
      </c>
      <c r="U283" s="153">
        <f t="shared" si="97"/>
        <v>0</v>
      </c>
      <c r="V283" s="153">
        <f t="shared" si="97"/>
        <v>0</v>
      </c>
      <c r="W283" s="153">
        <f t="shared" si="97"/>
        <v>0</v>
      </c>
      <c r="X283" s="153">
        <f t="shared" si="97"/>
        <v>0</v>
      </c>
      <c r="Y283" s="153">
        <f t="shared" si="97"/>
        <v>0</v>
      </c>
      <c r="Z283" s="153">
        <f t="shared" si="97"/>
        <v>0</v>
      </c>
      <c r="AA283" s="153">
        <f t="shared" si="97"/>
        <v>0</v>
      </c>
      <c r="AB283" s="153">
        <f t="shared" si="97"/>
        <v>0</v>
      </c>
      <c r="AC283" s="153">
        <f t="shared" si="97"/>
        <v>0</v>
      </c>
      <c r="AD283" s="153">
        <f t="shared" si="97"/>
        <v>0</v>
      </c>
      <c r="AE283" s="153">
        <f t="shared" si="97"/>
        <v>0</v>
      </c>
      <c r="AF283" s="153"/>
      <c r="AG283" s="103">
        <f t="shared" si="87"/>
        <v>0</v>
      </c>
    </row>
    <row r="284" spans="1:33" x14ac:dyDescent="0.3">
      <c r="A284" s="154" t="s">
        <v>172</v>
      </c>
      <c r="B284" s="153">
        <f>B16+B22+B141</f>
        <v>0</v>
      </c>
      <c r="C284" s="153">
        <f t="shared" si="96"/>
        <v>0</v>
      </c>
      <c r="D284" s="153">
        <f t="shared" si="96"/>
        <v>0</v>
      </c>
      <c r="E284" s="153">
        <f t="shared" si="96"/>
        <v>0</v>
      </c>
      <c r="F284" s="153">
        <f t="shared" si="89"/>
        <v>0</v>
      </c>
      <c r="G284" s="153">
        <f t="shared" si="90"/>
        <v>0</v>
      </c>
      <c r="H284" s="153">
        <f t="shared" si="97"/>
        <v>0</v>
      </c>
      <c r="I284" s="153">
        <f t="shared" si="97"/>
        <v>0</v>
      </c>
      <c r="J284" s="153">
        <f t="shared" si="97"/>
        <v>0</v>
      </c>
      <c r="K284" s="153">
        <f t="shared" si="97"/>
        <v>0</v>
      </c>
      <c r="L284" s="153">
        <f t="shared" si="97"/>
        <v>0</v>
      </c>
      <c r="M284" s="153">
        <f t="shared" si="97"/>
        <v>0</v>
      </c>
      <c r="N284" s="153">
        <f t="shared" si="97"/>
        <v>0</v>
      </c>
      <c r="O284" s="153">
        <f t="shared" si="97"/>
        <v>0</v>
      </c>
      <c r="P284" s="153">
        <f t="shared" si="97"/>
        <v>0</v>
      </c>
      <c r="Q284" s="153">
        <f t="shared" si="97"/>
        <v>0</v>
      </c>
      <c r="R284" s="153">
        <f t="shared" si="97"/>
        <v>0</v>
      </c>
      <c r="S284" s="153">
        <f t="shared" si="97"/>
        <v>0</v>
      </c>
      <c r="T284" s="153">
        <f t="shared" si="97"/>
        <v>0</v>
      </c>
      <c r="U284" s="153">
        <f t="shared" si="97"/>
        <v>0</v>
      </c>
      <c r="V284" s="153">
        <f t="shared" si="97"/>
        <v>0</v>
      </c>
      <c r="W284" s="153">
        <f t="shared" si="97"/>
        <v>0</v>
      </c>
      <c r="X284" s="153">
        <f t="shared" si="97"/>
        <v>0</v>
      </c>
      <c r="Y284" s="153">
        <f t="shared" si="97"/>
        <v>0</v>
      </c>
      <c r="Z284" s="153">
        <f t="shared" si="97"/>
        <v>0</v>
      </c>
      <c r="AA284" s="153">
        <f t="shared" si="97"/>
        <v>0</v>
      </c>
      <c r="AB284" s="153">
        <f t="shared" si="97"/>
        <v>0</v>
      </c>
      <c r="AC284" s="153">
        <f t="shared" si="97"/>
        <v>0</v>
      </c>
      <c r="AD284" s="153">
        <f t="shared" si="97"/>
        <v>0</v>
      </c>
      <c r="AE284" s="153">
        <f t="shared" si="97"/>
        <v>0</v>
      </c>
      <c r="AF284" s="153"/>
      <c r="AG284" s="103">
        <f t="shared" si="87"/>
        <v>0</v>
      </c>
    </row>
    <row r="285" spans="1:33" ht="37.5" x14ac:dyDescent="0.3">
      <c r="A285" s="150" t="s">
        <v>221</v>
      </c>
      <c r="B285" s="151">
        <f>B286+B287+B288+B289</f>
        <v>494414.1970000001</v>
      </c>
      <c r="C285" s="151">
        <f>C286+C287+C288</f>
        <v>32995.699999999997</v>
      </c>
      <c r="D285" s="151">
        <f>D286+D287+D288</f>
        <v>20436.099000000006</v>
      </c>
      <c r="E285" s="151">
        <f>E286+E287+E288</f>
        <v>20436.099000000006</v>
      </c>
      <c r="F285" s="151">
        <f t="shared" si="89"/>
        <v>4.1333964768815088</v>
      </c>
      <c r="G285" s="151">
        <f t="shared" si="90"/>
        <v>61.935643129256256</v>
      </c>
      <c r="H285" s="151">
        <f t="shared" ref="H285:AE285" si="98">H286+H287+H288+H289</f>
        <v>32995.699999999997</v>
      </c>
      <c r="I285" s="151">
        <f t="shared" si="98"/>
        <v>20436.099000000006</v>
      </c>
      <c r="J285" s="151">
        <f t="shared" si="98"/>
        <v>44860.15</v>
      </c>
      <c r="K285" s="151">
        <f t="shared" si="98"/>
        <v>0</v>
      </c>
      <c r="L285" s="151">
        <f t="shared" si="98"/>
        <v>36168.54</v>
      </c>
      <c r="M285" s="151">
        <f t="shared" si="98"/>
        <v>0</v>
      </c>
      <c r="N285" s="151">
        <f t="shared" si="98"/>
        <v>45517.099999999991</v>
      </c>
      <c r="O285" s="151">
        <f t="shared" si="98"/>
        <v>0</v>
      </c>
      <c r="P285" s="151">
        <f t="shared" si="98"/>
        <v>61088.710000000014</v>
      </c>
      <c r="Q285" s="151">
        <f t="shared" si="98"/>
        <v>0</v>
      </c>
      <c r="R285" s="151">
        <f t="shared" si="98"/>
        <v>45580.42</v>
      </c>
      <c r="S285" s="151">
        <f t="shared" si="98"/>
        <v>0</v>
      </c>
      <c r="T285" s="151">
        <f t="shared" si="98"/>
        <v>40663.332000000002</v>
      </c>
      <c r="U285" s="151">
        <f t="shared" si="98"/>
        <v>0</v>
      </c>
      <c r="V285" s="151">
        <f t="shared" si="98"/>
        <v>33053.472999999998</v>
      </c>
      <c r="W285" s="151">
        <f t="shared" si="98"/>
        <v>0</v>
      </c>
      <c r="X285" s="151">
        <f t="shared" si="98"/>
        <v>33447.156999999992</v>
      </c>
      <c r="Y285" s="151">
        <f t="shared" si="98"/>
        <v>0</v>
      </c>
      <c r="Z285" s="151">
        <f t="shared" si="98"/>
        <v>41401.906999999992</v>
      </c>
      <c r="AA285" s="151">
        <f t="shared" si="98"/>
        <v>0</v>
      </c>
      <c r="AB285" s="151">
        <f t="shared" si="98"/>
        <v>32536.032999999999</v>
      </c>
      <c r="AC285" s="151">
        <f t="shared" si="98"/>
        <v>0</v>
      </c>
      <c r="AD285" s="151">
        <f t="shared" si="98"/>
        <v>47101.674999999988</v>
      </c>
      <c r="AE285" s="151">
        <f t="shared" si="98"/>
        <v>0</v>
      </c>
      <c r="AF285" s="151"/>
      <c r="AG285" s="103">
        <f t="shared" si="87"/>
        <v>1.4551915228366852E-10</v>
      </c>
    </row>
    <row r="286" spans="1:33" x14ac:dyDescent="0.3">
      <c r="A286" s="152" t="s">
        <v>171</v>
      </c>
      <c r="B286" s="153">
        <f>B32+B39+B45+B51++B70+B76+B82+B88+B94+B106+B112+B118+B151+B176+B188+B194+B200+B206+B212+B226+B232+B244+B250+B264+B130+B270+B58</f>
        <v>105.2</v>
      </c>
      <c r="C286" s="153">
        <f t="shared" ref="C286:E286" si="99">C32+C39+C45+C51++C70+C76+C82+C88+C94+C106+C112+C118+C151+C176+C188+C194+C200+C206+C212+C226+C232+C244+C250+C264+C130+C270+C58</f>
        <v>0</v>
      </c>
      <c r="D286" s="153">
        <f t="shared" si="99"/>
        <v>0</v>
      </c>
      <c r="E286" s="153">
        <f t="shared" si="99"/>
        <v>0</v>
      </c>
      <c r="F286" s="153">
        <f t="shared" si="89"/>
        <v>0</v>
      </c>
      <c r="G286" s="153">
        <f t="shared" si="90"/>
        <v>0</v>
      </c>
      <c r="H286" s="153">
        <f t="shared" ref="H286:AE289" si="100">H32+H39+H45+H51++H70+H76+H82+H88+H94+H106+H112+H118+H151+H176+H188+H194+H200+H206+H212+H226+H232+H244+H250+H264+H130+H270+H58</f>
        <v>0</v>
      </c>
      <c r="I286" s="153">
        <f t="shared" si="100"/>
        <v>0</v>
      </c>
      <c r="J286" s="153">
        <f t="shared" si="100"/>
        <v>0</v>
      </c>
      <c r="K286" s="153">
        <f t="shared" si="100"/>
        <v>0</v>
      </c>
      <c r="L286" s="153">
        <f t="shared" si="100"/>
        <v>0</v>
      </c>
      <c r="M286" s="153">
        <f t="shared" si="100"/>
        <v>0</v>
      </c>
      <c r="N286" s="153">
        <f t="shared" si="100"/>
        <v>0</v>
      </c>
      <c r="O286" s="153">
        <f t="shared" si="100"/>
        <v>0</v>
      </c>
      <c r="P286" s="153">
        <f t="shared" si="100"/>
        <v>105.2</v>
      </c>
      <c r="Q286" s="153">
        <f t="shared" si="100"/>
        <v>0</v>
      </c>
      <c r="R286" s="153">
        <f t="shared" si="100"/>
        <v>0</v>
      </c>
      <c r="S286" s="153">
        <f t="shared" si="100"/>
        <v>0</v>
      </c>
      <c r="T286" s="153">
        <f t="shared" si="100"/>
        <v>0</v>
      </c>
      <c r="U286" s="153">
        <f t="shared" si="100"/>
        <v>0</v>
      </c>
      <c r="V286" s="153">
        <f t="shared" si="100"/>
        <v>0</v>
      </c>
      <c r="W286" s="153">
        <f t="shared" si="100"/>
        <v>0</v>
      </c>
      <c r="X286" s="153">
        <f t="shared" si="100"/>
        <v>0</v>
      </c>
      <c r="Y286" s="153">
        <f t="shared" si="100"/>
        <v>0</v>
      </c>
      <c r="Z286" s="153">
        <f t="shared" si="100"/>
        <v>0</v>
      </c>
      <c r="AA286" s="153">
        <f t="shared" si="100"/>
        <v>0</v>
      </c>
      <c r="AB286" s="153">
        <f t="shared" si="100"/>
        <v>0</v>
      </c>
      <c r="AC286" s="153">
        <f t="shared" si="100"/>
        <v>0</v>
      </c>
      <c r="AD286" s="153">
        <f t="shared" si="100"/>
        <v>0</v>
      </c>
      <c r="AE286" s="153">
        <f t="shared" si="100"/>
        <v>0</v>
      </c>
      <c r="AF286" s="153"/>
      <c r="AG286" s="103">
        <f t="shared" si="87"/>
        <v>0</v>
      </c>
    </row>
    <row r="287" spans="1:33" x14ac:dyDescent="0.3">
      <c r="A287" s="152" t="s">
        <v>32</v>
      </c>
      <c r="B287" s="153">
        <f t="shared" ref="B287:E289" si="101">B33+B40+B46+B52++B71+B77+B83+B89+B95+B107+B113+B119+B152+B177+B189+B195+B201+B207+B213+B227+B233+B245+B251+B265+B131+B271+B59</f>
        <v>593.70000000000005</v>
      </c>
      <c r="C287" s="153">
        <f t="shared" si="101"/>
        <v>0</v>
      </c>
      <c r="D287" s="153">
        <f t="shared" si="101"/>
        <v>0</v>
      </c>
      <c r="E287" s="153">
        <f t="shared" si="101"/>
        <v>0</v>
      </c>
      <c r="F287" s="153">
        <f t="shared" si="89"/>
        <v>0</v>
      </c>
      <c r="G287" s="153">
        <f t="shared" si="90"/>
        <v>0</v>
      </c>
      <c r="H287" s="153">
        <f t="shared" si="100"/>
        <v>0</v>
      </c>
      <c r="I287" s="153">
        <f t="shared" si="100"/>
        <v>0</v>
      </c>
      <c r="J287" s="153">
        <f t="shared" si="100"/>
        <v>0</v>
      </c>
      <c r="K287" s="153">
        <f t="shared" si="100"/>
        <v>0</v>
      </c>
      <c r="L287" s="153">
        <f t="shared" si="100"/>
        <v>10.8</v>
      </c>
      <c r="M287" s="153">
        <f t="shared" si="100"/>
        <v>0</v>
      </c>
      <c r="N287" s="153">
        <f t="shared" si="100"/>
        <v>19.899999999999999</v>
      </c>
      <c r="O287" s="153">
        <f t="shared" si="100"/>
        <v>0</v>
      </c>
      <c r="P287" s="153">
        <f t="shared" si="100"/>
        <v>247.17</v>
      </c>
      <c r="Q287" s="153">
        <f t="shared" si="100"/>
        <v>0</v>
      </c>
      <c r="R287" s="153">
        <f t="shared" si="100"/>
        <v>22.8</v>
      </c>
      <c r="S287" s="153">
        <f t="shared" si="100"/>
        <v>0</v>
      </c>
      <c r="T287" s="153">
        <f t="shared" si="100"/>
        <v>22.8</v>
      </c>
      <c r="U287" s="153">
        <f t="shared" si="100"/>
        <v>0</v>
      </c>
      <c r="V287" s="153">
        <f t="shared" si="100"/>
        <v>22.8</v>
      </c>
      <c r="W287" s="153">
        <f t="shared" si="100"/>
        <v>0</v>
      </c>
      <c r="X287" s="153">
        <f t="shared" si="100"/>
        <v>168.20000000000002</v>
      </c>
      <c r="Y287" s="153">
        <f t="shared" si="100"/>
        <v>0</v>
      </c>
      <c r="Z287" s="153">
        <f t="shared" si="100"/>
        <v>22.8</v>
      </c>
      <c r="AA287" s="153">
        <f t="shared" si="100"/>
        <v>0</v>
      </c>
      <c r="AB287" s="153">
        <f t="shared" si="100"/>
        <v>22.8</v>
      </c>
      <c r="AC287" s="153">
        <f t="shared" si="100"/>
        <v>0</v>
      </c>
      <c r="AD287" s="153">
        <f t="shared" si="100"/>
        <v>33.629999999999995</v>
      </c>
      <c r="AE287" s="153">
        <f t="shared" si="100"/>
        <v>0</v>
      </c>
      <c r="AF287" s="153"/>
      <c r="AG287" s="103">
        <f t="shared" si="87"/>
        <v>1.1368683772161603E-13</v>
      </c>
    </row>
    <row r="288" spans="1:33" x14ac:dyDescent="0.3">
      <c r="A288" s="152" t="s">
        <v>33</v>
      </c>
      <c r="B288" s="153">
        <f t="shared" si="101"/>
        <v>493715.29700000008</v>
      </c>
      <c r="C288" s="153">
        <f t="shared" si="101"/>
        <v>32995.699999999997</v>
      </c>
      <c r="D288" s="153">
        <f t="shared" si="101"/>
        <v>20436.099000000006</v>
      </c>
      <c r="E288" s="153">
        <f t="shared" si="101"/>
        <v>20436.099000000006</v>
      </c>
      <c r="F288" s="153">
        <f t="shared" si="89"/>
        <v>4.1392476846833457</v>
      </c>
      <c r="G288" s="153">
        <f t="shared" si="90"/>
        <v>61.935643129256256</v>
      </c>
      <c r="H288" s="153">
        <f t="shared" si="100"/>
        <v>32995.699999999997</v>
      </c>
      <c r="I288" s="153">
        <f t="shared" si="100"/>
        <v>20436.099000000006</v>
      </c>
      <c r="J288" s="153">
        <f t="shared" si="100"/>
        <v>44860.15</v>
      </c>
      <c r="K288" s="153">
        <f t="shared" si="100"/>
        <v>0</v>
      </c>
      <c r="L288" s="153">
        <f t="shared" si="100"/>
        <v>36157.74</v>
      </c>
      <c r="M288" s="153">
        <f t="shared" si="100"/>
        <v>0</v>
      </c>
      <c r="N288" s="153">
        <f t="shared" si="100"/>
        <v>45497.19999999999</v>
      </c>
      <c r="O288" s="153">
        <f t="shared" si="100"/>
        <v>0</v>
      </c>
      <c r="P288" s="153">
        <f t="shared" si="100"/>
        <v>60736.340000000011</v>
      </c>
      <c r="Q288" s="153">
        <f t="shared" si="100"/>
        <v>0</v>
      </c>
      <c r="R288" s="153">
        <f t="shared" si="100"/>
        <v>45557.619999999995</v>
      </c>
      <c r="S288" s="153">
        <f t="shared" si="100"/>
        <v>0</v>
      </c>
      <c r="T288" s="153">
        <f t="shared" si="100"/>
        <v>40640.531999999999</v>
      </c>
      <c r="U288" s="153">
        <f t="shared" si="100"/>
        <v>0</v>
      </c>
      <c r="V288" s="153">
        <f t="shared" si="100"/>
        <v>33030.672999999995</v>
      </c>
      <c r="W288" s="153">
        <f t="shared" si="100"/>
        <v>0</v>
      </c>
      <c r="X288" s="153">
        <f t="shared" si="100"/>
        <v>33278.956999999995</v>
      </c>
      <c r="Y288" s="153">
        <f t="shared" si="100"/>
        <v>0</v>
      </c>
      <c r="Z288" s="153">
        <f t="shared" si="100"/>
        <v>41379.106999999989</v>
      </c>
      <c r="AA288" s="153">
        <f t="shared" si="100"/>
        <v>0</v>
      </c>
      <c r="AB288" s="153">
        <f t="shared" si="100"/>
        <v>32513.233</v>
      </c>
      <c r="AC288" s="153">
        <f t="shared" si="100"/>
        <v>0</v>
      </c>
      <c r="AD288" s="153">
        <f t="shared" si="100"/>
        <v>47068.044999999991</v>
      </c>
      <c r="AE288" s="153">
        <f t="shared" si="100"/>
        <v>0</v>
      </c>
      <c r="AF288" s="153"/>
      <c r="AG288" s="103">
        <f t="shared" si="87"/>
        <v>0</v>
      </c>
    </row>
    <row r="289" spans="1:33" x14ac:dyDescent="0.3">
      <c r="A289" s="154" t="s">
        <v>172</v>
      </c>
      <c r="B289" s="153">
        <f t="shared" si="101"/>
        <v>0</v>
      </c>
      <c r="C289" s="153">
        <f t="shared" si="101"/>
        <v>0</v>
      </c>
      <c r="D289" s="153">
        <f t="shared" si="101"/>
        <v>0</v>
      </c>
      <c r="E289" s="153">
        <f t="shared" si="101"/>
        <v>0</v>
      </c>
      <c r="F289" s="153">
        <f t="shared" si="89"/>
        <v>0</v>
      </c>
      <c r="G289" s="153">
        <f t="shared" si="90"/>
        <v>0</v>
      </c>
      <c r="H289" s="153">
        <f t="shared" si="100"/>
        <v>0</v>
      </c>
      <c r="I289" s="153">
        <f t="shared" si="100"/>
        <v>0</v>
      </c>
      <c r="J289" s="153">
        <f t="shared" si="100"/>
        <v>0</v>
      </c>
      <c r="K289" s="153">
        <f t="shared" si="100"/>
        <v>0</v>
      </c>
      <c r="L289" s="153">
        <f t="shared" si="100"/>
        <v>0</v>
      </c>
      <c r="M289" s="153">
        <f t="shared" si="100"/>
        <v>0</v>
      </c>
      <c r="N289" s="153">
        <f t="shared" si="100"/>
        <v>0</v>
      </c>
      <c r="O289" s="153">
        <f t="shared" si="100"/>
        <v>0</v>
      </c>
      <c r="P289" s="153">
        <f t="shared" si="100"/>
        <v>0</v>
      </c>
      <c r="Q289" s="153">
        <f t="shared" si="100"/>
        <v>0</v>
      </c>
      <c r="R289" s="153">
        <f t="shared" si="100"/>
        <v>0</v>
      </c>
      <c r="S289" s="153">
        <f t="shared" si="100"/>
        <v>0</v>
      </c>
      <c r="T289" s="153">
        <f t="shared" si="100"/>
        <v>0</v>
      </c>
      <c r="U289" s="153">
        <f t="shared" si="100"/>
        <v>0</v>
      </c>
      <c r="V289" s="153">
        <f t="shared" si="100"/>
        <v>0</v>
      </c>
      <c r="W289" s="153">
        <f t="shared" si="100"/>
        <v>0</v>
      </c>
      <c r="X289" s="153">
        <f t="shared" si="100"/>
        <v>0</v>
      </c>
      <c r="Y289" s="153">
        <f t="shared" si="100"/>
        <v>0</v>
      </c>
      <c r="Z289" s="153">
        <f t="shared" si="100"/>
        <v>0</v>
      </c>
      <c r="AA289" s="153">
        <f t="shared" si="100"/>
        <v>0</v>
      </c>
      <c r="AB289" s="153">
        <f t="shared" si="100"/>
        <v>0</v>
      </c>
      <c r="AC289" s="153">
        <f t="shared" si="100"/>
        <v>0</v>
      </c>
      <c r="AD289" s="153">
        <f t="shared" si="100"/>
        <v>0</v>
      </c>
      <c r="AE289" s="153">
        <f t="shared" si="100"/>
        <v>0</v>
      </c>
      <c r="AF289" s="153"/>
      <c r="AG289" s="103">
        <f t="shared" si="87"/>
        <v>0</v>
      </c>
    </row>
    <row r="290" spans="1:33" ht="37.5" x14ac:dyDescent="0.3">
      <c r="A290" s="155" t="s">
        <v>176</v>
      </c>
      <c r="B290" s="156">
        <f>H290+J290+L290+N290+P290+R290+T290+V290+X290+Z290+AB290+AD290</f>
        <v>0</v>
      </c>
      <c r="C290" s="156">
        <f>I290+K290+M290+O290+Q290+S290+U290+W290+Y290+AA290+AC290+AE290</f>
        <v>0</v>
      </c>
      <c r="D290" s="156">
        <f>J290+L290+N290+P290+R290+T290+V290+X290+Z290+AB290+AD290+AF290</f>
        <v>0</v>
      </c>
      <c r="E290" s="156">
        <f>K290+M290+O290+Q290+S290+U290+W290+Y290+AA290+AC290+AE290+AG290</f>
        <v>0</v>
      </c>
      <c r="F290" s="156">
        <f t="shared" si="89"/>
        <v>0</v>
      </c>
      <c r="G290" s="156">
        <f t="shared" si="90"/>
        <v>0</v>
      </c>
      <c r="H290" s="156">
        <f t="shared" ref="H290:AE290" si="102">N290+P290+R290+T290+V290+X290+Z290+AB290+AD290+AF290+AH290+AJ290</f>
        <v>0</v>
      </c>
      <c r="I290" s="156">
        <f t="shared" si="102"/>
        <v>0</v>
      </c>
      <c r="J290" s="156">
        <f t="shared" si="102"/>
        <v>0</v>
      </c>
      <c r="K290" s="156">
        <f t="shared" si="102"/>
        <v>0</v>
      </c>
      <c r="L290" s="156">
        <f t="shared" si="102"/>
        <v>0</v>
      </c>
      <c r="M290" s="156">
        <f t="shared" si="102"/>
        <v>0</v>
      </c>
      <c r="N290" s="156">
        <f t="shared" si="102"/>
        <v>0</v>
      </c>
      <c r="O290" s="156">
        <f t="shared" si="102"/>
        <v>0</v>
      </c>
      <c r="P290" s="156">
        <f t="shared" si="102"/>
        <v>0</v>
      </c>
      <c r="Q290" s="156">
        <f t="shared" si="102"/>
        <v>0</v>
      </c>
      <c r="R290" s="156">
        <f t="shared" si="102"/>
        <v>0</v>
      </c>
      <c r="S290" s="156">
        <f t="shared" si="102"/>
        <v>0</v>
      </c>
      <c r="T290" s="156">
        <f t="shared" si="102"/>
        <v>0</v>
      </c>
      <c r="U290" s="156">
        <f t="shared" si="102"/>
        <v>0</v>
      </c>
      <c r="V290" s="156">
        <f t="shared" si="102"/>
        <v>0</v>
      </c>
      <c r="W290" s="156">
        <f t="shared" si="102"/>
        <v>0</v>
      </c>
      <c r="X290" s="156">
        <f t="shared" si="102"/>
        <v>0</v>
      </c>
      <c r="Y290" s="156">
        <f t="shared" si="102"/>
        <v>0</v>
      </c>
      <c r="Z290" s="156">
        <f t="shared" si="102"/>
        <v>0</v>
      </c>
      <c r="AA290" s="156">
        <f t="shared" si="102"/>
        <v>0</v>
      </c>
      <c r="AB290" s="156">
        <f t="shared" si="102"/>
        <v>0</v>
      </c>
      <c r="AC290" s="156">
        <f t="shared" si="102"/>
        <v>0</v>
      </c>
      <c r="AD290" s="156">
        <f t="shared" si="102"/>
        <v>0</v>
      </c>
      <c r="AE290" s="156">
        <f t="shared" si="102"/>
        <v>0</v>
      </c>
      <c r="AF290" s="156"/>
      <c r="AG290" s="103">
        <f t="shared" si="87"/>
        <v>0</v>
      </c>
    </row>
    <row r="291" spans="1:33" x14ac:dyDescent="0.3">
      <c r="B291" s="157">
        <f>B274-B280-B285</f>
        <v>0</v>
      </c>
      <c r="C291" s="157">
        <f t="shared" ref="C291:AE295" si="103">C274-C280-C285</f>
        <v>0</v>
      </c>
      <c r="D291" s="157">
        <f t="shared" si="103"/>
        <v>0</v>
      </c>
      <c r="E291" s="157">
        <f t="shared" si="103"/>
        <v>0</v>
      </c>
      <c r="F291" s="157"/>
      <c r="G291" s="157"/>
      <c r="H291" s="157">
        <f t="shared" si="103"/>
        <v>0</v>
      </c>
      <c r="I291" s="157">
        <f t="shared" si="103"/>
        <v>0</v>
      </c>
      <c r="J291" s="157">
        <f t="shared" si="103"/>
        <v>0</v>
      </c>
      <c r="K291" s="157">
        <f t="shared" si="103"/>
        <v>0</v>
      </c>
      <c r="L291" s="157">
        <f t="shared" si="103"/>
        <v>0</v>
      </c>
      <c r="M291" s="157">
        <f t="shared" si="103"/>
        <v>0</v>
      </c>
      <c r="N291" s="157">
        <f t="shared" si="103"/>
        <v>0</v>
      </c>
      <c r="O291" s="157">
        <f t="shared" si="103"/>
        <v>0</v>
      </c>
      <c r="P291" s="157">
        <f t="shared" si="103"/>
        <v>0</v>
      </c>
      <c r="Q291" s="157">
        <f t="shared" si="103"/>
        <v>0</v>
      </c>
      <c r="R291" s="157">
        <f t="shared" si="103"/>
        <v>0</v>
      </c>
      <c r="S291" s="157">
        <f t="shared" si="103"/>
        <v>0</v>
      </c>
      <c r="T291" s="157">
        <f t="shared" si="103"/>
        <v>0</v>
      </c>
      <c r="U291" s="157">
        <f t="shared" si="103"/>
        <v>0</v>
      </c>
      <c r="V291" s="157">
        <f t="shared" si="103"/>
        <v>0</v>
      </c>
      <c r="W291" s="157">
        <f t="shared" si="103"/>
        <v>0</v>
      </c>
      <c r="X291" s="157">
        <f t="shared" si="103"/>
        <v>0</v>
      </c>
      <c r="Y291" s="157">
        <f t="shared" si="103"/>
        <v>0</v>
      </c>
      <c r="Z291" s="157">
        <f t="shared" si="103"/>
        <v>0</v>
      </c>
      <c r="AA291" s="157">
        <f t="shared" si="103"/>
        <v>0</v>
      </c>
      <c r="AB291" s="157">
        <f t="shared" si="103"/>
        <v>0</v>
      </c>
      <c r="AC291" s="157">
        <f t="shared" si="103"/>
        <v>0</v>
      </c>
      <c r="AD291" s="157">
        <f t="shared" si="103"/>
        <v>0</v>
      </c>
      <c r="AE291" s="157">
        <f t="shared" si="103"/>
        <v>0</v>
      </c>
      <c r="AG291" s="103">
        <f t="shared" si="87"/>
        <v>0</v>
      </c>
    </row>
    <row r="292" spans="1:33" x14ac:dyDescent="0.3">
      <c r="A292" s="158" t="s">
        <v>171</v>
      </c>
      <c r="B292" s="157">
        <f t="shared" ref="B292:Q294" si="104">B275-B281-B286</f>
        <v>0</v>
      </c>
      <c r="C292" s="157">
        <f t="shared" si="104"/>
        <v>0</v>
      </c>
      <c r="D292" s="157">
        <f t="shared" si="104"/>
        <v>0</v>
      </c>
      <c r="E292" s="157">
        <f t="shared" si="104"/>
        <v>0</v>
      </c>
      <c r="F292" s="157"/>
      <c r="G292" s="157"/>
      <c r="H292" s="157">
        <f t="shared" si="104"/>
        <v>0</v>
      </c>
      <c r="I292" s="157">
        <f t="shared" si="104"/>
        <v>0</v>
      </c>
      <c r="J292" s="157">
        <f t="shared" si="104"/>
        <v>0</v>
      </c>
      <c r="K292" s="157">
        <f t="shared" si="104"/>
        <v>0</v>
      </c>
      <c r="L292" s="157">
        <f t="shared" si="104"/>
        <v>0</v>
      </c>
      <c r="M292" s="157">
        <f t="shared" si="104"/>
        <v>0</v>
      </c>
      <c r="N292" s="157">
        <f t="shared" si="104"/>
        <v>0</v>
      </c>
      <c r="O292" s="157">
        <f t="shared" si="104"/>
        <v>0</v>
      </c>
      <c r="P292" s="157">
        <f t="shared" si="104"/>
        <v>0</v>
      </c>
      <c r="Q292" s="157">
        <f t="shared" si="104"/>
        <v>0</v>
      </c>
      <c r="R292" s="157">
        <f t="shared" si="103"/>
        <v>0</v>
      </c>
      <c r="S292" s="157">
        <f t="shared" si="103"/>
        <v>0</v>
      </c>
      <c r="T292" s="157">
        <f t="shared" si="103"/>
        <v>0</v>
      </c>
      <c r="U292" s="157">
        <f t="shared" si="103"/>
        <v>0</v>
      </c>
      <c r="V292" s="157">
        <f t="shared" si="103"/>
        <v>0</v>
      </c>
      <c r="W292" s="157">
        <f t="shared" si="103"/>
        <v>0</v>
      </c>
      <c r="X292" s="157">
        <f t="shared" si="103"/>
        <v>0</v>
      </c>
      <c r="Y292" s="157">
        <f t="shared" si="103"/>
        <v>0</v>
      </c>
      <c r="Z292" s="157">
        <f t="shared" si="103"/>
        <v>0</v>
      </c>
      <c r="AA292" s="157">
        <f t="shared" si="103"/>
        <v>0</v>
      </c>
      <c r="AB292" s="157">
        <f t="shared" si="103"/>
        <v>0</v>
      </c>
      <c r="AC292" s="157">
        <f t="shared" si="103"/>
        <v>0</v>
      </c>
      <c r="AD292" s="157">
        <f t="shared" si="103"/>
        <v>0</v>
      </c>
      <c r="AE292" s="157">
        <f t="shared" si="103"/>
        <v>0</v>
      </c>
      <c r="AG292" s="103">
        <f t="shared" si="87"/>
        <v>0</v>
      </c>
    </row>
    <row r="293" spans="1:33" x14ac:dyDescent="0.3">
      <c r="A293" s="158" t="s">
        <v>32</v>
      </c>
      <c r="B293" s="157">
        <f t="shared" si="104"/>
        <v>0</v>
      </c>
      <c r="C293" s="157">
        <f t="shared" si="103"/>
        <v>0</v>
      </c>
      <c r="D293" s="157">
        <f t="shared" si="103"/>
        <v>0</v>
      </c>
      <c r="E293" s="157">
        <f t="shared" si="103"/>
        <v>0</v>
      </c>
      <c r="F293" s="157"/>
      <c r="G293" s="157"/>
      <c r="H293" s="157">
        <f t="shared" si="103"/>
        <v>0</v>
      </c>
      <c r="I293" s="157">
        <f t="shared" si="103"/>
        <v>0</v>
      </c>
      <c r="J293" s="157">
        <f t="shared" si="103"/>
        <v>0</v>
      </c>
      <c r="K293" s="157">
        <f t="shared" si="103"/>
        <v>0</v>
      </c>
      <c r="L293" s="157">
        <f t="shared" si="103"/>
        <v>0</v>
      </c>
      <c r="M293" s="157">
        <f t="shared" si="103"/>
        <v>0</v>
      </c>
      <c r="N293" s="157">
        <f t="shared" si="103"/>
        <v>0</v>
      </c>
      <c r="O293" s="157">
        <f t="shared" si="103"/>
        <v>0</v>
      </c>
      <c r="P293" s="157">
        <f t="shared" si="103"/>
        <v>0</v>
      </c>
      <c r="Q293" s="157">
        <f t="shared" si="103"/>
        <v>0</v>
      </c>
      <c r="R293" s="157">
        <f t="shared" si="103"/>
        <v>0</v>
      </c>
      <c r="S293" s="157">
        <f t="shared" si="103"/>
        <v>0</v>
      </c>
      <c r="T293" s="157">
        <f t="shared" si="103"/>
        <v>0</v>
      </c>
      <c r="U293" s="157">
        <f t="shared" si="103"/>
        <v>0</v>
      </c>
      <c r="V293" s="157">
        <f t="shared" si="103"/>
        <v>0</v>
      </c>
      <c r="W293" s="157">
        <f t="shared" si="103"/>
        <v>0</v>
      </c>
      <c r="X293" s="157">
        <f t="shared" si="103"/>
        <v>0</v>
      </c>
      <c r="Y293" s="157">
        <f t="shared" si="103"/>
        <v>0</v>
      </c>
      <c r="Z293" s="157">
        <f t="shared" si="103"/>
        <v>0</v>
      </c>
      <c r="AA293" s="157">
        <f t="shared" si="103"/>
        <v>0</v>
      </c>
      <c r="AB293" s="157">
        <f t="shared" si="103"/>
        <v>0</v>
      </c>
      <c r="AC293" s="157">
        <f t="shared" si="103"/>
        <v>0</v>
      </c>
      <c r="AD293" s="157">
        <f t="shared" si="103"/>
        <v>0</v>
      </c>
      <c r="AE293" s="157">
        <f t="shared" si="103"/>
        <v>0</v>
      </c>
      <c r="AG293" s="103">
        <f t="shared" si="87"/>
        <v>0</v>
      </c>
    </row>
    <row r="294" spans="1:33" x14ac:dyDescent="0.3">
      <c r="A294" s="158" t="s">
        <v>33</v>
      </c>
      <c r="B294" s="157">
        <f t="shared" si="104"/>
        <v>0</v>
      </c>
      <c r="C294" s="157">
        <f t="shared" si="103"/>
        <v>0</v>
      </c>
      <c r="D294" s="157">
        <f t="shared" si="103"/>
        <v>0</v>
      </c>
      <c r="E294" s="157">
        <f t="shared" si="103"/>
        <v>0</v>
      </c>
      <c r="F294" s="157"/>
      <c r="G294" s="157"/>
      <c r="H294" s="157">
        <f t="shared" si="103"/>
        <v>0</v>
      </c>
      <c r="I294" s="157">
        <f t="shared" si="103"/>
        <v>0</v>
      </c>
      <c r="J294" s="157">
        <f t="shared" si="103"/>
        <v>0</v>
      </c>
      <c r="K294" s="157">
        <f t="shared" si="103"/>
        <v>0</v>
      </c>
      <c r="L294" s="157">
        <f t="shared" si="103"/>
        <v>0</v>
      </c>
      <c r="M294" s="157">
        <f t="shared" si="103"/>
        <v>0</v>
      </c>
      <c r="N294" s="157">
        <f t="shared" si="103"/>
        <v>0</v>
      </c>
      <c r="O294" s="157">
        <f t="shared" si="103"/>
        <v>0</v>
      </c>
      <c r="P294" s="157">
        <f t="shared" si="103"/>
        <v>0</v>
      </c>
      <c r="Q294" s="157">
        <f t="shared" si="103"/>
        <v>0</v>
      </c>
      <c r="R294" s="157">
        <f t="shared" si="103"/>
        <v>0</v>
      </c>
      <c r="S294" s="157">
        <f t="shared" si="103"/>
        <v>0</v>
      </c>
      <c r="T294" s="157">
        <f t="shared" si="103"/>
        <v>0</v>
      </c>
      <c r="U294" s="157">
        <f t="shared" si="103"/>
        <v>0</v>
      </c>
      <c r="V294" s="157">
        <f t="shared" si="103"/>
        <v>0</v>
      </c>
      <c r="W294" s="157">
        <f t="shared" si="103"/>
        <v>0</v>
      </c>
      <c r="X294" s="157">
        <f t="shared" si="103"/>
        <v>0</v>
      </c>
      <c r="Y294" s="157">
        <f t="shared" si="103"/>
        <v>0</v>
      </c>
      <c r="Z294" s="157">
        <f t="shared" si="103"/>
        <v>0</v>
      </c>
      <c r="AA294" s="157">
        <f t="shared" si="103"/>
        <v>0</v>
      </c>
      <c r="AB294" s="157">
        <f t="shared" si="103"/>
        <v>0</v>
      </c>
      <c r="AC294" s="157">
        <f t="shared" si="103"/>
        <v>0</v>
      </c>
      <c r="AD294" s="157">
        <f t="shared" si="103"/>
        <v>0</v>
      </c>
      <c r="AE294" s="157">
        <f t="shared" si="103"/>
        <v>0</v>
      </c>
      <c r="AG294" s="103">
        <f t="shared" si="87"/>
        <v>0</v>
      </c>
    </row>
    <row r="295" spans="1:33" x14ac:dyDescent="0.3">
      <c r="A295" s="158" t="s">
        <v>172</v>
      </c>
      <c r="B295" s="157">
        <f>B278-B284-B289</f>
        <v>0</v>
      </c>
      <c r="C295" s="157">
        <f t="shared" si="103"/>
        <v>0</v>
      </c>
      <c r="D295" s="157">
        <f t="shared" si="103"/>
        <v>0</v>
      </c>
      <c r="E295" s="157">
        <f t="shared" si="103"/>
        <v>0</v>
      </c>
      <c r="F295" s="157"/>
      <c r="G295" s="157"/>
      <c r="H295" s="157">
        <f t="shared" si="103"/>
        <v>0</v>
      </c>
      <c r="I295" s="157">
        <f t="shared" si="103"/>
        <v>0</v>
      </c>
      <c r="J295" s="157">
        <f t="shared" si="103"/>
        <v>0</v>
      </c>
      <c r="K295" s="157">
        <f t="shared" si="103"/>
        <v>0</v>
      </c>
      <c r="L295" s="157">
        <f t="shared" si="103"/>
        <v>0</v>
      </c>
      <c r="M295" s="157">
        <f t="shared" si="103"/>
        <v>0</v>
      </c>
      <c r="N295" s="157">
        <f t="shared" si="103"/>
        <v>0</v>
      </c>
      <c r="O295" s="157">
        <f t="shared" si="103"/>
        <v>0</v>
      </c>
      <c r="P295" s="157">
        <f t="shared" si="103"/>
        <v>0</v>
      </c>
      <c r="Q295" s="157">
        <f t="shared" si="103"/>
        <v>0</v>
      </c>
      <c r="R295" s="157">
        <f t="shared" si="103"/>
        <v>0</v>
      </c>
      <c r="S295" s="157">
        <f t="shared" si="103"/>
        <v>0</v>
      </c>
      <c r="T295" s="157">
        <f t="shared" si="103"/>
        <v>0</v>
      </c>
      <c r="U295" s="157">
        <f t="shared" si="103"/>
        <v>0</v>
      </c>
      <c r="V295" s="157">
        <f t="shared" si="103"/>
        <v>0</v>
      </c>
      <c r="W295" s="157">
        <f t="shared" si="103"/>
        <v>0</v>
      </c>
      <c r="X295" s="157">
        <f t="shared" si="103"/>
        <v>0</v>
      </c>
      <c r="Y295" s="157">
        <f t="shared" si="103"/>
        <v>0</v>
      </c>
      <c r="Z295" s="157">
        <f t="shared" si="103"/>
        <v>0</v>
      </c>
      <c r="AA295" s="157">
        <f t="shared" si="103"/>
        <v>0</v>
      </c>
      <c r="AB295" s="157">
        <f t="shared" si="103"/>
        <v>0</v>
      </c>
      <c r="AC295" s="157">
        <f t="shared" si="103"/>
        <v>0</v>
      </c>
      <c r="AD295" s="157">
        <f t="shared" si="103"/>
        <v>0</v>
      </c>
      <c r="AE295" s="157">
        <f t="shared" si="103"/>
        <v>0</v>
      </c>
      <c r="AG295" s="103">
        <f t="shared" si="87"/>
        <v>0</v>
      </c>
    </row>
    <row r="298" spans="1:33" x14ac:dyDescent="0.3">
      <c r="B298" s="157">
        <f>B274-'[1]04 "Культурное простр."'!$C$8</f>
        <v>-2.9999999678693712E-3</v>
      </c>
    </row>
    <row r="300" spans="1:33" x14ac:dyDescent="0.3">
      <c r="B300" s="157">
        <f>B13+B19+B32+B39+B45+B51+B58+B70+B76+B82+B88+B94+B106+B112+B118+B130+B138+B151+B176+B188+B194+B200+B206+B212+B226+B232+B244+B250+B264+B270-B275</f>
        <v>0</v>
      </c>
      <c r="C300" s="157">
        <f t="shared" ref="C300:AE303" si="105">C13+C19+C32+C39+C45+C51+C58+C70+C76+C82+C88+C94+C106+C112+C118+C130+C138+C151+C176+C188+C194+C200+C206+C212+C226+C232+C244+C250+C264+C270-C275</f>
        <v>0</v>
      </c>
      <c r="D300" s="157">
        <f t="shared" si="105"/>
        <v>0</v>
      </c>
      <c r="E300" s="157">
        <f t="shared" si="105"/>
        <v>0</v>
      </c>
      <c r="F300" s="157">
        <f t="shared" si="105"/>
        <v>0</v>
      </c>
      <c r="G300" s="157">
        <f t="shared" si="105"/>
        <v>0</v>
      </c>
      <c r="H300" s="157">
        <f t="shared" si="105"/>
        <v>0</v>
      </c>
      <c r="I300" s="157">
        <f t="shared" si="105"/>
        <v>0</v>
      </c>
      <c r="J300" s="157">
        <f t="shared" si="105"/>
        <v>0</v>
      </c>
      <c r="K300" s="157">
        <f t="shared" si="105"/>
        <v>0</v>
      </c>
      <c r="L300" s="157">
        <f t="shared" si="105"/>
        <v>0</v>
      </c>
      <c r="M300" s="157">
        <f t="shared" si="105"/>
        <v>0</v>
      </c>
      <c r="N300" s="157">
        <f t="shared" si="105"/>
        <v>0</v>
      </c>
      <c r="O300" s="157">
        <f t="shared" si="105"/>
        <v>0</v>
      </c>
      <c r="P300" s="157">
        <f t="shared" si="105"/>
        <v>0</v>
      </c>
      <c r="Q300" s="157">
        <f t="shared" si="105"/>
        <v>0</v>
      </c>
      <c r="R300" s="157">
        <f t="shared" si="105"/>
        <v>0</v>
      </c>
      <c r="S300" s="157">
        <f t="shared" si="105"/>
        <v>0</v>
      </c>
      <c r="T300" s="157">
        <f t="shared" si="105"/>
        <v>0</v>
      </c>
      <c r="U300" s="157">
        <f t="shared" si="105"/>
        <v>0</v>
      </c>
      <c r="V300" s="157">
        <f t="shared" si="105"/>
        <v>0</v>
      </c>
      <c r="W300" s="157">
        <f t="shared" si="105"/>
        <v>0</v>
      </c>
      <c r="X300" s="157">
        <f t="shared" si="105"/>
        <v>0</v>
      </c>
      <c r="Y300" s="157">
        <f t="shared" si="105"/>
        <v>0</v>
      </c>
      <c r="Z300" s="157">
        <f t="shared" si="105"/>
        <v>0</v>
      </c>
      <c r="AA300" s="157">
        <f t="shared" si="105"/>
        <v>0</v>
      </c>
      <c r="AB300" s="157">
        <f t="shared" si="105"/>
        <v>0</v>
      </c>
      <c r="AC300" s="157">
        <f t="shared" si="105"/>
        <v>0</v>
      </c>
      <c r="AD300" s="157">
        <f t="shared" si="105"/>
        <v>0</v>
      </c>
      <c r="AE300" s="157">
        <f t="shared" si="105"/>
        <v>0</v>
      </c>
    </row>
    <row r="301" spans="1:33" x14ac:dyDescent="0.3">
      <c r="B301" s="157">
        <f t="shared" ref="B301:Q303" si="106">B14+B20+B33+B40+B46+B52+B59+B71+B77+B83+B89+B95+B107+B113+B119+B131+B139+B152+B177+B189+B195+B201+B207+B213+B227+B233+B245+B251+B265+B271-B276</f>
        <v>0</v>
      </c>
      <c r="C301" s="157">
        <f t="shared" si="106"/>
        <v>0</v>
      </c>
      <c r="D301" s="157">
        <f t="shared" si="106"/>
        <v>0</v>
      </c>
      <c r="E301" s="157">
        <f t="shared" si="106"/>
        <v>0</v>
      </c>
      <c r="F301" s="157">
        <f t="shared" si="106"/>
        <v>0</v>
      </c>
      <c r="G301" s="157">
        <f t="shared" si="106"/>
        <v>0</v>
      </c>
      <c r="H301" s="157">
        <f t="shared" si="106"/>
        <v>0</v>
      </c>
      <c r="I301" s="157">
        <f t="shared" si="106"/>
        <v>0</v>
      </c>
      <c r="J301" s="157">
        <f t="shared" si="106"/>
        <v>0</v>
      </c>
      <c r="K301" s="157">
        <f t="shared" si="106"/>
        <v>0</v>
      </c>
      <c r="L301" s="157">
        <f t="shared" si="106"/>
        <v>0</v>
      </c>
      <c r="M301" s="157">
        <f t="shared" si="106"/>
        <v>0</v>
      </c>
      <c r="N301" s="157">
        <f t="shared" si="106"/>
        <v>0</v>
      </c>
      <c r="O301" s="157">
        <f t="shared" si="106"/>
        <v>0</v>
      </c>
      <c r="P301" s="157">
        <f t="shared" si="106"/>
        <v>0</v>
      </c>
      <c r="Q301" s="157">
        <f t="shared" si="106"/>
        <v>0</v>
      </c>
      <c r="R301" s="157">
        <f t="shared" si="105"/>
        <v>0</v>
      </c>
      <c r="S301" s="157">
        <f t="shared" si="105"/>
        <v>0</v>
      </c>
      <c r="T301" s="157">
        <f t="shared" si="105"/>
        <v>0</v>
      </c>
      <c r="U301" s="157">
        <f t="shared" si="105"/>
        <v>0</v>
      </c>
      <c r="V301" s="157">
        <f t="shared" si="105"/>
        <v>0</v>
      </c>
      <c r="W301" s="157">
        <f t="shared" si="105"/>
        <v>0</v>
      </c>
      <c r="X301" s="157">
        <f t="shared" si="105"/>
        <v>0</v>
      </c>
      <c r="Y301" s="157">
        <f t="shared" si="105"/>
        <v>0</v>
      </c>
      <c r="Z301" s="157">
        <f t="shared" si="105"/>
        <v>0</v>
      </c>
      <c r="AA301" s="157">
        <f t="shared" si="105"/>
        <v>0</v>
      </c>
      <c r="AB301" s="157">
        <f t="shared" si="105"/>
        <v>0</v>
      </c>
      <c r="AC301" s="157">
        <f t="shared" si="105"/>
        <v>0</v>
      </c>
      <c r="AD301" s="157">
        <f t="shared" si="105"/>
        <v>0</v>
      </c>
      <c r="AE301" s="157">
        <f t="shared" si="105"/>
        <v>0</v>
      </c>
    </row>
    <row r="302" spans="1:33" x14ac:dyDescent="0.3">
      <c r="B302" s="157">
        <f t="shared" si="106"/>
        <v>0</v>
      </c>
      <c r="C302" s="157">
        <f t="shared" si="105"/>
        <v>0</v>
      </c>
      <c r="D302" s="157">
        <f t="shared" si="105"/>
        <v>0</v>
      </c>
      <c r="E302" s="157">
        <f t="shared" si="105"/>
        <v>0</v>
      </c>
      <c r="F302" s="157">
        <f t="shared" si="105"/>
        <v>221.22566651398111</v>
      </c>
      <c r="G302" s="157">
        <f t="shared" si="105"/>
        <v>497.83933973131923</v>
      </c>
      <c r="H302" s="157">
        <f t="shared" si="105"/>
        <v>0</v>
      </c>
      <c r="I302" s="157">
        <f t="shared" si="105"/>
        <v>0</v>
      </c>
      <c r="J302" s="157">
        <f t="shared" si="105"/>
        <v>0</v>
      </c>
      <c r="K302" s="157">
        <f t="shared" si="105"/>
        <v>0</v>
      </c>
      <c r="L302" s="157">
        <f t="shared" si="105"/>
        <v>0</v>
      </c>
      <c r="M302" s="157">
        <f t="shared" si="105"/>
        <v>0</v>
      </c>
      <c r="N302" s="157">
        <f t="shared" si="105"/>
        <v>0</v>
      </c>
      <c r="O302" s="157">
        <f t="shared" si="105"/>
        <v>0</v>
      </c>
      <c r="P302" s="157">
        <f t="shared" si="105"/>
        <v>0</v>
      </c>
      <c r="Q302" s="157">
        <f t="shared" si="105"/>
        <v>0</v>
      </c>
      <c r="R302" s="157">
        <f t="shared" si="105"/>
        <v>0</v>
      </c>
      <c r="S302" s="157">
        <f t="shared" si="105"/>
        <v>0</v>
      </c>
      <c r="T302" s="157">
        <f t="shared" si="105"/>
        <v>0</v>
      </c>
      <c r="U302" s="157">
        <f t="shared" si="105"/>
        <v>0</v>
      </c>
      <c r="V302" s="157">
        <f t="shared" si="105"/>
        <v>0</v>
      </c>
      <c r="W302" s="157">
        <f t="shared" si="105"/>
        <v>0</v>
      </c>
      <c r="X302" s="157">
        <f t="shared" si="105"/>
        <v>0</v>
      </c>
      <c r="Y302" s="157">
        <f t="shared" si="105"/>
        <v>0</v>
      </c>
      <c r="Z302" s="157">
        <f t="shared" si="105"/>
        <v>0</v>
      </c>
      <c r="AA302" s="157">
        <f t="shared" si="105"/>
        <v>0</v>
      </c>
      <c r="AB302" s="157">
        <f t="shared" si="105"/>
        <v>0</v>
      </c>
      <c r="AC302" s="157">
        <f t="shared" si="105"/>
        <v>0</v>
      </c>
      <c r="AD302" s="157">
        <f t="shared" si="105"/>
        <v>0</v>
      </c>
      <c r="AE302" s="157">
        <f t="shared" si="105"/>
        <v>0</v>
      </c>
    </row>
    <row r="303" spans="1:33" x14ac:dyDescent="0.3">
      <c r="B303" s="157">
        <f t="shared" si="106"/>
        <v>0</v>
      </c>
      <c r="C303" s="157">
        <f t="shared" si="105"/>
        <v>0</v>
      </c>
      <c r="D303" s="157">
        <f t="shared" si="105"/>
        <v>0</v>
      </c>
      <c r="E303" s="157">
        <f t="shared" si="105"/>
        <v>0</v>
      </c>
      <c r="F303" s="157">
        <f t="shared" si="105"/>
        <v>0</v>
      </c>
      <c r="G303" s="157">
        <f t="shared" si="105"/>
        <v>0</v>
      </c>
      <c r="H303" s="157">
        <f t="shared" si="105"/>
        <v>0</v>
      </c>
      <c r="I303" s="157">
        <f t="shared" si="105"/>
        <v>0</v>
      </c>
      <c r="J303" s="157">
        <f t="shared" si="105"/>
        <v>0</v>
      </c>
      <c r="K303" s="157">
        <f t="shared" si="105"/>
        <v>0</v>
      </c>
      <c r="L303" s="157">
        <f t="shared" si="105"/>
        <v>0</v>
      </c>
      <c r="M303" s="157">
        <f t="shared" si="105"/>
        <v>0</v>
      </c>
      <c r="N303" s="157">
        <f t="shared" si="105"/>
        <v>0</v>
      </c>
      <c r="O303" s="157">
        <f t="shared" si="105"/>
        <v>0</v>
      </c>
      <c r="P303" s="157">
        <f t="shared" si="105"/>
        <v>0</v>
      </c>
      <c r="Q303" s="157">
        <f t="shared" si="105"/>
        <v>0</v>
      </c>
      <c r="R303" s="157">
        <f t="shared" si="105"/>
        <v>0</v>
      </c>
      <c r="S303" s="157">
        <f t="shared" si="105"/>
        <v>0</v>
      </c>
      <c r="T303" s="157">
        <f t="shared" si="105"/>
        <v>0</v>
      </c>
      <c r="U303" s="157">
        <f t="shared" si="105"/>
        <v>0</v>
      </c>
      <c r="V303" s="157">
        <f t="shared" si="105"/>
        <v>0</v>
      </c>
      <c r="W303" s="157">
        <f t="shared" si="105"/>
        <v>0</v>
      </c>
      <c r="X303" s="157">
        <f t="shared" si="105"/>
        <v>0</v>
      </c>
      <c r="Y303" s="157">
        <f t="shared" si="105"/>
        <v>0</v>
      </c>
      <c r="Z303" s="157">
        <f t="shared" si="105"/>
        <v>0</v>
      </c>
      <c r="AA303" s="157">
        <f t="shared" si="105"/>
        <v>0</v>
      </c>
      <c r="AB303" s="157">
        <f t="shared" si="105"/>
        <v>0</v>
      </c>
      <c r="AC303" s="157">
        <f t="shared" si="105"/>
        <v>0</v>
      </c>
      <c r="AD303" s="157">
        <f t="shared" si="105"/>
        <v>0</v>
      </c>
      <c r="AE303" s="157">
        <f t="shared" si="105"/>
        <v>0</v>
      </c>
    </row>
  </sheetData>
  <customSheetViews>
    <customSheetView guid="{87218168-6C8E-4D5B-A5E5-DCCC26803AA3}" scale="70" state="hidden">
      <pane xSplit="2" ySplit="11" topLeftCell="E12" activePane="bottomRight" state="frozen"/>
      <selection pane="bottomRight" activeCell="AF47" sqref="AF47:AF52"/>
      <pageMargins left="0.7" right="0.7" top="0.75" bottom="0.75" header="0.3" footer="0.3"/>
    </customSheetView>
    <customSheetView guid="{74870EE6-26B9-40F7-9DC9-260EF16D8959}" scale="70">
      <pane xSplit="2" ySplit="11" topLeftCell="E12" activePane="bottomRight" state="frozen"/>
      <selection pane="bottomRight" activeCell="N25" sqref="N25"/>
      <pageMargins left="0.7" right="0.7" top="0.75" bottom="0.75" header="0.3" footer="0.3"/>
    </customSheetView>
    <customSheetView guid="{B1BF08D1-D416-4B47-ADD0-4F59132DC9E8}" scale="70">
      <pane xSplit="2" ySplit="11" topLeftCell="C294" activePane="bottomRight" state="frozen"/>
      <selection pane="bottomRight" activeCell="J272" sqref="J272"/>
      <pageMargins left="0.7" right="0.7" top="0.75" bottom="0.75" header="0.3" footer="0.3"/>
    </customSheetView>
    <customSheetView guid="{7C130984-112A-4861-AA43-E2940708E3DC}" scale="70">
      <pane xSplit="2" ySplit="11" topLeftCell="C99" activePane="bottomRight" state="frozen"/>
      <selection pane="bottomRight" activeCell="J272" sqref="J272"/>
      <pageMargins left="0.7" right="0.7" top="0.75" bottom="0.75" header="0.3" footer="0.3"/>
    </customSheetView>
    <customSheetView guid="{4D0DFB57-2CBA-42F2-9A97-C453A6851FBA}" scale="70">
      <pane xSplit="2" ySplit="11" topLeftCell="K12" activePane="bottomRight" state="frozen"/>
      <selection pane="bottomRight" activeCell="A4" sqref="A4:AF4"/>
      <pageMargins left="0.7" right="0.7" top="0.75" bottom="0.75" header="0.3" footer="0.3"/>
    </customSheetView>
    <customSheetView guid="{BCD82A82-B724-4763-8580-D765356E09BA}" scale="70">
      <pane xSplit="2" ySplit="11" topLeftCell="K12" activePane="bottomRight" state="frozen"/>
      <selection pane="bottomRight" activeCell="A4" sqref="A4:AF4"/>
      <pageMargins left="0.7" right="0.7" top="0.75" bottom="0.75" header="0.3" footer="0.3"/>
    </customSheetView>
    <customSheetView guid="{E508E171-4ED9-4B07-84DF-DA28C60E1969}" scale="70">
      <pane xSplit="2" ySplit="11" topLeftCell="K12" activePane="bottomRight" state="frozen"/>
      <selection pane="bottomRight" activeCell="A4" sqref="A4:AF4"/>
      <pageMargins left="0.7" right="0.7" top="0.75" bottom="0.75" header="0.3" footer="0.3"/>
    </customSheetView>
    <customSheetView guid="{4F41B9CC-959D-442C-80B0-1F0DB2C76D27}" scale="70">
      <pane xSplit="2" ySplit="11" topLeftCell="K12" activePane="bottomRight" state="frozen"/>
      <selection pane="bottomRight" activeCell="A4" sqref="A4:AF4"/>
      <pageMargins left="0.7" right="0.7" top="0.75" bottom="0.75" header="0.3" footer="0.3"/>
    </customSheetView>
    <customSheetView guid="{602C8EDB-B9EF-4C85-B0D5-0558C3A0ABAB}" scale="70">
      <pane xSplit="2" ySplit="11" topLeftCell="C99" activePane="bottomRight" state="frozen"/>
      <selection pane="bottomRight" activeCell="J272" sqref="J272"/>
      <pageMargins left="0.7" right="0.7" top="0.75" bottom="0.75" header="0.3" footer="0.3"/>
    </customSheetView>
    <customSheetView guid="{0C2B9C2A-7B94-41EF-A2E6-F8AC9A67DE25}" scale="70">
      <pane xSplit="2" ySplit="11" topLeftCell="C294" activePane="bottomRight" state="frozen"/>
      <selection pane="bottomRight" activeCell="J272" sqref="J272"/>
      <pageMargins left="0.7" right="0.7" top="0.75" bottom="0.75" header="0.3" footer="0.3"/>
    </customSheetView>
    <customSheetView guid="{B82BA08A-1A30-4F4D-A478-74A6BD09EA97}" scale="70">
      <pane xSplit="2" ySplit="11" topLeftCell="C294" activePane="bottomRight" state="frozen"/>
      <selection pane="bottomRight" activeCell="J272" sqref="J272"/>
      <pageMargins left="0.7" right="0.7" top="0.75" bottom="0.75" header="0.3" footer="0.3"/>
    </customSheetView>
    <customSheetView guid="{84867370-1F3E-4368-AF79-FBCE46FFFE92}" scale="70">
      <pane xSplit="2" ySplit="11" topLeftCell="C294" activePane="bottomRight" state="frozen"/>
      <selection pane="bottomRight" activeCell="J272" sqref="J272"/>
      <pageMargins left="0.7" right="0.7" top="0.75" bottom="0.75" header="0.3" footer="0.3"/>
    </customSheetView>
    <customSheetView guid="{C236B307-BD63-48C4-A75F-B3F3717BF55C}" scale="70">
      <pane xSplit="2" ySplit="11" topLeftCell="C294" activePane="bottomRight" state="frozen"/>
      <selection pane="bottomRight" activeCell="J272" sqref="J272"/>
      <pageMargins left="0.7" right="0.7" top="0.75" bottom="0.75" header="0.3" footer="0.3"/>
    </customSheetView>
    <customSheetView guid="{09C3E205-981E-4A4E-BE89-8B7044192060}" scale="70">
      <pane xSplit="2" ySplit="11" topLeftCell="C294" activePane="bottomRight" state="frozen"/>
      <selection pane="bottomRight" activeCell="J272" sqref="J272"/>
      <pageMargins left="0.7" right="0.7" top="0.75" bottom="0.75" header="0.3" footer="0.3"/>
    </customSheetView>
    <customSheetView guid="{D01FA037-9AEC-4167-ADB8-2F327C01ECE6}" scale="70">
      <pane xSplit="2" ySplit="11" topLeftCell="E45" activePane="bottomRight" state="frozen"/>
      <selection pane="bottomRight" activeCell="N50" sqref="N50"/>
      <pageMargins left="0.7" right="0.7" top="0.75" bottom="0.75" header="0.3" footer="0.3"/>
    </customSheetView>
    <customSheetView guid="{69DABE6F-6182-4403-A4A2-969F10F1C13A}" scale="70">
      <pane xSplit="2" ySplit="11" topLeftCell="E12" activePane="bottomRight" state="frozen"/>
      <selection pane="bottomRight" activeCell="N25" sqref="N25"/>
      <pageMargins left="0.7" right="0.7" top="0.75" bottom="0.75" header="0.3" footer="0.3"/>
    </customSheetView>
    <customSheetView guid="{874882D1-E741-4CCA-BF0D-E72FA60B771D}" scale="70">
      <pane xSplit="2" ySplit="11" topLeftCell="E12" activePane="bottomRight" state="frozen"/>
      <selection pane="bottomRight" activeCell="N25" sqref="N25"/>
      <pageMargins left="0.7" right="0.7" top="0.75" bottom="0.75" header="0.3" footer="0.3"/>
    </customSheetView>
  </customSheetViews>
  <mergeCells count="26">
    <mergeCell ref="AF6:AF7"/>
    <mergeCell ref="A4:AF4"/>
    <mergeCell ref="A6:A7"/>
    <mergeCell ref="F6:G6"/>
    <mergeCell ref="H6:I6"/>
    <mergeCell ref="J6:K6"/>
    <mergeCell ref="L6:M6"/>
    <mergeCell ref="N6:O6"/>
    <mergeCell ref="P6:Q6"/>
    <mergeCell ref="R6:S6"/>
    <mergeCell ref="T6:U6"/>
    <mergeCell ref="V6:W6"/>
    <mergeCell ref="X6:Y6"/>
    <mergeCell ref="Z6:AA6"/>
    <mergeCell ref="AB6:AC6"/>
    <mergeCell ref="AD6:AE6"/>
    <mergeCell ref="A216:AF216"/>
    <mergeCell ref="A217:AF217"/>
    <mergeCell ref="A254:AF254"/>
    <mergeCell ref="A255:AF255"/>
    <mergeCell ref="A9:AF9"/>
    <mergeCell ref="A10:AF10"/>
    <mergeCell ref="A23:AF23"/>
    <mergeCell ref="A134:AF134"/>
    <mergeCell ref="A135:AF135"/>
    <mergeCell ref="A142:AF142"/>
  </mergeCells>
  <hyperlinks>
    <hyperlink ref="A4:AF4" location="Оглавление!A1" display="Комплексный план (сетевой график) по реализации муниципальной программы  &quot;Культурное пространство города Когалыма&quot;"/>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zoomScale="70" zoomScaleNormal="70" zoomScaleSheetLayoutView="70" workbookViewId="0">
      <pane xSplit="2" ySplit="10" topLeftCell="F11" activePane="bottomRight" state="frozen"/>
      <selection activeCell="AF47" sqref="AF47:AF52"/>
      <selection pane="topRight" activeCell="AF47" sqref="AF47:AF52"/>
      <selection pane="bottomLeft" activeCell="AF47" sqref="AF47:AF52"/>
      <selection pane="bottomRight" activeCell="AF47" sqref="AF47:AF52"/>
    </sheetView>
  </sheetViews>
  <sheetFormatPr defaultColWidth="9.140625" defaultRowHeight="18.75" x14ac:dyDescent="0.3"/>
  <cols>
    <col min="1" max="1" width="68.140625" style="10" customWidth="1"/>
    <col min="2" max="5" width="15.140625" style="10" customWidth="1"/>
    <col min="6" max="6" width="16.140625" style="10" customWidth="1"/>
    <col min="7" max="7" width="19.42578125" style="10" customWidth="1"/>
    <col min="8" max="31" width="13.85546875" style="10" customWidth="1"/>
    <col min="32" max="32" width="34.7109375" style="10" customWidth="1"/>
    <col min="33" max="33" width="9.140625" style="161"/>
    <col min="34" max="16384" width="9.140625" style="10"/>
  </cols>
  <sheetData>
    <row r="1" spans="1:33" ht="18.75" customHeight="1" x14ac:dyDescent="0.3">
      <c r="A1" s="679"/>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159"/>
      <c r="AF1" s="160"/>
    </row>
    <row r="2" spans="1:33" ht="18.75" customHeight="1" x14ac:dyDescent="0.3">
      <c r="A2" s="679"/>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159"/>
      <c r="AF2" s="160"/>
    </row>
    <row r="3" spans="1:33" ht="18.75" customHeight="1" x14ac:dyDescent="0.3">
      <c r="A3" s="679"/>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159"/>
      <c r="AF3" s="160"/>
    </row>
    <row r="4" spans="1:33" s="165" customFormat="1" ht="18.75" customHeight="1" x14ac:dyDescent="0.25">
      <c r="A4" s="680" t="s">
        <v>482</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162"/>
      <c r="AF4" s="163"/>
      <c r="AG4" s="164"/>
    </row>
    <row r="5" spans="1:33" ht="18.75" customHeight="1" x14ac:dyDescent="0.3">
      <c r="A5" s="166"/>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681"/>
      <c r="AC5" s="681"/>
      <c r="AD5" s="681"/>
      <c r="AE5" s="167"/>
      <c r="AF5" s="168"/>
    </row>
    <row r="6" spans="1:33" ht="37.5" customHeight="1" x14ac:dyDescent="0.3">
      <c r="A6" s="668" t="s">
        <v>165</v>
      </c>
      <c r="B6" s="96" t="s">
        <v>3</v>
      </c>
      <c r="C6" s="96" t="s">
        <v>3</v>
      </c>
      <c r="D6" s="96" t="s">
        <v>4</v>
      </c>
      <c r="E6" s="96" t="s">
        <v>5</v>
      </c>
      <c r="F6" s="669" t="s">
        <v>6</v>
      </c>
      <c r="G6" s="670"/>
      <c r="H6" s="669" t="s">
        <v>7</v>
      </c>
      <c r="I6" s="671"/>
      <c r="J6" s="669" t="s">
        <v>8</v>
      </c>
      <c r="K6" s="671"/>
      <c r="L6" s="669" t="s">
        <v>9</v>
      </c>
      <c r="M6" s="671"/>
      <c r="N6" s="669" t="s">
        <v>10</v>
      </c>
      <c r="O6" s="671"/>
      <c r="P6" s="669" t="s">
        <v>11</v>
      </c>
      <c r="Q6" s="671"/>
      <c r="R6" s="669" t="s">
        <v>12</v>
      </c>
      <c r="S6" s="671"/>
      <c r="T6" s="669" t="s">
        <v>13</v>
      </c>
      <c r="U6" s="671"/>
      <c r="V6" s="669" t="s">
        <v>14</v>
      </c>
      <c r="W6" s="671"/>
      <c r="X6" s="669" t="s">
        <v>15</v>
      </c>
      <c r="Y6" s="671"/>
      <c r="Z6" s="669" t="s">
        <v>16</v>
      </c>
      <c r="AA6" s="671"/>
      <c r="AB6" s="669" t="s">
        <v>17</v>
      </c>
      <c r="AC6" s="671"/>
      <c r="AD6" s="672" t="s">
        <v>18</v>
      </c>
      <c r="AE6" s="672"/>
      <c r="AF6" s="658" t="s">
        <v>19</v>
      </c>
    </row>
    <row r="7" spans="1:33" ht="37.5" x14ac:dyDescent="0.3">
      <c r="A7" s="668"/>
      <c r="B7" s="3">
        <v>2024</v>
      </c>
      <c r="C7" s="4">
        <v>45292</v>
      </c>
      <c r="D7" s="4">
        <v>45292</v>
      </c>
      <c r="E7" s="4">
        <v>45292</v>
      </c>
      <c r="F7" s="5" t="s">
        <v>20</v>
      </c>
      <c r="G7" s="5" t="s">
        <v>21</v>
      </c>
      <c r="H7" s="5" t="s">
        <v>22</v>
      </c>
      <c r="I7" s="97" t="s">
        <v>166</v>
      </c>
      <c r="J7" s="5" t="s">
        <v>22</v>
      </c>
      <c r="K7" s="97" t="s">
        <v>166</v>
      </c>
      <c r="L7" s="5" t="s">
        <v>22</v>
      </c>
      <c r="M7" s="97" t="s">
        <v>166</v>
      </c>
      <c r="N7" s="5" t="s">
        <v>22</v>
      </c>
      <c r="O7" s="97" t="s">
        <v>166</v>
      </c>
      <c r="P7" s="5" t="s">
        <v>22</v>
      </c>
      <c r="Q7" s="97" t="s">
        <v>166</v>
      </c>
      <c r="R7" s="5" t="s">
        <v>22</v>
      </c>
      <c r="S7" s="97" t="s">
        <v>166</v>
      </c>
      <c r="T7" s="5" t="s">
        <v>22</v>
      </c>
      <c r="U7" s="97" t="s">
        <v>166</v>
      </c>
      <c r="V7" s="5" t="s">
        <v>22</v>
      </c>
      <c r="W7" s="97" t="s">
        <v>166</v>
      </c>
      <c r="X7" s="5" t="s">
        <v>22</v>
      </c>
      <c r="Y7" s="97" t="s">
        <v>166</v>
      </c>
      <c r="Z7" s="5" t="s">
        <v>22</v>
      </c>
      <c r="AA7" s="97" t="s">
        <v>166</v>
      </c>
      <c r="AB7" s="5" t="s">
        <v>22</v>
      </c>
      <c r="AC7" s="97" t="s">
        <v>166</v>
      </c>
      <c r="AD7" s="5" t="s">
        <v>22</v>
      </c>
      <c r="AE7" s="97" t="s">
        <v>166</v>
      </c>
      <c r="AF7" s="659"/>
    </row>
    <row r="8" spans="1:33" x14ac:dyDescent="0.3">
      <c r="A8" s="169">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row>
    <row r="9" spans="1:33" s="170" customFormat="1" x14ac:dyDescent="0.3">
      <c r="A9" s="676" t="s">
        <v>222</v>
      </c>
      <c r="B9" s="677"/>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8"/>
    </row>
    <row r="10" spans="1:33" s="170" customFormat="1" x14ac:dyDescent="0.3">
      <c r="A10" s="676" t="s">
        <v>54</v>
      </c>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8"/>
    </row>
    <row r="11" spans="1:33" ht="93.75" x14ac:dyDescent="0.3">
      <c r="A11" s="171" t="s">
        <v>223</v>
      </c>
      <c r="B11" s="172">
        <f t="shared" ref="B11:J11" si="0">B12</f>
        <v>362.5</v>
      </c>
      <c r="C11" s="173">
        <f t="shared" si="0"/>
        <v>0</v>
      </c>
      <c r="D11" s="173">
        <f>D12</f>
        <v>0</v>
      </c>
      <c r="E11" s="172">
        <f t="shared" si="0"/>
        <v>0</v>
      </c>
      <c r="F11" s="174">
        <f t="shared" si="0"/>
        <v>0</v>
      </c>
      <c r="G11" s="174">
        <f t="shared" si="0"/>
        <v>0</v>
      </c>
      <c r="H11" s="172">
        <f>H12</f>
        <v>0</v>
      </c>
      <c r="I11" s="172">
        <f t="shared" si="0"/>
        <v>0</v>
      </c>
      <c r="J11" s="172">
        <f t="shared" si="0"/>
        <v>0</v>
      </c>
      <c r="K11" s="174"/>
      <c r="L11" s="172">
        <f>L12</f>
        <v>140</v>
      </c>
      <c r="M11" s="174"/>
      <c r="N11" s="172">
        <f>N12</f>
        <v>0</v>
      </c>
      <c r="O11" s="174"/>
      <c r="P11" s="172">
        <f>P12</f>
        <v>0</v>
      </c>
      <c r="Q11" s="174"/>
      <c r="R11" s="172">
        <f>R12</f>
        <v>0</v>
      </c>
      <c r="S11" s="174"/>
      <c r="T11" s="172">
        <f>T12</f>
        <v>0</v>
      </c>
      <c r="U11" s="174"/>
      <c r="V11" s="172">
        <f>V12</f>
        <v>0</v>
      </c>
      <c r="W11" s="174"/>
      <c r="X11" s="172">
        <f>X12</f>
        <v>0</v>
      </c>
      <c r="Y11" s="174"/>
      <c r="Z11" s="172">
        <f>Z12</f>
        <v>0</v>
      </c>
      <c r="AA11" s="174"/>
      <c r="AB11" s="172">
        <f>AB12</f>
        <v>222.5</v>
      </c>
      <c r="AC11" s="174"/>
      <c r="AD11" s="172">
        <f>AD12</f>
        <v>0</v>
      </c>
      <c r="AE11" s="175"/>
      <c r="AF11" s="176"/>
      <c r="AG11" s="177">
        <f>AD11+AB11+Z11+X11+V11+T11+R11+P11+N11+L11+J11+H11-B11</f>
        <v>0</v>
      </c>
    </row>
    <row r="12" spans="1:33" s="179" customFormat="1" x14ac:dyDescent="0.3">
      <c r="A12" s="178" t="s">
        <v>31</v>
      </c>
      <c r="B12" s="172">
        <f>B13+B14+B15+B16</f>
        <v>362.5</v>
      </c>
      <c r="C12" s="172">
        <f>C13+C14+C15+C16</f>
        <v>0</v>
      </c>
      <c r="D12" s="172">
        <f>D13+D14+D15+D16</f>
        <v>0</v>
      </c>
      <c r="E12" s="172">
        <f t="shared" ref="E12:J12" si="1">E13+E14+E15+E16</f>
        <v>0</v>
      </c>
      <c r="F12" s="172">
        <f t="shared" si="1"/>
        <v>0</v>
      </c>
      <c r="G12" s="172">
        <f t="shared" si="1"/>
        <v>0</v>
      </c>
      <c r="H12" s="172">
        <f>H13+H14+H15+H16</f>
        <v>0</v>
      </c>
      <c r="I12" s="172">
        <f t="shared" si="1"/>
        <v>0</v>
      </c>
      <c r="J12" s="172">
        <f t="shared" si="1"/>
        <v>0</v>
      </c>
      <c r="K12" s="172"/>
      <c r="L12" s="172">
        <f>L13+L14+L15+L16</f>
        <v>140</v>
      </c>
      <c r="M12" s="172"/>
      <c r="N12" s="172">
        <f>N13+N14+N15+N16</f>
        <v>0</v>
      </c>
      <c r="O12" s="172"/>
      <c r="P12" s="172">
        <f>P13+P14+P15+P16</f>
        <v>0</v>
      </c>
      <c r="Q12" s="172"/>
      <c r="R12" s="172">
        <f>R13+R14+R15+R16</f>
        <v>0</v>
      </c>
      <c r="S12" s="172"/>
      <c r="T12" s="172">
        <f>T13+T14+T15+T16</f>
        <v>0</v>
      </c>
      <c r="U12" s="172"/>
      <c r="V12" s="172">
        <f>V13+V14+V15+V16</f>
        <v>0</v>
      </c>
      <c r="W12" s="172"/>
      <c r="X12" s="172">
        <f>X13+X14+X15+X16</f>
        <v>0</v>
      </c>
      <c r="Y12" s="172"/>
      <c r="Z12" s="172">
        <f>Z13+Z14+Z15+Z16</f>
        <v>0</v>
      </c>
      <c r="AA12" s="172"/>
      <c r="AB12" s="172">
        <f>AB13+AB14+AB15+AB16</f>
        <v>222.5</v>
      </c>
      <c r="AC12" s="172"/>
      <c r="AD12" s="172">
        <f>AD13+AD14+AD15+AD16</f>
        <v>0</v>
      </c>
      <c r="AE12" s="172"/>
      <c r="AF12" s="176"/>
      <c r="AG12" s="177">
        <f t="shared" ref="AG12:AG75" si="2">AD12+AB12+Z12+X12+V12+T12+R12+P12+N12+L12+J12+H12-B12</f>
        <v>0</v>
      </c>
    </row>
    <row r="13" spans="1:33" x14ac:dyDescent="0.3">
      <c r="A13" s="180" t="s">
        <v>171</v>
      </c>
      <c r="B13" s="181">
        <f>H13+J13+L13+N13+P13+R13+T13+V13+X13+Z13+AB13+AD13</f>
        <v>0</v>
      </c>
      <c r="C13" s="182">
        <f>H13+J13</f>
        <v>0</v>
      </c>
      <c r="D13" s="182">
        <f>I13</f>
        <v>0</v>
      </c>
      <c r="E13" s="181">
        <v>0</v>
      </c>
      <c r="F13" s="183">
        <v>0</v>
      </c>
      <c r="G13" s="181">
        <v>0</v>
      </c>
      <c r="H13" s="181"/>
      <c r="I13" s="181">
        <v>0</v>
      </c>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4"/>
      <c r="AG13" s="177">
        <f t="shared" si="2"/>
        <v>0</v>
      </c>
    </row>
    <row r="14" spans="1:33" x14ac:dyDescent="0.3">
      <c r="A14" s="180" t="s">
        <v>32</v>
      </c>
      <c r="B14" s="181">
        <f>H14+J14+L14+N14+P14+R14+T14+V14+X14+Z14+AB14+AD14</f>
        <v>0</v>
      </c>
      <c r="C14" s="182">
        <f>H14+J14</f>
        <v>0</v>
      </c>
      <c r="D14" s="182">
        <f>I14</f>
        <v>0</v>
      </c>
      <c r="E14" s="181">
        <v>0</v>
      </c>
      <c r="F14" s="183">
        <v>0</v>
      </c>
      <c r="G14" s="181">
        <v>0</v>
      </c>
      <c r="H14" s="181"/>
      <c r="I14" s="181">
        <v>0</v>
      </c>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4"/>
      <c r="AG14" s="177">
        <f t="shared" si="2"/>
        <v>0</v>
      </c>
    </row>
    <row r="15" spans="1:33" x14ac:dyDescent="0.3">
      <c r="A15" s="180" t="s">
        <v>33</v>
      </c>
      <c r="B15" s="181">
        <f>H15+J15+L15+N15+P15+R15+T15+V15+X15+Z15+AB15+AD15</f>
        <v>362.5</v>
      </c>
      <c r="C15" s="182">
        <f>H15+J15</f>
        <v>0</v>
      </c>
      <c r="D15" s="182">
        <f>I15</f>
        <v>0</v>
      </c>
      <c r="E15" s="183">
        <f>I15</f>
        <v>0</v>
      </c>
      <c r="F15" s="183">
        <v>0</v>
      </c>
      <c r="G15" s="183">
        <v>0</v>
      </c>
      <c r="H15" s="183"/>
      <c r="I15" s="183">
        <v>0</v>
      </c>
      <c r="J15" s="183"/>
      <c r="K15" s="183"/>
      <c r="L15" s="183">
        <v>140</v>
      </c>
      <c r="M15" s="183"/>
      <c r="N15" s="183"/>
      <c r="O15" s="183"/>
      <c r="P15" s="183"/>
      <c r="Q15" s="183"/>
      <c r="R15" s="183"/>
      <c r="S15" s="183"/>
      <c r="T15" s="183"/>
      <c r="U15" s="183"/>
      <c r="V15" s="183"/>
      <c r="W15" s="183"/>
      <c r="X15" s="185"/>
      <c r="Y15" s="183"/>
      <c r="Z15" s="183"/>
      <c r="AA15" s="183"/>
      <c r="AB15" s="183">
        <v>222.5</v>
      </c>
      <c r="AC15" s="183"/>
      <c r="AD15" s="185"/>
      <c r="AE15" s="185"/>
      <c r="AF15" s="184"/>
      <c r="AG15" s="177">
        <f t="shared" si="2"/>
        <v>0</v>
      </c>
    </row>
    <row r="16" spans="1:33" x14ac:dyDescent="0.3">
      <c r="A16" s="180" t="s">
        <v>224</v>
      </c>
      <c r="B16" s="181">
        <f>H16+J16+L16+N16+P16+R16+T16+V16+X16+Z16+AB16+AD16</f>
        <v>0</v>
      </c>
      <c r="C16" s="182">
        <f>H16+J16</f>
        <v>0</v>
      </c>
      <c r="D16" s="182">
        <f>I16</f>
        <v>0</v>
      </c>
      <c r="E16" s="181">
        <v>0</v>
      </c>
      <c r="F16" s="183">
        <v>0</v>
      </c>
      <c r="G16" s="181">
        <v>0</v>
      </c>
      <c r="H16" s="181"/>
      <c r="I16" s="181">
        <v>0</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4"/>
      <c r="AG16" s="177">
        <f t="shared" si="2"/>
        <v>0</v>
      </c>
    </row>
    <row r="17" spans="1:33" s="179" customFormat="1" ht="23.25" customHeight="1" x14ac:dyDescent="0.3">
      <c r="A17" s="673" t="s">
        <v>225</v>
      </c>
      <c r="B17" s="674"/>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5"/>
      <c r="AG17" s="177">
        <f t="shared" si="2"/>
        <v>0</v>
      </c>
    </row>
    <row r="18" spans="1:33" s="170" customFormat="1" x14ac:dyDescent="0.3">
      <c r="A18" s="676" t="s">
        <v>54</v>
      </c>
      <c r="B18" s="677"/>
      <c r="C18" s="677"/>
      <c r="D18" s="677"/>
      <c r="E18" s="677"/>
      <c r="F18" s="677"/>
      <c r="G18" s="677"/>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677"/>
      <c r="AF18" s="678"/>
      <c r="AG18" s="177">
        <f t="shared" si="2"/>
        <v>0</v>
      </c>
    </row>
    <row r="19" spans="1:33" ht="75" x14ac:dyDescent="0.3">
      <c r="A19" s="186" t="s">
        <v>226</v>
      </c>
      <c r="B19" s="172">
        <f t="shared" ref="B19:H19" si="3">B20</f>
        <v>0</v>
      </c>
      <c r="C19" s="173">
        <f t="shared" si="3"/>
        <v>0</v>
      </c>
      <c r="D19" s="173">
        <f t="shared" si="3"/>
        <v>0</v>
      </c>
      <c r="E19" s="174">
        <f>E20</f>
        <v>0</v>
      </c>
      <c r="F19" s="173">
        <f t="shared" si="3"/>
        <v>0</v>
      </c>
      <c r="G19" s="173">
        <f t="shared" si="3"/>
        <v>0</v>
      </c>
      <c r="H19" s="172">
        <f t="shared" si="3"/>
        <v>0</v>
      </c>
      <c r="I19" s="174">
        <f>I20</f>
        <v>0</v>
      </c>
      <c r="J19" s="172">
        <f>J20</f>
        <v>0</v>
      </c>
      <c r="K19" s="174"/>
      <c r="L19" s="172">
        <f>L20</f>
        <v>0</v>
      </c>
      <c r="M19" s="174"/>
      <c r="N19" s="172">
        <f>N20</f>
        <v>0</v>
      </c>
      <c r="O19" s="174"/>
      <c r="P19" s="172">
        <f>P20</f>
        <v>0</v>
      </c>
      <c r="Q19" s="174"/>
      <c r="R19" s="172">
        <f>R20</f>
        <v>0</v>
      </c>
      <c r="S19" s="174"/>
      <c r="T19" s="172">
        <f>T20</f>
        <v>0</v>
      </c>
      <c r="U19" s="174"/>
      <c r="V19" s="172">
        <f>V20</f>
        <v>0</v>
      </c>
      <c r="W19" s="174"/>
      <c r="X19" s="172">
        <f>X20</f>
        <v>0</v>
      </c>
      <c r="Y19" s="174"/>
      <c r="Z19" s="172">
        <f>Z20</f>
        <v>0</v>
      </c>
      <c r="AA19" s="174"/>
      <c r="AB19" s="172">
        <f>AB20</f>
        <v>0</v>
      </c>
      <c r="AC19" s="174"/>
      <c r="AD19" s="172">
        <f>AD20</f>
        <v>0</v>
      </c>
      <c r="AE19" s="175"/>
      <c r="AF19" s="176"/>
      <c r="AG19" s="177">
        <f t="shared" si="2"/>
        <v>0</v>
      </c>
    </row>
    <row r="20" spans="1:33" s="179" customFormat="1" x14ac:dyDescent="0.3">
      <c r="A20" s="178" t="s">
        <v>31</v>
      </c>
      <c r="B20" s="172">
        <f>B21+B22+B23+B24</f>
        <v>0</v>
      </c>
      <c r="C20" s="172">
        <f>C21+C22+C23+C24</f>
        <v>0</v>
      </c>
      <c r="D20" s="172">
        <f t="shared" ref="D20:J20" si="4">D21+D22+D23+D24</f>
        <v>0</v>
      </c>
      <c r="E20" s="172">
        <f>E21+E22+E23+E24</f>
        <v>0</v>
      </c>
      <c r="F20" s="172">
        <f t="shared" si="4"/>
        <v>0</v>
      </c>
      <c r="G20" s="172">
        <f t="shared" si="4"/>
        <v>0</v>
      </c>
      <c r="H20" s="172">
        <f t="shared" si="4"/>
        <v>0</v>
      </c>
      <c r="I20" s="172">
        <f t="shared" si="4"/>
        <v>0</v>
      </c>
      <c r="J20" s="172">
        <f t="shared" si="4"/>
        <v>0</v>
      </c>
      <c r="K20" s="172"/>
      <c r="L20" s="172">
        <f>L21+L22+L23+L24</f>
        <v>0</v>
      </c>
      <c r="M20" s="172"/>
      <c r="N20" s="172">
        <f>N21+N22+N23+N24</f>
        <v>0</v>
      </c>
      <c r="O20" s="172"/>
      <c r="P20" s="172">
        <f>P21+P22+P23+P24</f>
        <v>0</v>
      </c>
      <c r="Q20" s="172"/>
      <c r="R20" s="172">
        <f>R21+R22+R23+R24</f>
        <v>0</v>
      </c>
      <c r="S20" s="172"/>
      <c r="T20" s="172">
        <f>T21+T22+T23+T24</f>
        <v>0</v>
      </c>
      <c r="U20" s="172"/>
      <c r="V20" s="172">
        <f>V21+V22+V23+V24</f>
        <v>0</v>
      </c>
      <c r="W20" s="172"/>
      <c r="X20" s="172">
        <f>X21+X22+X23+X24</f>
        <v>0</v>
      </c>
      <c r="Y20" s="172"/>
      <c r="Z20" s="172">
        <f>Z21+Z22+Z23+Z24</f>
        <v>0</v>
      </c>
      <c r="AA20" s="172"/>
      <c r="AB20" s="172">
        <f>AB21+AB22+AB23+AB24</f>
        <v>0</v>
      </c>
      <c r="AC20" s="172"/>
      <c r="AD20" s="172">
        <f>AD21+AD22+AD23+AD24</f>
        <v>0</v>
      </c>
      <c r="AE20" s="172"/>
      <c r="AF20" s="176"/>
      <c r="AG20" s="177">
        <f t="shared" si="2"/>
        <v>0</v>
      </c>
    </row>
    <row r="21" spans="1:33" x14ac:dyDescent="0.3">
      <c r="A21" s="180" t="s">
        <v>171</v>
      </c>
      <c r="B21" s="181">
        <f>H21+J21+L21+N21+P21+R21+T21+V21+X21+Z21+AB21+AD21</f>
        <v>0</v>
      </c>
      <c r="C21" s="182">
        <f>H21+J21</f>
        <v>0</v>
      </c>
      <c r="D21" s="181">
        <f>I21</f>
        <v>0</v>
      </c>
      <c r="E21" s="181">
        <v>0</v>
      </c>
      <c r="F21" s="181">
        <v>0</v>
      </c>
      <c r="G21" s="181">
        <v>0</v>
      </c>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4"/>
      <c r="AG21" s="177">
        <f t="shared" si="2"/>
        <v>0</v>
      </c>
    </row>
    <row r="22" spans="1:33" x14ac:dyDescent="0.3">
      <c r="A22" s="180" t="s">
        <v>32</v>
      </c>
      <c r="B22" s="181">
        <f>H22+J22+L22+N22+P22+R22+T22+V22+X22+Z22+AB22+AD22</f>
        <v>0</v>
      </c>
      <c r="C22" s="182">
        <f>H22+J22</f>
        <v>0</v>
      </c>
      <c r="D22" s="181">
        <f>I22</f>
        <v>0</v>
      </c>
      <c r="E22" s="181">
        <v>0</v>
      </c>
      <c r="F22" s="181">
        <v>0</v>
      </c>
      <c r="G22" s="181">
        <v>0</v>
      </c>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4"/>
      <c r="AG22" s="177">
        <f t="shared" si="2"/>
        <v>0</v>
      </c>
    </row>
    <row r="23" spans="1:33" x14ac:dyDescent="0.3">
      <c r="A23" s="180" t="s">
        <v>33</v>
      </c>
      <c r="B23" s="181">
        <f>H23+J23+L23+N23+P23+R23+T23+V23+X23+Z23+AB23+AD23</f>
        <v>0</v>
      </c>
      <c r="C23" s="182">
        <f>H23+J23</f>
        <v>0</v>
      </c>
      <c r="D23" s="181">
        <f>I23</f>
        <v>0</v>
      </c>
      <c r="E23" s="183">
        <f>I23</f>
        <v>0</v>
      </c>
      <c r="F23" s="183">
        <v>0</v>
      </c>
      <c r="G23" s="183">
        <v>0</v>
      </c>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5"/>
      <c r="AF23" s="184"/>
      <c r="AG23" s="177">
        <f t="shared" si="2"/>
        <v>0</v>
      </c>
    </row>
    <row r="24" spans="1:33" x14ac:dyDescent="0.3">
      <c r="A24" s="180" t="s">
        <v>224</v>
      </c>
      <c r="B24" s="181">
        <f>H24+J24+L24+N24+P24+R24+T24+V24+X24+Z24+AB24+AD24</f>
        <v>0</v>
      </c>
      <c r="C24" s="182">
        <f>H24+J24</f>
        <v>0</v>
      </c>
      <c r="D24" s="181">
        <f>I24</f>
        <v>0</v>
      </c>
      <c r="E24" s="181">
        <v>0</v>
      </c>
      <c r="F24" s="181">
        <v>0</v>
      </c>
      <c r="G24" s="181">
        <v>0</v>
      </c>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4"/>
      <c r="AG24" s="177">
        <f t="shared" si="2"/>
        <v>0</v>
      </c>
    </row>
    <row r="25" spans="1:33" s="179" customFormat="1" ht="120.75" customHeight="1" x14ac:dyDescent="0.3">
      <c r="A25" s="186" t="s">
        <v>227</v>
      </c>
      <c r="B25" s="172">
        <f>B26</f>
        <v>0</v>
      </c>
      <c r="C25" s="173">
        <f>C26</f>
        <v>0</v>
      </c>
      <c r="D25" s="173">
        <f>D26</f>
        <v>0</v>
      </c>
      <c r="E25" s="172">
        <f>E26</f>
        <v>0</v>
      </c>
      <c r="F25" s="173">
        <f>F26</f>
        <v>0</v>
      </c>
      <c r="G25" s="174">
        <v>0</v>
      </c>
      <c r="H25" s="172">
        <f>H26</f>
        <v>0</v>
      </c>
      <c r="I25" s="172">
        <f>I26</f>
        <v>0</v>
      </c>
      <c r="J25" s="172">
        <f>J26</f>
        <v>0</v>
      </c>
      <c r="K25" s="174"/>
      <c r="L25" s="172">
        <f>L26</f>
        <v>0</v>
      </c>
      <c r="M25" s="174"/>
      <c r="N25" s="172">
        <f>N26</f>
        <v>0</v>
      </c>
      <c r="O25" s="174"/>
      <c r="P25" s="172">
        <f>P26</f>
        <v>0</v>
      </c>
      <c r="Q25" s="174"/>
      <c r="R25" s="172">
        <f>R26</f>
        <v>0</v>
      </c>
      <c r="S25" s="174"/>
      <c r="T25" s="172">
        <f>T26</f>
        <v>0</v>
      </c>
      <c r="U25" s="174"/>
      <c r="V25" s="172">
        <f>V26</f>
        <v>0</v>
      </c>
      <c r="W25" s="174"/>
      <c r="X25" s="172">
        <f>X26</f>
        <v>0</v>
      </c>
      <c r="Y25" s="174"/>
      <c r="Z25" s="172">
        <f>Z26</f>
        <v>0</v>
      </c>
      <c r="AA25" s="174"/>
      <c r="AB25" s="172">
        <f>AB26</f>
        <v>0</v>
      </c>
      <c r="AC25" s="174"/>
      <c r="AD25" s="172">
        <f>AD26</f>
        <v>0</v>
      </c>
      <c r="AE25" s="175"/>
      <c r="AF25" s="176"/>
      <c r="AG25" s="177">
        <f t="shared" si="2"/>
        <v>0</v>
      </c>
    </row>
    <row r="26" spans="1:33" s="179" customFormat="1" x14ac:dyDescent="0.3">
      <c r="A26" s="178" t="s">
        <v>31</v>
      </c>
      <c r="B26" s="172">
        <f t="shared" ref="B26:J26" si="5">B27+B28+B29+B30</f>
        <v>0</v>
      </c>
      <c r="C26" s="172">
        <f t="shared" si="5"/>
        <v>0</v>
      </c>
      <c r="D26" s="172">
        <f t="shared" si="5"/>
        <v>0</v>
      </c>
      <c r="E26" s="172">
        <f>E27+E28+E29+E30</f>
        <v>0</v>
      </c>
      <c r="F26" s="172">
        <f t="shared" si="5"/>
        <v>0</v>
      </c>
      <c r="G26" s="172">
        <f t="shared" si="5"/>
        <v>0</v>
      </c>
      <c r="H26" s="172">
        <f t="shared" si="5"/>
        <v>0</v>
      </c>
      <c r="I26" s="172">
        <f t="shared" si="5"/>
        <v>0</v>
      </c>
      <c r="J26" s="172">
        <f t="shared" si="5"/>
        <v>0</v>
      </c>
      <c r="K26" s="172"/>
      <c r="L26" s="172">
        <f>L27+L28+L29+L30</f>
        <v>0</v>
      </c>
      <c r="M26" s="172"/>
      <c r="N26" s="172">
        <f>N27+N28+N29+N30</f>
        <v>0</v>
      </c>
      <c r="O26" s="172"/>
      <c r="P26" s="172">
        <f>P27+P28+P29+P30</f>
        <v>0</v>
      </c>
      <c r="Q26" s="172"/>
      <c r="R26" s="172">
        <f>R27+R28+R29+R30</f>
        <v>0</v>
      </c>
      <c r="S26" s="172"/>
      <c r="T26" s="172">
        <f>T27+T28+T29+T30</f>
        <v>0</v>
      </c>
      <c r="U26" s="172"/>
      <c r="V26" s="172">
        <f>V27+V28+V29+V30</f>
        <v>0</v>
      </c>
      <c r="W26" s="172"/>
      <c r="X26" s="172">
        <f>X27+X28+X29+X30</f>
        <v>0</v>
      </c>
      <c r="Y26" s="172"/>
      <c r="Z26" s="172">
        <f>Z27+Z28+Z29+Z30</f>
        <v>0</v>
      </c>
      <c r="AA26" s="172"/>
      <c r="AB26" s="172">
        <f>AB27+AB28+AB29+AB30</f>
        <v>0</v>
      </c>
      <c r="AC26" s="172"/>
      <c r="AD26" s="172">
        <f>AD27+AD28+AD29+AD30</f>
        <v>0</v>
      </c>
      <c r="AE26" s="172"/>
      <c r="AF26" s="176"/>
      <c r="AG26" s="177">
        <f t="shared" si="2"/>
        <v>0</v>
      </c>
    </row>
    <row r="27" spans="1:33" x14ac:dyDescent="0.3">
      <c r="A27" s="180" t="s">
        <v>171</v>
      </c>
      <c r="B27" s="181">
        <f>H27+J27+L27+N27+P27+R27+T27+V27+X27+Z27+AB27+AD27</f>
        <v>0</v>
      </c>
      <c r="C27" s="181">
        <f>H27+J27</f>
        <v>0</v>
      </c>
      <c r="D27" s="187">
        <f>I27</f>
        <v>0</v>
      </c>
      <c r="E27" s="181">
        <v>0</v>
      </c>
      <c r="F27" s="181">
        <v>0</v>
      </c>
      <c r="G27" s="181">
        <v>0</v>
      </c>
      <c r="H27" s="181">
        <v>0</v>
      </c>
      <c r="I27" s="181">
        <v>0</v>
      </c>
      <c r="J27" s="181">
        <v>0</v>
      </c>
      <c r="K27" s="181"/>
      <c r="L27" s="181">
        <v>0</v>
      </c>
      <c r="M27" s="181"/>
      <c r="N27" s="181">
        <v>0</v>
      </c>
      <c r="O27" s="181"/>
      <c r="P27" s="181">
        <v>0</v>
      </c>
      <c r="Q27" s="181"/>
      <c r="R27" s="181">
        <v>0</v>
      </c>
      <c r="S27" s="181"/>
      <c r="T27" s="181">
        <v>0</v>
      </c>
      <c r="U27" s="181"/>
      <c r="V27" s="181">
        <v>0</v>
      </c>
      <c r="W27" s="181"/>
      <c r="X27" s="181">
        <v>0</v>
      </c>
      <c r="Y27" s="181"/>
      <c r="Z27" s="181">
        <v>0</v>
      </c>
      <c r="AA27" s="181"/>
      <c r="AB27" s="181">
        <v>0</v>
      </c>
      <c r="AC27" s="181"/>
      <c r="AD27" s="181">
        <v>0</v>
      </c>
      <c r="AE27" s="181"/>
      <c r="AF27" s="184"/>
      <c r="AG27" s="177">
        <f t="shared" si="2"/>
        <v>0</v>
      </c>
    </row>
    <row r="28" spans="1:33" x14ac:dyDescent="0.3">
      <c r="A28" s="180" t="s">
        <v>32</v>
      </c>
      <c r="B28" s="181">
        <f>H28+J28+L28+N28+P28+R28+T28+V28+X28+Z28+AB28+AD28</f>
        <v>0</v>
      </c>
      <c r="C28" s="181">
        <f>H28+J28</f>
        <v>0</v>
      </c>
      <c r="D28" s="187">
        <f>I28</f>
        <v>0</v>
      </c>
      <c r="E28" s="181">
        <v>0</v>
      </c>
      <c r="F28" s="181">
        <v>0</v>
      </c>
      <c r="G28" s="181">
        <v>0</v>
      </c>
      <c r="H28" s="181">
        <v>0</v>
      </c>
      <c r="I28" s="181">
        <v>0</v>
      </c>
      <c r="J28" s="181">
        <v>0</v>
      </c>
      <c r="K28" s="181"/>
      <c r="L28" s="181">
        <v>0</v>
      </c>
      <c r="M28" s="181"/>
      <c r="N28" s="181">
        <v>0</v>
      </c>
      <c r="O28" s="181"/>
      <c r="P28" s="181">
        <v>0</v>
      </c>
      <c r="Q28" s="181"/>
      <c r="R28" s="181">
        <v>0</v>
      </c>
      <c r="S28" s="181"/>
      <c r="T28" s="181">
        <v>0</v>
      </c>
      <c r="U28" s="181"/>
      <c r="V28" s="181">
        <v>0</v>
      </c>
      <c r="W28" s="181"/>
      <c r="X28" s="181">
        <v>0</v>
      </c>
      <c r="Y28" s="181"/>
      <c r="Z28" s="181">
        <v>0</v>
      </c>
      <c r="AA28" s="181"/>
      <c r="AB28" s="181">
        <v>0</v>
      </c>
      <c r="AC28" s="181"/>
      <c r="AD28" s="181">
        <v>0</v>
      </c>
      <c r="AE28" s="181"/>
      <c r="AF28" s="184"/>
      <c r="AG28" s="177">
        <f t="shared" si="2"/>
        <v>0</v>
      </c>
    </row>
    <row r="29" spans="1:33" x14ac:dyDescent="0.3">
      <c r="A29" s="180" t="s">
        <v>33</v>
      </c>
      <c r="B29" s="181">
        <f>H29+J29+L29+N29+P29+R29+T29+V29+X29+Z29+AB29+AD29</f>
        <v>0</v>
      </c>
      <c r="C29" s="181">
        <f>H29+J29</f>
        <v>0</v>
      </c>
      <c r="D29" s="187">
        <f>I29</f>
        <v>0</v>
      </c>
      <c r="E29" s="183">
        <f>I29</f>
        <v>0</v>
      </c>
      <c r="F29" s="183">
        <v>0</v>
      </c>
      <c r="G29" s="183">
        <v>0</v>
      </c>
      <c r="H29" s="183">
        <v>0</v>
      </c>
      <c r="I29" s="183">
        <v>0</v>
      </c>
      <c r="J29" s="183">
        <v>0</v>
      </c>
      <c r="K29" s="183"/>
      <c r="L29" s="183">
        <v>0</v>
      </c>
      <c r="M29" s="183"/>
      <c r="N29" s="183">
        <v>0</v>
      </c>
      <c r="O29" s="183"/>
      <c r="P29" s="183">
        <v>0</v>
      </c>
      <c r="Q29" s="183"/>
      <c r="R29" s="183">
        <v>0</v>
      </c>
      <c r="S29" s="183"/>
      <c r="T29" s="183">
        <v>0</v>
      </c>
      <c r="U29" s="183"/>
      <c r="V29" s="183">
        <v>0</v>
      </c>
      <c r="W29" s="183"/>
      <c r="X29" s="183">
        <v>0</v>
      </c>
      <c r="Y29" s="183"/>
      <c r="Z29" s="183">
        <v>0</v>
      </c>
      <c r="AA29" s="183"/>
      <c r="AB29" s="183">
        <v>0</v>
      </c>
      <c r="AC29" s="183"/>
      <c r="AD29" s="183">
        <v>0</v>
      </c>
      <c r="AE29" s="185"/>
      <c r="AF29" s="184"/>
      <c r="AG29" s="177">
        <f t="shared" si="2"/>
        <v>0</v>
      </c>
    </row>
    <row r="30" spans="1:33" x14ac:dyDescent="0.3">
      <c r="A30" s="180" t="s">
        <v>224</v>
      </c>
      <c r="B30" s="181">
        <f>H30+J30+L30+N30+P30+R30+T30+V30+X30+Z30+AB30+AD30</f>
        <v>0</v>
      </c>
      <c r="C30" s="181">
        <f>H30+J30</f>
        <v>0</v>
      </c>
      <c r="D30" s="187">
        <f>I30</f>
        <v>0</v>
      </c>
      <c r="E30" s="181">
        <v>0</v>
      </c>
      <c r="F30" s="181">
        <v>0</v>
      </c>
      <c r="G30" s="181">
        <v>0</v>
      </c>
      <c r="H30" s="181">
        <v>0</v>
      </c>
      <c r="I30" s="181">
        <v>0</v>
      </c>
      <c r="J30" s="181">
        <v>0</v>
      </c>
      <c r="K30" s="181"/>
      <c r="L30" s="181">
        <v>0</v>
      </c>
      <c r="M30" s="181"/>
      <c r="N30" s="181">
        <v>0</v>
      </c>
      <c r="O30" s="181"/>
      <c r="P30" s="181">
        <v>0</v>
      </c>
      <c r="Q30" s="181"/>
      <c r="R30" s="181">
        <v>0</v>
      </c>
      <c r="S30" s="181"/>
      <c r="T30" s="181">
        <v>0</v>
      </c>
      <c r="U30" s="181"/>
      <c r="V30" s="181">
        <v>0</v>
      </c>
      <c r="W30" s="181"/>
      <c r="X30" s="181">
        <v>0</v>
      </c>
      <c r="Y30" s="181"/>
      <c r="Z30" s="181">
        <v>0</v>
      </c>
      <c r="AA30" s="181"/>
      <c r="AB30" s="181">
        <v>0</v>
      </c>
      <c r="AC30" s="181"/>
      <c r="AD30" s="181">
        <v>0</v>
      </c>
      <c r="AE30" s="181"/>
      <c r="AF30" s="184"/>
      <c r="AG30" s="177">
        <f t="shared" si="2"/>
        <v>0</v>
      </c>
    </row>
    <row r="31" spans="1:33" s="179" customFormat="1" ht="75" x14ac:dyDescent="0.3">
      <c r="A31" s="99" t="s">
        <v>228</v>
      </c>
      <c r="B31" s="172">
        <f t="shared" ref="B31:AD31" si="6">B32</f>
        <v>29265.500000000004</v>
      </c>
      <c r="C31" s="172">
        <f t="shared" si="6"/>
        <v>5110.1905900000002</v>
      </c>
      <c r="D31" s="172">
        <f t="shared" si="6"/>
        <v>0</v>
      </c>
      <c r="E31" s="172">
        <f t="shared" si="6"/>
        <v>0</v>
      </c>
      <c r="F31" s="174">
        <f t="shared" si="6"/>
        <v>0</v>
      </c>
      <c r="G31" s="174">
        <f t="shared" si="6"/>
        <v>0</v>
      </c>
      <c r="H31" s="172">
        <f t="shared" si="6"/>
        <v>3054.7245900000003</v>
      </c>
      <c r="I31" s="172">
        <f t="shared" si="6"/>
        <v>0</v>
      </c>
      <c r="J31" s="172">
        <f t="shared" si="6"/>
        <v>2055.4659999999999</v>
      </c>
      <c r="K31" s="172"/>
      <c r="L31" s="172">
        <f t="shared" si="6"/>
        <v>1096.366</v>
      </c>
      <c r="M31" s="172"/>
      <c r="N31" s="172">
        <f t="shared" si="6"/>
        <v>4874.0909999999994</v>
      </c>
      <c r="O31" s="172"/>
      <c r="P31" s="172">
        <f t="shared" si="6"/>
        <v>985.86599999999999</v>
      </c>
      <c r="Q31" s="172"/>
      <c r="R31" s="172">
        <f t="shared" si="6"/>
        <v>1316.1659999999999</v>
      </c>
      <c r="S31" s="172"/>
      <c r="T31" s="172">
        <f t="shared" si="6"/>
        <v>5221.6074100000005</v>
      </c>
      <c r="U31" s="172"/>
      <c r="V31" s="172">
        <f t="shared" si="6"/>
        <v>748.96600000000001</v>
      </c>
      <c r="W31" s="172"/>
      <c r="X31" s="172">
        <f t="shared" si="6"/>
        <v>838.96600000000001</v>
      </c>
      <c r="Y31" s="172"/>
      <c r="Z31" s="172">
        <f t="shared" si="6"/>
        <v>2544.4409999999998</v>
      </c>
      <c r="AA31" s="172"/>
      <c r="AB31" s="172">
        <f t="shared" si="6"/>
        <v>787.96600000000001</v>
      </c>
      <c r="AC31" s="172"/>
      <c r="AD31" s="172">
        <f t="shared" si="6"/>
        <v>5740.8739999999998</v>
      </c>
      <c r="AE31" s="172"/>
      <c r="AF31" s="188"/>
      <c r="AG31" s="177">
        <f t="shared" si="2"/>
        <v>0</v>
      </c>
    </row>
    <row r="32" spans="1:33" s="179" customFormat="1" x14ac:dyDescent="0.3">
      <c r="A32" s="189" t="s">
        <v>31</v>
      </c>
      <c r="B32" s="172">
        <f>B33+B34+B35+B36</f>
        <v>29265.500000000004</v>
      </c>
      <c r="C32" s="172">
        <f>C33+C34+C35+C36</f>
        <v>5110.1905900000002</v>
      </c>
      <c r="D32" s="172">
        <f>D33+D34+D35+D36</f>
        <v>0</v>
      </c>
      <c r="E32" s="172">
        <f>E33+E34+E35+E36</f>
        <v>0</v>
      </c>
      <c r="F32" s="172">
        <f>F33+F34+F35+F36</f>
        <v>0</v>
      </c>
      <c r="G32" s="172">
        <f>E32/C32*100</f>
        <v>0</v>
      </c>
      <c r="H32" s="172">
        <f>H33+H34+H35+H36</f>
        <v>3054.7245900000003</v>
      </c>
      <c r="I32" s="172">
        <f>I33+I34+I35+I36</f>
        <v>0</v>
      </c>
      <c r="J32" s="172">
        <f t="shared" ref="J32:AD32" si="7">J33+J34+J35+J36</f>
        <v>2055.4659999999999</v>
      </c>
      <c r="K32" s="172"/>
      <c r="L32" s="172">
        <f t="shared" si="7"/>
        <v>1096.366</v>
      </c>
      <c r="M32" s="172"/>
      <c r="N32" s="172">
        <f t="shared" si="7"/>
        <v>4874.0909999999994</v>
      </c>
      <c r="O32" s="172"/>
      <c r="P32" s="172">
        <f t="shared" si="7"/>
        <v>985.86599999999999</v>
      </c>
      <c r="Q32" s="172"/>
      <c r="R32" s="172">
        <f t="shared" si="7"/>
        <v>1316.1659999999999</v>
      </c>
      <c r="S32" s="172"/>
      <c r="T32" s="172">
        <f t="shared" si="7"/>
        <v>5221.6074100000005</v>
      </c>
      <c r="U32" s="172"/>
      <c r="V32" s="172">
        <f t="shared" si="7"/>
        <v>748.96600000000001</v>
      </c>
      <c r="W32" s="172"/>
      <c r="X32" s="172">
        <f t="shared" si="7"/>
        <v>838.96600000000001</v>
      </c>
      <c r="Y32" s="172"/>
      <c r="Z32" s="172">
        <f t="shared" si="7"/>
        <v>2544.4409999999998</v>
      </c>
      <c r="AA32" s="172"/>
      <c r="AB32" s="172">
        <f t="shared" si="7"/>
        <v>787.96600000000001</v>
      </c>
      <c r="AC32" s="172"/>
      <c r="AD32" s="172">
        <f t="shared" si="7"/>
        <v>5740.8739999999998</v>
      </c>
      <c r="AE32" s="172"/>
      <c r="AF32" s="190"/>
      <c r="AG32" s="177">
        <f t="shared" si="2"/>
        <v>0</v>
      </c>
    </row>
    <row r="33" spans="1:33" x14ac:dyDescent="0.3">
      <c r="A33" s="180" t="s">
        <v>171</v>
      </c>
      <c r="B33" s="181">
        <f t="shared" ref="B33:E36" si="8">B39+B45+B51+B57</f>
        <v>0</v>
      </c>
      <c r="C33" s="181">
        <f t="shared" si="8"/>
        <v>0</v>
      </c>
      <c r="D33" s="181">
        <f t="shared" si="8"/>
        <v>0</v>
      </c>
      <c r="E33" s="181">
        <f t="shared" si="8"/>
        <v>0</v>
      </c>
      <c r="F33" s="181">
        <v>0</v>
      </c>
      <c r="G33" s="181">
        <v>0</v>
      </c>
      <c r="H33" s="181">
        <f t="shared" ref="H33:AE36" si="9">H39+H45+H51+H57</f>
        <v>0</v>
      </c>
      <c r="I33" s="181">
        <f t="shared" si="9"/>
        <v>0</v>
      </c>
      <c r="J33" s="181">
        <f t="shared" si="9"/>
        <v>0</v>
      </c>
      <c r="K33" s="181">
        <f t="shared" si="9"/>
        <v>0</v>
      </c>
      <c r="L33" s="181">
        <f t="shared" si="9"/>
        <v>0</v>
      </c>
      <c r="M33" s="181">
        <f t="shared" si="9"/>
        <v>0</v>
      </c>
      <c r="N33" s="181">
        <f t="shared" si="9"/>
        <v>0</v>
      </c>
      <c r="O33" s="181">
        <f t="shared" si="9"/>
        <v>0</v>
      </c>
      <c r="P33" s="181">
        <f t="shared" si="9"/>
        <v>0</v>
      </c>
      <c r="Q33" s="181">
        <f t="shared" si="9"/>
        <v>0</v>
      </c>
      <c r="R33" s="181">
        <f t="shared" si="9"/>
        <v>0</v>
      </c>
      <c r="S33" s="181">
        <f t="shared" si="9"/>
        <v>0</v>
      </c>
      <c r="T33" s="181">
        <f t="shared" si="9"/>
        <v>0</v>
      </c>
      <c r="U33" s="181">
        <f t="shared" si="9"/>
        <v>0</v>
      </c>
      <c r="V33" s="181">
        <f t="shared" si="9"/>
        <v>0</v>
      </c>
      <c r="W33" s="181">
        <f t="shared" si="9"/>
        <v>0</v>
      </c>
      <c r="X33" s="181">
        <f t="shared" si="9"/>
        <v>0</v>
      </c>
      <c r="Y33" s="181">
        <f t="shared" si="9"/>
        <v>0</v>
      </c>
      <c r="Z33" s="181">
        <f t="shared" si="9"/>
        <v>0</v>
      </c>
      <c r="AA33" s="181">
        <f t="shared" si="9"/>
        <v>0</v>
      </c>
      <c r="AB33" s="181">
        <f t="shared" si="9"/>
        <v>0</v>
      </c>
      <c r="AC33" s="181">
        <f t="shared" si="9"/>
        <v>0</v>
      </c>
      <c r="AD33" s="181">
        <f t="shared" si="9"/>
        <v>0</v>
      </c>
      <c r="AE33" s="181">
        <f t="shared" si="9"/>
        <v>0</v>
      </c>
      <c r="AF33" s="191"/>
      <c r="AG33" s="177">
        <f t="shared" si="2"/>
        <v>0</v>
      </c>
    </row>
    <row r="34" spans="1:33" x14ac:dyDescent="0.3">
      <c r="A34" s="180" t="s">
        <v>32</v>
      </c>
      <c r="B34" s="181">
        <f t="shared" si="8"/>
        <v>0</v>
      </c>
      <c r="C34" s="181">
        <f t="shared" si="8"/>
        <v>0</v>
      </c>
      <c r="D34" s="181">
        <f t="shared" si="8"/>
        <v>0</v>
      </c>
      <c r="E34" s="181">
        <f t="shared" si="8"/>
        <v>0</v>
      </c>
      <c r="F34" s="181">
        <v>0</v>
      </c>
      <c r="G34" s="181">
        <v>0</v>
      </c>
      <c r="H34" s="181">
        <f t="shared" si="9"/>
        <v>0</v>
      </c>
      <c r="I34" s="181">
        <f t="shared" si="9"/>
        <v>0</v>
      </c>
      <c r="J34" s="181">
        <f t="shared" si="9"/>
        <v>0</v>
      </c>
      <c r="K34" s="181">
        <f t="shared" si="9"/>
        <v>0</v>
      </c>
      <c r="L34" s="181">
        <f t="shared" si="9"/>
        <v>0</v>
      </c>
      <c r="M34" s="181">
        <f t="shared" si="9"/>
        <v>0</v>
      </c>
      <c r="N34" s="181">
        <f t="shared" si="9"/>
        <v>0</v>
      </c>
      <c r="O34" s="181">
        <f t="shared" si="9"/>
        <v>0</v>
      </c>
      <c r="P34" s="181">
        <f t="shared" si="9"/>
        <v>0</v>
      </c>
      <c r="Q34" s="181">
        <f t="shared" si="9"/>
        <v>0</v>
      </c>
      <c r="R34" s="181">
        <f t="shared" si="9"/>
        <v>0</v>
      </c>
      <c r="S34" s="181">
        <f t="shared" si="9"/>
        <v>0</v>
      </c>
      <c r="T34" s="181">
        <f t="shared" si="9"/>
        <v>0</v>
      </c>
      <c r="U34" s="181">
        <f t="shared" si="9"/>
        <v>0</v>
      </c>
      <c r="V34" s="181">
        <f t="shared" si="9"/>
        <v>0</v>
      </c>
      <c r="W34" s="181">
        <f t="shared" si="9"/>
        <v>0</v>
      </c>
      <c r="X34" s="181">
        <f t="shared" si="9"/>
        <v>0</v>
      </c>
      <c r="Y34" s="181">
        <f t="shared" si="9"/>
        <v>0</v>
      </c>
      <c r="Z34" s="181">
        <f t="shared" si="9"/>
        <v>0</v>
      </c>
      <c r="AA34" s="181">
        <f t="shared" si="9"/>
        <v>0</v>
      </c>
      <c r="AB34" s="181">
        <f t="shared" si="9"/>
        <v>0</v>
      </c>
      <c r="AC34" s="181">
        <f t="shared" si="9"/>
        <v>0</v>
      </c>
      <c r="AD34" s="181">
        <f t="shared" si="9"/>
        <v>0</v>
      </c>
      <c r="AE34" s="181">
        <f t="shared" si="9"/>
        <v>0</v>
      </c>
      <c r="AF34" s="191"/>
      <c r="AG34" s="177">
        <f t="shared" si="2"/>
        <v>0</v>
      </c>
    </row>
    <row r="35" spans="1:33" x14ac:dyDescent="0.3">
      <c r="A35" s="180" t="s">
        <v>33</v>
      </c>
      <c r="B35" s="181">
        <f t="shared" si="8"/>
        <v>29265.500000000004</v>
      </c>
      <c r="C35" s="181">
        <f t="shared" si="8"/>
        <v>5110.1905900000002</v>
      </c>
      <c r="D35" s="181">
        <f t="shared" si="8"/>
        <v>0</v>
      </c>
      <c r="E35" s="181">
        <f t="shared" si="8"/>
        <v>0</v>
      </c>
      <c r="F35" s="181">
        <f>E35/B35*100</f>
        <v>0</v>
      </c>
      <c r="G35" s="181">
        <f>E35/C35*100</f>
        <v>0</v>
      </c>
      <c r="H35" s="181">
        <f t="shared" si="9"/>
        <v>3054.7245900000003</v>
      </c>
      <c r="I35" s="181">
        <f t="shared" si="9"/>
        <v>0</v>
      </c>
      <c r="J35" s="181">
        <f t="shared" si="9"/>
        <v>2055.4659999999999</v>
      </c>
      <c r="K35" s="181">
        <f t="shared" si="9"/>
        <v>0</v>
      </c>
      <c r="L35" s="181">
        <f t="shared" si="9"/>
        <v>1096.366</v>
      </c>
      <c r="M35" s="181">
        <f t="shared" si="9"/>
        <v>0</v>
      </c>
      <c r="N35" s="181">
        <f t="shared" si="9"/>
        <v>4874.0909999999994</v>
      </c>
      <c r="O35" s="181">
        <f t="shared" si="9"/>
        <v>0</v>
      </c>
      <c r="P35" s="181">
        <f t="shared" si="9"/>
        <v>985.86599999999999</v>
      </c>
      <c r="Q35" s="181">
        <f t="shared" si="9"/>
        <v>0</v>
      </c>
      <c r="R35" s="181">
        <f t="shared" si="9"/>
        <v>1316.1659999999999</v>
      </c>
      <c r="S35" s="181">
        <f t="shared" si="9"/>
        <v>0</v>
      </c>
      <c r="T35" s="181">
        <f t="shared" si="9"/>
        <v>5221.6074100000005</v>
      </c>
      <c r="U35" s="181">
        <f t="shared" si="9"/>
        <v>0</v>
      </c>
      <c r="V35" s="181">
        <f t="shared" si="9"/>
        <v>748.96600000000001</v>
      </c>
      <c r="W35" s="181">
        <f t="shared" si="9"/>
        <v>0</v>
      </c>
      <c r="X35" s="181">
        <f t="shared" si="9"/>
        <v>838.96600000000001</v>
      </c>
      <c r="Y35" s="181">
        <f t="shared" si="9"/>
        <v>0</v>
      </c>
      <c r="Z35" s="181">
        <f t="shared" si="9"/>
        <v>2544.4409999999998</v>
      </c>
      <c r="AA35" s="181">
        <f t="shared" si="9"/>
        <v>0</v>
      </c>
      <c r="AB35" s="181">
        <f t="shared" si="9"/>
        <v>787.96600000000001</v>
      </c>
      <c r="AC35" s="181">
        <f t="shared" si="9"/>
        <v>0</v>
      </c>
      <c r="AD35" s="181">
        <f t="shared" si="9"/>
        <v>5740.8739999999998</v>
      </c>
      <c r="AE35" s="181">
        <f t="shared" si="9"/>
        <v>0</v>
      </c>
      <c r="AF35" s="191"/>
      <c r="AG35" s="177">
        <f t="shared" si="2"/>
        <v>0</v>
      </c>
    </row>
    <row r="36" spans="1:33" x14ac:dyDescent="0.3">
      <c r="A36" s="180" t="s">
        <v>224</v>
      </c>
      <c r="B36" s="181">
        <f t="shared" si="8"/>
        <v>0</v>
      </c>
      <c r="C36" s="181">
        <f t="shared" si="8"/>
        <v>0</v>
      </c>
      <c r="D36" s="181">
        <f t="shared" si="8"/>
        <v>0</v>
      </c>
      <c r="E36" s="181">
        <f t="shared" si="8"/>
        <v>0</v>
      </c>
      <c r="F36" s="181">
        <v>0</v>
      </c>
      <c r="G36" s="181">
        <v>0</v>
      </c>
      <c r="H36" s="181">
        <f t="shared" si="9"/>
        <v>0</v>
      </c>
      <c r="I36" s="181">
        <f t="shared" si="9"/>
        <v>0</v>
      </c>
      <c r="J36" s="181">
        <f t="shared" si="9"/>
        <v>0</v>
      </c>
      <c r="K36" s="181">
        <f t="shared" si="9"/>
        <v>0</v>
      </c>
      <c r="L36" s="181">
        <f t="shared" si="9"/>
        <v>0</v>
      </c>
      <c r="M36" s="181">
        <f t="shared" si="9"/>
        <v>0</v>
      </c>
      <c r="N36" s="181">
        <f t="shared" si="9"/>
        <v>0</v>
      </c>
      <c r="O36" s="181">
        <f t="shared" si="9"/>
        <v>0</v>
      </c>
      <c r="P36" s="181">
        <f t="shared" si="9"/>
        <v>0</v>
      </c>
      <c r="Q36" s="181">
        <f t="shared" si="9"/>
        <v>0</v>
      </c>
      <c r="R36" s="181">
        <f t="shared" si="9"/>
        <v>0</v>
      </c>
      <c r="S36" s="181">
        <f t="shared" si="9"/>
        <v>0</v>
      </c>
      <c r="T36" s="181">
        <f t="shared" si="9"/>
        <v>0</v>
      </c>
      <c r="U36" s="181">
        <f t="shared" si="9"/>
        <v>0</v>
      </c>
      <c r="V36" s="181">
        <f t="shared" si="9"/>
        <v>0</v>
      </c>
      <c r="W36" s="181">
        <f t="shared" si="9"/>
        <v>0</v>
      </c>
      <c r="X36" s="181">
        <f t="shared" si="9"/>
        <v>0</v>
      </c>
      <c r="Y36" s="181">
        <f t="shared" si="9"/>
        <v>0</v>
      </c>
      <c r="Z36" s="181">
        <f t="shared" si="9"/>
        <v>0</v>
      </c>
      <c r="AA36" s="181">
        <f t="shared" si="9"/>
        <v>0</v>
      </c>
      <c r="AB36" s="181">
        <f t="shared" si="9"/>
        <v>0</v>
      </c>
      <c r="AC36" s="181">
        <f t="shared" si="9"/>
        <v>0</v>
      </c>
      <c r="AD36" s="181">
        <f t="shared" si="9"/>
        <v>0</v>
      </c>
      <c r="AE36" s="181">
        <f t="shared" si="9"/>
        <v>0</v>
      </c>
      <c r="AF36" s="191"/>
      <c r="AG36" s="177">
        <f t="shared" si="2"/>
        <v>0</v>
      </c>
    </row>
    <row r="37" spans="1:33" ht="37.5" x14ac:dyDescent="0.3">
      <c r="A37" s="192" t="s">
        <v>229</v>
      </c>
      <c r="B37" s="193">
        <f>B38</f>
        <v>166.6</v>
      </c>
      <c r="C37" s="193">
        <f>C38</f>
        <v>60.98359</v>
      </c>
      <c r="D37" s="193">
        <f>D38</f>
        <v>0</v>
      </c>
      <c r="E37" s="194">
        <f>E38</f>
        <v>0</v>
      </c>
      <c r="F37" s="195">
        <v>0</v>
      </c>
      <c r="G37" s="195">
        <v>0</v>
      </c>
      <c r="H37" s="193">
        <f>H38</f>
        <v>60.98359</v>
      </c>
      <c r="I37" s="194">
        <f>I38</f>
        <v>0</v>
      </c>
      <c r="J37" s="193">
        <f>J38</f>
        <v>0</v>
      </c>
      <c r="K37" s="194"/>
      <c r="L37" s="193">
        <f>L38</f>
        <v>0</v>
      </c>
      <c r="M37" s="194"/>
      <c r="N37" s="193">
        <f>N38</f>
        <v>0</v>
      </c>
      <c r="O37" s="194"/>
      <c r="P37" s="193">
        <f>P38</f>
        <v>0</v>
      </c>
      <c r="Q37" s="194"/>
      <c r="R37" s="193">
        <f>R38</f>
        <v>0</v>
      </c>
      <c r="S37" s="194"/>
      <c r="T37" s="193">
        <f>T38</f>
        <v>105.61641</v>
      </c>
      <c r="U37" s="194"/>
      <c r="V37" s="193">
        <f>V38</f>
        <v>0</v>
      </c>
      <c r="W37" s="194"/>
      <c r="X37" s="193">
        <f>X38</f>
        <v>0</v>
      </c>
      <c r="Y37" s="194"/>
      <c r="Z37" s="193">
        <f>Z38</f>
        <v>0</v>
      </c>
      <c r="AA37" s="194"/>
      <c r="AB37" s="193">
        <f>AB38</f>
        <v>0</v>
      </c>
      <c r="AC37" s="194"/>
      <c r="AD37" s="193">
        <f>AD38</f>
        <v>0</v>
      </c>
      <c r="AE37" s="196"/>
      <c r="AF37" s="197"/>
      <c r="AG37" s="177">
        <f t="shared" si="2"/>
        <v>0</v>
      </c>
    </row>
    <row r="38" spans="1:33" s="179" customFormat="1" x14ac:dyDescent="0.3">
      <c r="A38" s="198" t="s">
        <v>31</v>
      </c>
      <c r="B38" s="199">
        <f>B39+B40+B41+B42</f>
        <v>166.6</v>
      </c>
      <c r="C38" s="199">
        <f>C39+C40+C41+C42</f>
        <v>60.98359</v>
      </c>
      <c r="D38" s="199">
        <f>D39+D40+D41+D42</f>
        <v>0</v>
      </c>
      <c r="E38" s="199">
        <f>E39+E40+E41+E42</f>
        <v>0</v>
      </c>
      <c r="F38" s="200">
        <v>0</v>
      </c>
      <c r="G38" s="200">
        <v>0</v>
      </c>
      <c r="H38" s="199">
        <f>H39+H40+H41+H42</f>
        <v>60.98359</v>
      </c>
      <c r="I38" s="199">
        <f>I39+I40+I41+I42</f>
        <v>0</v>
      </c>
      <c r="J38" s="199">
        <f>J39+J40+J41+J42</f>
        <v>0</v>
      </c>
      <c r="K38" s="199"/>
      <c r="L38" s="199">
        <f>L39+L40+L41+L42</f>
        <v>0</v>
      </c>
      <c r="M38" s="199"/>
      <c r="N38" s="199">
        <f>N39+N40+N41+N42</f>
        <v>0</v>
      </c>
      <c r="O38" s="199"/>
      <c r="P38" s="199">
        <f>P39+P40+P41+P42</f>
        <v>0</v>
      </c>
      <c r="Q38" s="199"/>
      <c r="R38" s="199">
        <f>R39+R40+R41+R42</f>
        <v>0</v>
      </c>
      <c r="S38" s="199"/>
      <c r="T38" s="199">
        <f>T39+T40+T41+T42</f>
        <v>105.61641</v>
      </c>
      <c r="U38" s="199"/>
      <c r="V38" s="199">
        <f>V39+V40+V41+V42</f>
        <v>0</v>
      </c>
      <c r="W38" s="199"/>
      <c r="X38" s="199">
        <f>X39+X40+X41+X42</f>
        <v>0</v>
      </c>
      <c r="Y38" s="199"/>
      <c r="Z38" s="199">
        <f>Z39+Z40+Z41+Z42</f>
        <v>0</v>
      </c>
      <c r="AA38" s="199"/>
      <c r="AB38" s="199">
        <f>AB39+AB40+AB41+AB42</f>
        <v>0</v>
      </c>
      <c r="AC38" s="199"/>
      <c r="AD38" s="199">
        <f>AD39+AD40+AD41+AD42</f>
        <v>0</v>
      </c>
      <c r="AE38" s="199"/>
      <c r="AF38" s="197"/>
      <c r="AG38" s="177">
        <f t="shared" si="2"/>
        <v>0</v>
      </c>
    </row>
    <row r="39" spans="1:33" x14ac:dyDescent="0.3">
      <c r="A39" s="201" t="s">
        <v>171</v>
      </c>
      <c r="B39" s="193">
        <f>H39+J39+L39+N39+P39+R39+T39+V39+X39+Z39+AB39+AD39</f>
        <v>0</v>
      </c>
      <c r="C39" s="193">
        <f>H39+J39</f>
        <v>0</v>
      </c>
      <c r="D39" s="193">
        <f t="shared" ref="D39:D72" si="10">E39</f>
        <v>0</v>
      </c>
      <c r="E39" s="193">
        <v>0</v>
      </c>
      <c r="F39" s="195">
        <v>0</v>
      </c>
      <c r="G39" s="195">
        <v>0</v>
      </c>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7"/>
      <c r="AG39" s="177">
        <f t="shared" si="2"/>
        <v>0</v>
      </c>
    </row>
    <row r="40" spans="1:33" x14ac:dyDescent="0.3">
      <c r="A40" s="201" t="s">
        <v>32</v>
      </c>
      <c r="B40" s="193">
        <f>H40+J40+L40+N40+P40+R40+T40+V40+X40+Z40+AB40+AD40</f>
        <v>0</v>
      </c>
      <c r="C40" s="193">
        <f>H40+J40</f>
        <v>0</v>
      </c>
      <c r="D40" s="193">
        <f t="shared" si="10"/>
        <v>0</v>
      </c>
      <c r="E40" s="193">
        <v>0</v>
      </c>
      <c r="F40" s="195">
        <v>0</v>
      </c>
      <c r="G40" s="195">
        <v>0</v>
      </c>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7"/>
      <c r="AG40" s="177">
        <f t="shared" si="2"/>
        <v>0</v>
      </c>
    </row>
    <row r="41" spans="1:33" x14ac:dyDescent="0.3">
      <c r="A41" s="201" t="s">
        <v>33</v>
      </c>
      <c r="B41" s="193">
        <f>H41+J41+L41+N41+P41+R41+T41+V41+X41+Z41+AB41+AD41</f>
        <v>166.6</v>
      </c>
      <c r="C41" s="193">
        <f>H41+J41</f>
        <v>60.98359</v>
      </c>
      <c r="D41" s="202">
        <f>E41</f>
        <v>0</v>
      </c>
      <c r="E41" s="194">
        <f>I41</f>
        <v>0</v>
      </c>
      <c r="F41" s="195">
        <v>0</v>
      </c>
      <c r="G41" s="195">
        <v>0</v>
      </c>
      <c r="H41" s="193">
        <v>60.98359</v>
      </c>
      <c r="I41" s="193"/>
      <c r="J41" s="193"/>
      <c r="K41" s="193"/>
      <c r="L41" s="193"/>
      <c r="M41" s="193"/>
      <c r="N41" s="193"/>
      <c r="O41" s="193"/>
      <c r="P41" s="193"/>
      <c r="Q41" s="193"/>
      <c r="R41" s="193"/>
      <c r="S41" s="193"/>
      <c r="T41" s="193">
        <v>105.61641</v>
      </c>
      <c r="U41" s="193"/>
      <c r="V41" s="193"/>
      <c r="W41" s="193"/>
      <c r="X41" s="193"/>
      <c r="Y41" s="193"/>
      <c r="Z41" s="193"/>
      <c r="AA41" s="193"/>
      <c r="AB41" s="193"/>
      <c r="AC41" s="193"/>
      <c r="AD41" s="193"/>
      <c r="AE41" s="193"/>
      <c r="AF41" s="197"/>
      <c r="AG41" s="177">
        <f t="shared" si="2"/>
        <v>0</v>
      </c>
    </row>
    <row r="42" spans="1:33" x14ac:dyDescent="0.3">
      <c r="A42" s="201" t="s">
        <v>224</v>
      </c>
      <c r="B42" s="193">
        <f>H42+J42+L42+N42+P42+R42+T42+V42+X42+Z42+AB42+AD42</f>
        <v>0</v>
      </c>
      <c r="C42" s="193">
        <f>H42+J42</f>
        <v>0</v>
      </c>
      <c r="D42" s="193">
        <f t="shared" si="10"/>
        <v>0</v>
      </c>
      <c r="E42" s="193">
        <v>0</v>
      </c>
      <c r="F42" s="195">
        <v>0</v>
      </c>
      <c r="G42" s="195">
        <v>0</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7"/>
      <c r="AG42" s="177">
        <f t="shared" si="2"/>
        <v>0</v>
      </c>
    </row>
    <row r="43" spans="1:33" ht="56.25" x14ac:dyDescent="0.3">
      <c r="A43" s="203" t="s">
        <v>230</v>
      </c>
      <c r="B43" s="193"/>
      <c r="C43" s="193"/>
      <c r="D43" s="193"/>
      <c r="E43" s="194"/>
      <c r="F43" s="195"/>
      <c r="G43" s="195"/>
      <c r="H43" s="193"/>
      <c r="I43" s="194"/>
      <c r="J43" s="193"/>
      <c r="K43" s="194"/>
      <c r="L43" s="193"/>
      <c r="M43" s="194"/>
      <c r="N43" s="193"/>
      <c r="O43" s="194"/>
      <c r="P43" s="193"/>
      <c r="Q43" s="194"/>
      <c r="R43" s="193"/>
      <c r="S43" s="194"/>
      <c r="T43" s="193"/>
      <c r="U43" s="194"/>
      <c r="V43" s="193"/>
      <c r="W43" s="194"/>
      <c r="X43" s="193"/>
      <c r="Y43" s="194"/>
      <c r="Z43" s="193"/>
      <c r="AA43" s="194"/>
      <c r="AB43" s="193"/>
      <c r="AC43" s="194"/>
      <c r="AD43" s="193"/>
      <c r="AE43" s="196"/>
      <c r="AF43" s="197"/>
      <c r="AG43" s="177">
        <f t="shared" si="2"/>
        <v>0</v>
      </c>
    </row>
    <row r="44" spans="1:33" s="179" customFormat="1" x14ac:dyDescent="0.3">
      <c r="A44" s="198" t="s">
        <v>31</v>
      </c>
      <c r="B44" s="199">
        <f>B45+B46+B47+B48</f>
        <v>1799.6000000000001</v>
      </c>
      <c r="C44" s="199">
        <f>C45+C46+C47+C48</f>
        <v>390.73199999999997</v>
      </c>
      <c r="D44" s="199">
        <f>D45+D46+D47+D48</f>
        <v>0</v>
      </c>
      <c r="E44" s="199">
        <f>E45+E46+E47+E48</f>
        <v>0</v>
      </c>
      <c r="F44" s="200">
        <f>F45+F46+F47+F48</f>
        <v>0</v>
      </c>
      <c r="G44" s="200">
        <f>E44/C44*100</f>
        <v>0</v>
      </c>
      <c r="H44" s="199">
        <f>H45+H46+H47+H48</f>
        <v>341.666</v>
      </c>
      <c r="I44" s="199">
        <f>I45+I46+I47+I48</f>
        <v>0</v>
      </c>
      <c r="J44" s="199">
        <f>J45+J46+J47+J48</f>
        <v>49.066000000000003</v>
      </c>
      <c r="K44" s="199"/>
      <c r="L44" s="199">
        <f>L45+L46+L47+L48</f>
        <v>308.96600000000001</v>
      </c>
      <c r="M44" s="199"/>
      <c r="N44" s="199">
        <f>N45+N46+N47+N48</f>
        <v>108.26600000000001</v>
      </c>
      <c r="O44" s="199"/>
      <c r="P44" s="199">
        <f>P45+P46+P47+P48</f>
        <v>254.96600000000001</v>
      </c>
      <c r="Q44" s="199"/>
      <c r="R44" s="199">
        <f>R45+R46+R47+R48</f>
        <v>376.76600000000002</v>
      </c>
      <c r="S44" s="199"/>
      <c r="T44" s="199">
        <f>T45+T46+T47+T48</f>
        <v>49.066000000000003</v>
      </c>
      <c r="U44" s="199"/>
      <c r="V44" s="199">
        <f>V45+V46+V47+V48</f>
        <v>49.066000000000003</v>
      </c>
      <c r="W44" s="199"/>
      <c r="X44" s="199">
        <f>X45+X46+X47+X48</f>
        <v>89.066000000000003</v>
      </c>
      <c r="Y44" s="199"/>
      <c r="Z44" s="199">
        <f>Z45+Z46+Z47+Z48</f>
        <v>49.066000000000003</v>
      </c>
      <c r="AA44" s="199"/>
      <c r="AB44" s="199">
        <f>AB45+AB46+AB47+AB48</f>
        <v>63.066000000000003</v>
      </c>
      <c r="AC44" s="199"/>
      <c r="AD44" s="199">
        <f>AD45+AD46+AD47+AD48</f>
        <v>60.573999999999998</v>
      </c>
      <c r="AE44" s="199"/>
      <c r="AF44" s="197"/>
      <c r="AG44" s="177">
        <f t="shared" si="2"/>
        <v>0</v>
      </c>
    </row>
    <row r="45" spans="1:33" x14ac:dyDescent="0.3">
      <c r="A45" s="201" t="s">
        <v>171</v>
      </c>
      <c r="B45" s="193">
        <f>H45+J45+L45+N45+P45+R45+T45+V45+X45+Z45+AB45+AD45</f>
        <v>0</v>
      </c>
      <c r="C45" s="193">
        <f>H45+J45</f>
        <v>0</v>
      </c>
      <c r="D45" s="193">
        <f t="shared" si="10"/>
        <v>0</v>
      </c>
      <c r="E45" s="193">
        <v>0</v>
      </c>
      <c r="F45" s="195">
        <v>0</v>
      </c>
      <c r="G45" s="195">
        <v>0</v>
      </c>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7"/>
      <c r="AG45" s="177">
        <f t="shared" si="2"/>
        <v>0</v>
      </c>
    </row>
    <row r="46" spans="1:33" x14ac:dyDescent="0.3">
      <c r="A46" s="201" t="s">
        <v>32</v>
      </c>
      <c r="B46" s="193">
        <f>H46+J46+L46+N46+P46+R46+T46+V46+X46+Z46+AB46+AD46</f>
        <v>0</v>
      </c>
      <c r="C46" s="193">
        <f>H46+J46</f>
        <v>0</v>
      </c>
      <c r="D46" s="193">
        <f t="shared" si="10"/>
        <v>0</v>
      </c>
      <c r="E46" s="193">
        <v>0</v>
      </c>
      <c r="F46" s="195">
        <v>0</v>
      </c>
      <c r="G46" s="195">
        <v>0</v>
      </c>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7"/>
      <c r="AG46" s="177">
        <f t="shared" si="2"/>
        <v>0</v>
      </c>
    </row>
    <row r="47" spans="1:33" x14ac:dyDescent="0.3">
      <c r="A47" s="201" t="s">
        <v>33</v>
      </c>
      <c r="B47" s="193">
        <f>H47+J47+L47+N47+P47+R47+T47+V47+X47+Z47+AB47+AD47</f>
        <v>1799.6000000000001</v>
      </c>
      <c r="C47" s="193">
        <f>H47+J47</f>
        <v>390.73199999999997</v>
      </c>
      <c r="D47" s="202">
        <f>E47</f>
        <v>0</v>
      </c>
      <c r="E47" s="194">
        <f>I47</f>
        <v>0</v>
      </c>
      <c r="F47" s="195">
        <f>E47/B47*100</f>
        <v>0</v>
      </c>
      <c r="G47" s="195">
        <f>E47/C47*100</f>
        <v>0</v>
      </c>
      <c r="H47" s="193">
        <v>341.666</v>
      </c>
      <c r="I47" s="193"/>
      <c r="J47" s="193">
        <v>49.066000000000003</v>
      </c>
      <c r="K47" s="193"/>
      <c r="L47" s="193">
        <v>308.96600000000001</v>
      </c>
      <c r="M47" s="193"/>
      <c r="N47" s="193">
        <v>108.26600000000001</v>
      </c>
      <c r="O47" s="193"/>
      <c r="P47" s="193">
        <v>254.96600000000001</v>
      </c>
      <c r="Q47" s="193"/>
      <c r="R47" s="193">
        <v>376.76600000000002</v>
      </c>
      <c r="S47" s="193"/>
      <c r="T47" s="193">
        <v>49.066000000000003</v>
      </c>
      <c r="U47" s="193"/>
      <c r="V47" s="193">
        <v>49.066000000000003</v>
      </c>
      <c r="W47" s="193"/>
      <c r="X47" s="193">
        <v>89.066000000000003</v>
      </c>
      <c r="Y47" s="193"/>
      <c r="Z47" s="193">
        <v>49.066000000000003</v>
      </c>
      <c r="AA47" s="193"/>
      <c r="AB47" s="193">
        <v>63.066000000000003</v>
      </c>
      <c r="AC47" s="193"/>
      <c r="AD47" s="193">
        <v>60.573999999999998</v>
      </c>
      <c r="AE47" s="193"/>
      <c r="AF47" s="197"/>
      <c r="AG47" s="177">
        <f t="shared" si="2"/>
        <v>0</v>
      </c>
    </row>
    <row r="48" spans="1:33" x14ac:dyDescent="0.3">
      <c r="A48" s="201" t="s">
        <v>224</v>
      </c>
      <c r="B48" s="193">
        <f>H48+J48+L48+N48+P48+R48+T48+V48+X48+Z48+AB48+AD48</f>
        <v>0</v>
      </c>
      <c r="C48" s="193">
        <f>H48+J48</f>
        <v>0</v>
      </c>
      <c r="D48" s="193">
        <f t="shared" si="10"/>
        <v>0</v>
      </c>
      <c r="E48" s="193">
        <v>0</v>
      </c>
      <c r="F48" s="195">
        <v>0</v>
      </c>
      <c r="G48" s="195">
        <v>0</v>
      </c>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7"/>
      <c r="AG48" s="177">
        <f t="shared" si="2"/>
        <v>0</v>
      </c>
    </row>
    <row r="49" spans="1:33" ht="56.25" x14ac:dyDescent="0.3">
      <c r="A49" s="203" t="s">
        <v>231</v>
      </c>
      <c r="B49" s="193"/>
      <c r="C49" s="193"/>
      <c r="D49" s="193"/>
      <c r="E49" s="194"/>
      <c r="F49" s="195"/>
      <c r="G49" s="195"/>
      <c r="H49" s="193"/>
      <c r="I49" s="194"/>
      <c r="J49" s="193"/>
      <c r="K49" s="194"/>
      <c r="L49" s="193"/>
      <c r="M49" s="194"/>
      <c r="N49" s="193"/>
      <c r="O49" s="194"/>
      <c r="P49" s="193"/>
      <c r="Q49" s="194"/>
      <c r="R49" s="193"/>
      <c r="S49" s="194"/>
      <c r="T49" s="193"/>
      <c r="U49" s="194"/>
      <c r="V49" s="193"/>
      <c r="W49" s="194"/>
      <c r="X49" s="193"/>
      <c r="Y49" s="194"/>
      <c r="Z49" s="193"/>
      <c r="AA49" s="194"/>
      <c r="AB49" s="193"/>
      <c r="AC49" s="194"/>
      <c r="AD49" s="193"/>
      <c r="AE49" s="196"/>
      <c r="AF49" s="204"/>
      <c r="AG49" s="177">
        <f t="shared" si="2"/>
        <v>0</v>
      </c>
    </row>
    <row r="50" spans="1:33" s="179" customFormat="1" x14ac:dyDescent="0.3">
      <c r="A50" s="198" t="s">
        <v>31</v>
      </c>
      <c r="B50" s="199">
        <f>B51+B52+B53+B54</f>
        <v>25206.400000000001</v>
      </c>
      <c r="C50" s="199">
        <f>C51+C52+C53+C54</f>
        <v>3809.875</v>
      </c>
      <c r="D50" s="199">
        <f>D51+D52+D53+D54</f>
        <v>0</v>
      </c>
      <c r="E50" s="199">
        <f>E51+E52+E53+E54</f>
        <v>0</v>
      </c>
      <c r="F50" s="200">
        <f>F51+F52+F53+F54</f>
        <v>0</v>
      </c>
      <c r="G50" s="200">
        <f>E50/C50*100</f>
        <v>0</v>
      </c>
      <c r="H50" s="199">
        <f>H51+H52+H53+H54</f>
        <v>2223.1750000000002</v>
      </c>
      <c r="I50" s="199">
        <f>I51+I52+I53+I54</f>
        <v>0</v>
      </c>
      <c r="J50" s="199">
        <f>J51+J52+J53+J54</f>
        <v>1586.6999999999998</v>
      </c>
      <c r="K50" s="199"/>
      <c r="L50" s="199">
        <f>L51+L52+L53+L54</f>
        <v>699.9</v>
      </c>
      <c r="M50" s="199"/>
      <c r="N50" s="199">
        <f>N51+N52+N53+N54</f>
        <v>4043.8249999999998</v>
      </c>
      <c r="O50" s="199"/>
      <c r="P50" s="199">
        <f>P51+P52+P53+P54</f>
        <v>699.9</v>
      </c>
      <c r="Q50" s="199"/>
      <c r="R50" s="199">
        <f>R51+R52+R53+R54</f>
        <v>938.4</v>
      </c>
      <c r="S50" s="199"/>
      <c r="T50" s="199">
        <f>T51+T52+T53+T54</f>
        <v>4930.7250000000004</v>
      </c>
      <c r="U50" s="199"/>
      <c r="V50" s="199">
        <f>V51+V52+V53+V54</f>
        <v>699.9</v>
      </c>
      <c r="W50" s="199"/>
      <c r="X50" s="199">
        <f>X51+X52+X53+X54</f>
        <v>699.9</v>
      </c>
      <c r="Y50" s="199"/>
      <c r="Z50" s="199">
        <f>Z51+Z52+Z53+Z54</f>
        <v>2425.9749999999999</v>
      </c>
      <c r="AA50" s="199"/>
      <c r="AB50" s="199">
        <f>AB51+AB52+AB53+AB54</f>
        <v>699.9</v>
      </c>
      <c r="AC50" s="199"/>
      <c r="AD50" s="199">
        <f>AD51+AD52+AD53+AD54</f>
        <v>5558.1</v>
      </c>
      <c r="AE50" s="199"/>
      <c r="AF50" s="204"/>
      <c r="AG50" s="177">
        <f t="shared" si="2"/>
        <v>0</v>
      </c>
    </row>
    <row r="51" spans="1:33" x14ac:dyDescent="0.3">
      <c r="A51" s="201" t="s">
        <v>171</v>
      </c>
      <c r="B51" s="193">
        <f>H51+J51+L51+N51+P51+R51+T51+V51+X51+Z51+AB51+AD51</f>
        <v>0</v>
      </c>
      <c r="C51" s="193">
        <f>H51+J51</f>
        <v>0</v>
      </c>
      <c r="D51" s="193">
        <f t="shared" si="10"/>
        <v>0</v>
      </c>
      <c r="E51" s="193">
        <v>0</v>
      </c>
      <c r="F51" s="195">
        <v>0</v>
      </c>
      <c r="G51" s="195">
        <v>0</v>
      </c>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204"/>
      <c r="AG51" s="177">
        <f t="shared" si="2"/>
        <v>0</v>
      </c>
    </row>
    <row r="52" spans="1:33" x14ac:dyDescent="0.3">
      <c r="A52" s="201" t="s">
        <v>32</v>
      </c>
      <c r="B52" s="193">
        <f>H52+J52+L52+N52+P52+R52+T52+V52+X52+Z52+AB52+AD52</f>
        <v>0</v>
      </c>
      <c r="C52" s="193">
        <f>H52+J52</f>
        <v>0</v>
      </c>
      <c r="D52" s="193">
        <f t="shared" si="10"/>
        <v>0</v>
      </c>
      <c r="E52" s="193">
        <v>0</v>
      </c>
      <c r="F52" s="195">
        <v>0</v>
      </c>
      <c r="G52" s="195">
        <v>0</v>
      </c>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204"/>
      <c r="AG52" s="177">
        <f t="shared" si="2"/>
        <v>0</v>
      </c>
    </row>
    <row r="53" spans="1:33" x14ac:dyDescent="0.3">
      <c r="A53" s="201" t="s">
        <v>33</v>
      </c>
      <c r="B53" s="193">
        <f>H53+J53+L53+N53+P53+R53+T53+V53+X53+Z53+AB53+AD53</f>
        <v>25206.400000000001</v>
      </c>
      <c r="C53" s="193">
        <f>H53+J53</f>
        <v>3809.875</v>
      </c>
      <c r="D53" s="202">
        <f>E53</f>
        <v>0</v>
      </c>
      <c r="E53" s="194">
        <f>I53</f>
        <v>0</v>
      </c>
      <c r="F53" s="195">
        <f>E53/B53*100</f>
        <v>0</v>
      </c>
      <c r="G53" s="195">
        <f>E53/C53*100</f>
        <v>0</v>
      </c>
      <c r="H53" s="193">
        <f>1523.275+699.9</f>
        <v>2223.1750000000002</v>
      </c>
      <c r="I53" s="193"/>
      <c r="J53" s="193">
        <f>699.9+886.8</f>
        <v>1586.6999999999998</v>
      </c>
      <c r="K53" s="193"/>
      <c r="L53" s="193">
        <v>699.9</v>
      </c>
      <c r="M53" s="193"/>
      <c r="N53" s="193">
        <v>4043.8249999999998</v>
      </c>
      <c r="O53" s="193"/>
      <c r="P53" s="193">
        <v>699.9</v>
      </c>
      <c r="Q53" s="193"/>
      <c r="R53" s="193">
        <f>699.9+238.5</f>
        <v>938.4</v>
      </c>
      <c r="S53" s="193"/>
      <c r="T53" s="193">
        <v>4930.7250000000004</v>
      </c>
      <c r="U53" s="193"/>
      <c r="V53" s="193">
        <v>699.9</v>
      </c>
      <c r="W53" s="193"/>
      <c r="X53" s="193">
        <v>699.9</v>
      </c>
      <c r="Y53" s="193"/>
      <c r="Z53" s="193">
        <f>699.9+1726.075</f>
        <v>2425.9749999999999</v>
      </c>
      <c r="AA53" s="193"/>
      <c r="AB53" s="193">
        <v>699.9</v>
      </c>
      <c r="AC53" s="193"/>
      <c r="AD53" s="193">
        <v>5558.1</v>
      </c>
      <c r="AE53" s="193"/>
      <c r="AF53" s="204"/>
      <c r="AG53" s="177">
        <f t="shared" si="2"/>
        <v>0</v>
      </c>
    </row>
    <row r="54" spans="1:33" x14ac:dyDescent="0.3">
      <c r="A54" s="201" t="s">
        <v>224</v>
      </c>
      <c r="B54" s="193">
        <f>H54+J54+L54+N54+P54+R54+T54+V54+X54+Z54+AB54+AD54</f>
        <v>0</v>
      </c>
      <c r="C54" s="193">
        <f>H54</f>
        <v>0</v>
      </c>
      <c r="D54" s="193">
        <f t="shared" si="10"/>
        <v>0</v>
      </c>
      <c r="E54" s="193">
        <v>0</v>
      </c>
      <c r="F54" s="195">
        <v>0</v>
      </c>
      <c r="G54" s="195">
        <v>0</v>
      </c>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204"/>
      <c r="AG54" s="177">
        <f t="shared" si="2"/>
        <v>0</v>
      </c>
    </row>
    <row r="55" spans="1:33" ht="37.5" x14ac:dyDescent="0.3">
      <c r="A55" s="203" t="s">
        <v>232</v>
      </c>
      <c r="B55" s="193"/>
      <c r="C55" s="193"/>
      <c r="D55" s="193"/>
      <c r="E55" s="194"/>
      <c r="F55" s="195"/>
      <c r="G55" s="195"/>
      <c r="H55" s="193"/>
      <c r="I55" s="194"/>
      <c r="J55" s="193"/>
      <c r="K55" s="194"/>
      <c r="L55" s="193"/>
      <c r="M55" s="194"/>
      <c r="N55" s="193"/>
      <c r="O55" s="194"/>
      <c r="P55" s="193"/>
      <c r="Q55" s="194"/>
      <c r="R55" s="193"/>
      <c r="S55" s="194"/>
      <c r="T55" s="193"/>
      <c r="U55" s="194"/>
      <c r="V55" s="193"/>
      <c r="W55" s="194"/>
      <c r="X55" s="193"/>
      <c r="Y55" s="194"/>
      <c r="Z55" s="193"/>
      <c r="AA55" s="194"/>
      <c r="AB55" s="193"/>
      <c r="AC55" s="194"/>
      <c r="AD55" s="193"/>
      <c r="AE55" s="196"/>
      <c r="AF55" s="197"/>
      <c r="AG55" s="177">
        <f t="shared" si="2"/>
        <v>0</v>
      </c>
    </row>
    <row r="56" spans="1:33" s="179" customFormat="1" x14ac:dyDescent="0.3">
      <c r="A56" s="198" t="s">
        <v>31</v>
      </c>
      <c r="B56" s="199">
        <f>B57+B58+B59+B60</f>
        <v>2092.9</v>
      </c>
      <c r="C56" s="199">
        <f>C57+C58+C59+C60</f>
        <v>848.59999999999991</v>
      </c>
      <c r="D56" s="199">
        <f>D57+D58+D59+D60</f>
        <v>0</v>
      </c>
      <c r="E56" s="199">
        <f>E57+E58+E59+E60</f>
        <v>0</v>
      </c>
      <c r="F56" s="200">
        <f>F57+F58+F59+F60</f>
        <v>0</v>
      </c>
      <c r="G56" s="200">
        <f>E56/C56*100</f>
        <v>0</v>
      </c>
      <c r="H56" s="199">
        <f>H57+H58+H59+H60</f>
        <v>428.9</v>
      </c>
      <c r="I56" s="199">
        <f>I57+I58+I59+I60</f>
        <v>0</v>
      </c>
      <c r="J56" s="199">
        <f>J57+J58+J59+J60</f>
        <v>419.7</v>
      </c>
      <c r="K56" s="199"/>
      <c r="L56" s="199">
        <f>L57+L58+L59+L60</f>
        <v>87.5</v>
      </c>
      <c r="M56" s="199"/>
      <c r="N56" s="199">
        <f>N57+N58+N59+N60</f>
        <v>722</v>
      </c>
      <c r="O56" s="199"/>
      <c r="P56" s="199">
        <f>P57+P58+P59+P60</f>
        <v>31</v>
      </c>
      <c r="Q56" s="199"/>
      <c r="R56" s="199">
        <f>R57+R58+R59+R60</f>
        <v>1</v>
      </c>
      <c r="S56" s="199"/>
      <c r="T56" s="199">
        <f>T57+T58+T59+T60</f>
        <v>136.19999999999999</v>
      </c>
      <c r="U56" s="199"/>
      <c r="V56" s="199">
        <f>V57+V58+V59+V60</f>
        <v>0</v>
      </c>
      <c r="W56" s="199"/>
      <c r="X56" s="199">
        <f>X57+X58+X59+X60</f>
        <v>50</v>
      </c>
      <c r="Y56" s="199"/>
      <c r="Z56" s="199">
        <f>Z57+Z58+Z59+Z60</f>
        <v>69.400000000000006</v>
      </c>
      <c r="AA56" s="199"/>
      <c r="AB56" s="199">
        <f>AB57+AB58+AB59+AB60</f>
        <v>25</v>
      </c>
      <c r="AC56" s="199"/>
      <c r="AD56" s="199">
        <f>AD57+AD58+AD59+AD60</f>
        <v>122.2</v>
      </c>
      <c r="AE56" s="199"/>
      <c r="AF56" s="197"/>
      <c r="AG56" s="177">
        <f t="shared" si="2"/>
        <v>0</v>
      </c>
    </row>
    <row r="57" spans="1:33" x14ac:dyDescent="0.3">
      <c r="A57" s="201" t="s">
        <v>171</v>
      </c>
      <c r="B57" s="193">
        <f>H57+J57+L57+N57+P57+R57+T57+V57+X57+Z57+AB57+AD57</f>
        <v>0</v>
      </c>
      <c r="C57" s="193">
        <f>H57+J57</f>
        <v>0</v>
      </c>
      <c r="D57" s="193">
        <f t="shared" si="10"/>
        <v>0</v>
      </c>
      <c r="E57" s="193">
        <v>0</v>
      </c>
      <c r="F57" s="195">
        <v>0</v>
      </c>
      <c r="G57" s="195">
        <v>0</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7"/>
      <c r="AG57" s="177">
        <f t="shared" si="2"/>
        <v>0</v>
      </c>
    </row>
    <row r="58" spans="1:33" x14ac:dyDescent="0.3">
      <c r="A58" s="201" t="s">
        <v>32</v>
      </c>
      <c r="B58" s="193">
        <f>H58+J58+L58+N58+P58+R58+T58+V58+X58+Z58+AB58+AD58</f>
        <v>0</v>
      </c>
      <c r="C58" s="193">
        <f>H58+J58</f>
        <v>0</v>
      </c>
      <c r="D58" s="193">
        <f t="shared" si="10"/>
        <v>0</v>
      </c>
      <c r="E58" s="193">
        <v>0</v>
      </c>
      <c r="F58" s="195">
        <v>0</v>
      </c>
      <c r="G58" s="195">
        <v>0</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7"/>
      <c r="AG58" s="177">
        <f t="shared" si="2"/>
        <v>0</v>
      </c>
    </row>
    <row r="59" spans="1:33" x14ac:dyDescent="0.3">
      <c r="A59" s="201" t="s">
        <v>33</v>
      </c>
      <c r="B59" s="193">
        <f>H59+J59+L59+N59+P59+R59+T59+V59+X59+Z59+AB59+AD59</f>
        <v>2092.9</v>
      </c>
      <c r="C59" s="193">
        <f>H59+J59</f>
        <v>848.59999999999991</v>
      </c>
      <c r="D59" s="202">
        <f>E59</f>
        <v>0</v>
      </c>
      <c r="E59" s="194">
        <f>I59</f>
        <v>0</v>
      </c>
      <c r="F59" s="195">
        <f>E59/B59*100</f>
        <v>0</v>
      </c>
      <c r="G59" s="195">
        <f>E59/C59*100</f>
        <v>0</v>
      </c>
      <c r="H59" s="193">
        <f>95.9+333</f>
        <v>428.9</v>
      </c>
      <c r="I59" s="193"/>
      <c r="J59" s="193">
        <v>419.7</v>
      </c>
      <c r="K59" s="193"/>
      <c r="L59" s="193">
        <v>87.5</v>
      </c>
      <c r="M59" s="193"/>
      <c r="N59" s="193">
        <v>722</v>
      </c>
      <c r="O59" s="193"/>
      <c r="P59" s="193">
        <v>31</v>
      </c>
      <c r="Q59" s="193"/>
      <c r="R59" s="193">
        <v>1</v>
      </c>
      <c r="S59" s="193"/>
      <c r="T59" s="193">
        <v>136.19999999999999</v>
      </c>
      <c r="U59" s="193"/>
      <c r="V59" s="193">
        <v>0</v>
      </c>
      <c r="W59" s="193"/>
      <c r="X59" s="193">
        <v>50</v>
      </c>
      <c r="Y59" s="193"/>
      <c r="Z59" s="193">
        <v>69.400000000000006</v>
      </c>
      <c r="AA59" s="193"/>
      <c r="AB59" s="193">
        <v>25</v>
      </c>
      <c r="AC59" s="193"/>
      <c r="AD59" s="193">
        <v>122.2</v>
      </c>
      <c r="AE59" s="193"/>
      <c r="AF59" s="197"/>
      <c r="AG59" s="177">
        <f t="shared" si="2"/>
        <v>0</v>
      </c>
    </row>
    <row r="60" spans="1:33" x14ac:dyDescent="0.3">
      <c r="A60" s="201" t="s">
        <v>224</v>
      </c>
      <c r="B60" s="193">
        <f>H60+J60+L60+N60+P60+R60+T60+V60+X60+Z60+AB60+AD60</f>
        <v>0</v>
      </c>
      <c r="C60" s="193">
        <f>H60+J60</f>
        <v>0</v>
      </c>
      <c r="D60" s="193">
        <f t="shared" si="10"/>
        <v>0</v>
      </c>
      <c r="E60" s="193">
        <v>0</v>
      </c>
      <c r="F60" s="195">
        <v>0</v>
      </c>
      <c r="G60" s="195">
        <v>0</v>
      </c>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7"/>
      <c r="AG60" s="177">
        <f t="shared" si="2"/>
        <v>0</v>
      </c>
    </row>
    <row r="61" spans="1:33" s="179" customFormat="1" ht="75" x14ac:dyDescent="0.3">
      <c r="A61" s="205" t="s">
        <v>233</v>
      </c>
      <c r="B61" s="172">
        <f>B62</f>
        <v>765.60000000000014</v>
      </c>
      <c r="C61" s="172">
        <f>C62</f>
        <v>227.4</v>
      </c>
      <c r="D61" s="172">
        <f>D62</f>
        <v>0</v>
      </c>
      <c r="E61" s="174">
        <f>E62</f>
        <v>0</v>
      </c>
      <c r="F61" s="172">
        <v>0</v>
      </c>
      <c r="G61" s="172">
        <v>0</v>
      </c>
      <c r="H61" s="172">
        <f>H62</f>
        <v>227.4</v>
      </c>
      <c r="I61" s="174">
        <f>I62</f>
        <v>0</v>
      </c>
      <c r="J61" s="172">
        <f>J62</f>
        <v>0</v>
      </c>
      <c r="K61" s="174"/>
      <c r="L61" s="172">
        <f>L62</f>
        <v>95.2</v>
      </c>
      <c r="M61" s="174"/>
      <c r="N61" s="172">
        <f>N62</f>
        <v>0</v>
      </c>
      <c r="O61" s="174"/>
      <c r="P61" s="172">
        <f>P62</f>
        <v>242.8</v>
      </c>
      <c r="Q61" s="174"/>
      <c r="R61" s="172">
        <f>R62</f>
        <v>0</v>
      </c>
      <c r="S61" s="174"/>
      <c r="T61" s="172">
        <f>T62</f>
        <v>0</v>
      </c>
      <c r="U61" s="174"/>
      <c r="V61" s="172">
        <f>V62</f>
        <v>0</v>
      </c>
      <c r="W61" s="174"/>
      <c r="X61" s="172">
        <f>X62</f>
        <v>200.2</v>
      </c>
      <c r="Y61" s="174"/>
      <c r="Z61" s="172">
        <f>Z62</f>
        <v>0</v>
      </c>
      <c r="AA61" s="174"/>
      <c r="AB61" s="172">
        <f>AB62</f>
        <v>0</v>
      </c>
      <c r="AC61" s="174"/>
      <c r="AD61" s="172">
        <f>AD62</f>
        <v>0</v>
      </c>
      <c r="AE61" s="175"/>
      <c r="AF61" s="176"/>
      <c r="AG61" s="177">
        <f t="shared" si="2"/>
        <v>0</v>
      </c>
    </row>
    <row r="62" spans="1:33" s="179" customFormat="1" x14ac:dyDescent="0.3">
      <c r="A62" s="189" t="s">
        <v>31</v>
      </c>
      <c r="B62" s="172">
        <f>B63+B64+B65+B66</f>
        <v>765.60000000000014</v>
      </c>
      <c r="C62" s="172">
        <f>C63+C64+C65+C66</f>
        <v>227.4</v>
      </c>
      <c r="D62" s="172">
        <f>D63+D64+D65+D66</f>
        <v>0</v>
      </c>
      <c r="E62" s="172">
        <f>E63+E64+E65+E66</f>
        <v>0</v>
      </c>
      <c r="F62" s="172">
        <v>0</v>
      </c>
      <c r="G62" s="172">
        <v>0</v>
      </c>
      <c r="H62" s="172">
        <f>H63+H64+H65+H66</f>
        <v>227.4</v>
      </c>
      <c r="I62" s="172">
        <f>I63+I64+I65+I66</f>
        <v>0</v>
      </c>
      <c r="J62" s="172">
        <f>J63+J64+J65+J66</f>
        <v>0</v>
      </c>
      <c r="K62" s="172"/>
      <c r="L62" s="172">
        <f>L63+L64+L65+L66</f>
        <v>95.2</v>
      </c>
      <c r="M62" s="172"/>
      <c r="N62" s="172">
        <f>N63+N64+N65+N66</f>
        <v>0</v>
      </c>
      <c r="O62" s="172"/>
      <c r="P62" s="172">
        <f>P63+P64+P65+P66</f>
        <v>242.8</v>
      </c>
      <c r="Q62" s="172"/>
      <c r="R62" s="172">
        <f>R63+R64+R65+R66</f>
        <v>0</v>
      </c>
      <c r="S62" s="172"/>
      <c r="T62" s="172">
        <f>T63+T64+T65+T66</f>
        <v>0</v>
      </c>
      <c r="U62" s="172"/>
      <c r="V62" s="172">
        <f>V63+V64+V65+V66</f>
        <v>0</v>
      </c>
      <c r="W62" s="172"/>
      <c r="X62" s="172">
        <f>X63+X64+X65+X66</f>
        <v>200.2</v>
      </c>
      <c r="Y62" s="172"/>
      <c r="Z62" s="172">
        <f>Z63+Z64+Z65+Z66</f>
        <v>0</v>
      </c>
      <c r="AA62" s="172"/>
      <c r="AB62" s="172">
        <f>AB63+AB64+AB65+AB66</f>
        <v>0</v>
      </c>
      <c r="AC62" s="172"/>
      <c r="AD62" s="172">
        <f>AD63+AD64+AD65+AD66</f>
        <v>0</v>
      </c>
      <c r="AE62" s="172"/>
      <c r="AF62" s="176"/>
      <c r="AG62" s="177">
        <f t="shared" si="2"/>
        <v>0</v>
      </c>
    </row>
    <row r="63" spans="1:33" x14ac:dyDescent="0.3">
      <c r="A63" s="180" t="s">
        <v>171</v>
      </c>
      <c r="B63" s="181">
        <f>H63+J63+L63+N63+P63+R63+T63+V63+X63+Z63+AB63+AD63</f>
        <v>0</v>
      </c>
      <c r="C63" s="181">
        <f>H63+J63</f>
        <v>0</v>
      </c>
      <c r="D63" s="181">
        <f t="shared" si="10"/>
        <v>0</v>
      </c>
      <c r="E63" s="181">
        <v>0</v>
      </c>
      <c r="F63" s="181">
        <v>0</v>
      </c>
      <c r="G63" s="181">
        <v>0</v>
      </c>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4"/>
      <c r="AG63" s="177">
        <f t="shared" si="2"/>
        <v>0</v>
      </c>
    </row>
    <row r="64" spans="1:33" x14ac:dyDescent="0.3">
      <c r="A64" s="180" t="s">
        <v>32</v>
      </c>
      <c r="B64" s="181">
        <f>H64+J64+L64+N64+P64+R64+T64+V64+X64+Z64+AB64+AD64</f>
        <v>0</v>
      </c>
      <c r="C64" s="181">
        <f>H64+J64</f>
        <v>0</v>
      </c>
      <c r="D64" s="181">
        <f t="shared" si="10"/>
        <v>0</v>
      </c>
      <c r="E64" s="181">
        <v>0</v>
      </c>
      <c r="F64" s="181">
        <v>0</v>
      </c>
      <c r="G64" s="181">
        <v>0</v>
      </c>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4"/>
      <c r="AG64" s="177">
        <f t="shared" si="2"/>
        <v>0</v>
      </c>
    </row>
    <row r="65" spans="1:33" x14ac:dyDescent="0.3">
      <c r="A65" s="180" t="s">
        <v>33</v>
      </c>
      <c r="B65" s="181">
        <f>H65+J65+L65+N65+P65+R65+T65+V65+X65+Z65+AB65+AD65</f>
        <v>765.60000000000014</v>
      </c>
      <c r="C65" s="181">
        <f>H65+J65</f>
        <v>227.4</v>
      </c>
      <c r="D65" s="182">
        <f>E65</f>
        <v>0</v>
      </c>
      <c r="E65" s="183">
        <f>I65</f>
        <v>0</v>
      </c>
      <c r="F65" s="181">
        <f>E65/B65*100</f>
        <v>0</v>
      </c>
      <c r="G65" s="181">
        <v>0</v>
      </c>
      <c r="H65" s="181">
        <v>227.4</v>
      </c>
      <c r="I65" s="181"/>
      <c r="J65" s="181"/>
      <c r="K65" s="181"/>
      <c r="L65" s="181">
        <v>95.2</v>
      </c>
      <c r="M65" s="181"/>
      <c r="N65" s="181"/>
      <c r="O65" s="181"/>
      <c r="P65" s="181">
        <v>242.8</v>
      </c>
      <c r="Q65" s="181"/>
      <c r="R65" s="181"/>
      <c r="S65" s="181"/>
      <c r="T65" s="181"/>
      <c r="U65" s="181"/>
      <c r="V65" s="181"/>
      <c r="W65" s="181"/>
      <c r="X65" s="181">
        <v>200.2</v>
      </c>
      <c r="Y65" s="181"/>
      <c r="Z65" s="181"/>
      <c r="AA65" s="181"/>
      <c r="AB65" s="181"/>
      <c r="AC65" s="181"/>
      <c r="AD65" s="181"/>
      <c r="AE65" s="181"/>
      <c r="AF65" s="184"/>
      <c r="AG65" s="177">
        <f t="shared" si="2"/>
        <v>0</v>
      </c>
    </row>
    <row r="66" spans="1:33" x14ac:dyDescent="0.3">
      <c r="A66" s="180" t="s">
        <v>224</v>
      </c>
      <c r="B66" s="181">
        <f>H66+J66+L66+N66+P66+R66+T66+V66+X66+Z66+AB66+AD66</f>
        <v>0</v>
      </c>
      <c r="C66" s="181">
        <f>H66+J66</f>
        <v>0</v>
      </c>
      <c r="D66" s="181">
        <f t="shared" si="10"/>
        <v>0</v>
      </c>
      <c r="E66" s="181">
        <v>0</v>
      </c>
      <c r="F66" s="181">
        <v>0</v>
      </c>
      <c r="G66" s="181">
        <v>0</v>
      </c>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4"/>
      <c r="AG66" s="177">
        <f t="shared" si="2"/>
        <v>0</v>
      </c>
    </row>
    <row r="67" spans="1:33" s="179" customFormat="1" ht="75" x14ac:dyDescent="0.3">
      <c r="A67" s="205" t="s">
        <v>234</v>
      </c>
      <c r="B67" s="172">
        <f>B68</f>
        <v>118788.90000000001</v>
      </c>
      <c r="C67" s="172">
        <f>C68</f>
        <v>25590.366999999998</v>
      </c>
      <c r="D67" s="172">
        <f>D68</f>
        <v>0</v>
      </c>
      <c r="E67" s="172">
        <f>E68</f>
        <v>0</v>
      </c>
      <c r="F67" s="172">
        <f>E67/B67*100</f>
        <v>0</v>
      </c>
      <c r="G67" s="172">
        <f>E67/C67*100</f>
        <v>0</v>
      </c>
      <c r="H67" s="172">
        <f>H68</f>
        <v>15363.626</v>
      </c>
      <c r="I67" s="172">
        <f>I68</f>
        <v>0</v>
      </c>
      <c r="J67" s="172">
        <f t="shared" ref="J67:AD67" si="11">J68</f>
        <v>10226.741</v>
      </c>
      <c r="K67" s="172"/>
      <c r="L67" s="172">
        <f t="shared" si="11"/>
        <v>8238.3040000000001</v>
      </c>
      <c r="M67" s="172"/>
      <c r="N67" s="172">
        <f t="shared" si="11"/>
        <v>11698.712</v>
      </c>
      <c r="O67" s="172"/>
      <c r="P67" s="172">
        <f t="shared" si="11"/>
        <v>9179.1959999999999</v>
      </c>
      <c r="Q67" s="172"/>
      <c r="R67" s="172">
        <f t="shared" si="11"/>
        <v>7993.1729999999998</v>
      </c>
      <c r="S67" s="172"/>
      <c r="T67" s="172">
        <f t="shared" si="11"/>
        <v>11436.621999999999</v>
      </c>
      <c r="U67" s="172"/>
      <c r="V67" s="172">
        <f t="shared" si="11"/>
        <v>8819.4140000000007</v>
      </c>
      <c r="W67" s="172"/>
      <c r="X67" s="172">
        <f t="shared" si="11"/>
        <v>7971.4210000000003</v>
      </c>
      <c r="Y67" s="172"/>
      <c r="Z67" s="172">
        <f t="shared" si="11"/>
        <v>11918.214</v>
      </c>
      <c r="AA67" s="172"/>
      <c r="AB67" s="172">
        <f t="shared" si="11"/>
        <v>8964.8549999999996</v>
      </c>
      <c r="AC67" s="172"/>
      <c r="AD67" s="172">
        <f t="shared" si="11"/>
        <v>6978.6220000000003</v>
      </c>
      <c r="AE67" s="172"/>
      <c r="AF67" s="206"/>
      <c r="AG67" s="177">
        <f t="shared" si="2"/>
        <v>0</v>
      </c>
    </row>
    <row r="68" spans="1:33" s="179" customFormat="1" x14ac:dyDescent="0.3">
      <c r="A68" s="189" t="s">
        <v>31</v>
      </c>
      <c r="B68" s="172">
        <f>B69+B70+B71+B72</f>
        <v>118788.90000000001</v>
      </c>
      <c r="C68" s="172">
        <f>C69+C70+C71+C72</f>
        <v>25590.366999999998</v>
      </c>
      <c r="D68" s="172">
        <f>D69+D70+D71+D72</f>
        <v>0</v>
      </c>
      <c r="E68" s="172">
        <f>E69+E70+E71+E72</f>
        <v>0</v>
      </c>
      <c r="F68" s="172">
        <f>F69+F70+F71+F72</f>
        <v>0</v>
      </c>
      <c r="G68" s="172">
        <f>E68/C68*100</f>
        <v>0</v>
      </c>
      <c r="H68" s="172">
        <f>H69+H70+H71+H72</f>
        <v>15363.626</v>
      </c>
      <c r="I68" s="172">
        <f>I69+I70+I71+I72</f>
        <v>0</v>
      </c>
      <c r="J68" s="172">
        <f t="shared" ref="J68:AD68" si="12">J69+J70+J71+J72</f>
        <v>10226.741</v>
      </c>
      <c r="K68" s="172"/>
      <c r="L68" s="172">
        <f t="shared" si="12"/>
        <v>8238.3040000000001</v>
      </c>
      <c r="M68" s="172"/>
      <c r="N68" s="172">
        <f t="shared" si="12"/>
        <v>11698.712</v>
      </c>
      <c r="O68" s="172"/>
      <c r="P68" s="172">
        <f t="shared" si="12"/>
        <v>9179.1959999999999</v>
      </c>
      <c r="Q68" s="172"/>
      <c r="R68" s="172">
        <f t="shared" si="12"/>
        <v>7993.1729999999998</v>
      </c>
      <c r="S68" s="172"/>
      <c r="T68" s="172">
        <f t="shared" si="12"/>
        <v>11436.621999999999</v>
      </c>
      <c r="U68" s="172"/>
      <c r="V68" s="172">
        <f t="shared" si="12"/>
        <v>8819.4140000000007</v>
      </c>
      <c r="W68" s="172"/>
      <c r="X68" s="172">
        <f>X69+X70+X71+X72</f>
        <v>7971.4210000000003</v>
      </c>
      <c r="Y68" s="172"/>
      <c r="Z68" s="172">
        <f t="shared" si="12"/>
        <v>11918.214</v>
      </c>
      <c r="AA68" s="172"/>
      <c r="AB68" s="172">
        <f t="shared" si="12"/>
        <v>8964.8549999999996</v>
      </c>
      <c r="AC68" s="172"/>
      <c r="AD68" s="172">
        <f t="shared" si="12"/>
        <v>6978.6220000000003</v>
      </c>
      <c r="AE68" s="172"/>
      <c r="AF68" s="206"/>
      <c r="AG68" s="177">
        <f t="shared" si="2"/>
        <v>0</v>
      </c>
    </row>
    <row r="69" spans="1:33" x14ac:dyDescent="0.3">
      <c r="A69" s="180" t="s">
        <v>171</v>
      </c>
      <c r="B69" s="181">
        <f>H69+J69+L69+N69+P69+R69+T69+V69+X69+Z69+AB69+AD69</f>
        <v>0</v>
      </c>
      <c r="C69" s="181">
        <f>H69+J69</f>
        <v>0</v>
      </c>
      <c r="D69" s="181">
        <f>E69</f>
        <v>0</v>
      </c>
      <c r="E69" s="181">
        <v>0</v>
      </c>
      <c r="F69" s="181">
        <v>0</v>
      </c>
      <c r="G69" s="181">
        <v>0</v>
      </c>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207"/>
      <c r="AG69" s="177">
        <f t="shared" si="2"/>
        <v>0</v>
      </c>
    </row>
    <row r="70" spans="1:33" x14ac:dyDescent="0.3">
      <c r="A70" s="180" t="s">
        <v>32</v>
      </c>
      <c r="B70" s="181">
        <f>H70+J70+L70+N70+P70+R70+T70+V70+X70+Z70+AB70+AD70</f>
        <v>0</v>
      </c>
      <c r="C70" s="181">
        <f>H70+J70</f>
        <v>0</v>
      </c>
      <c r="D70" s="181">
        <f t="shared" si="10"/>
        <v>0</v>
      </c>
      <c r="E70" s="181">
        <v>0</v>
      </c>
      <c r="F70" s="181">
        <v>0</v>
      </c>
      <c r="G70" s="181">
        <v>0</v>
      </c>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207"/>
      <c r="AG70" s="177">
        <f t="shared" si="2"/>
        <v>0</v>
      </c>
    </row>
    <row r="71" spans="1:33" x14ac:dyDescent="0.3">
      <c r="A71" s="180" t="s">
        <v>33</v>
      </c>
      <c r="B71" s="181">
        <f>H71+J71+L71+N71+P71+R71+T71+V71+X71+Z71+AB71+AD71</f>
        <v>118788.90000000001</v>
      </c>
      <c r="C71" s="181">
        <f>H71+J71</f>
        <v>25590.366999999998</v>
      </c>
      <c r="D71" s="182">
        <f>E71</f>
        <v>0</v>
      </c>
      <c r="E71" s="183">
        <f>I71</f>
        <v>0</v>
      </c>
      <c r="F71" s="181">
        <f>E71/B71*100</f>
        <v>0</v>
      </c>
      <c r="G71" s="181">
        <f>E71/C71*100</f>
        <v>0</v>
      </c>
      <c r="H71" s="181">
        <v>15363.626</v>
      </c>
      <c r="I71" s="181"/>
      <c r="J71" s="181">
        <v>10226.741</v>
      </c>
      <c r="K71" s="181"/>
      <c r="L71" s="181">
        <v>8238.3040000000001</v>
      </c>
      <c r="M71" s="181"/>
      <c r="N71" s="181">
        <v>11698.712</v>
      </c>
      <c r="O71" s="181"/>
      <c r="P71" s="181">
        <v>9179.1959999999999</v>
      </c>
      <c r="Q71" s="181"/>
      <c r="R71" s="181">
        <v>7993.1729999999998</v>
      </c>
      <c r="S71" s="181"/>
      <c r="T71" s="181">
        <v>11436.621999999999</v>
      </c>
      <c r="U71" s="181"/>
      <c r="V71" s="181">
        <v>8819.4140000000007</v>
      </c>
      <c r="W71" s="181"/>
      <c r="X71" s="181">
        <v>7971.4210000000003</v>
      </c>
      <c r="Y71" s="181"/>
      <c r="Z71" s="181">
        <v>11918.214</v>
      </c>
      <c r="AA71" s="181"/>
      <c r="AB71" s="181">
        <v>8964.8549999999996</v>
      </c>
      <c r="AC71" s="181"/>
      <c r="AD71" s="181">
        <v>6978.6220000000003</v>
      </c>
      <c r="AE71" s="181"/>
      <c r="AF71" s="207"/>
      <c r="AG71" s="177">
        <f t="shared" si="2"/>
        <v>0</v>
      </c>
    </row>
    <row r="72" spans="1:33" x14ac:dyDescent="0.3">
      <c r="A72" s="180" t="s">
        <v>224</v>
      </c>
      <c r="B72" s="181">
        <f>H72+J72+L72+N72+P72+R72+T72+V72+X72+Z72+AB72+AD72</f>
        <v>0</v>
      </c>
      <c r="C72" s="181">
        <f>H72+J72</f>
        <v>0</v>
      </c>
      <c r="D72" s="181">
        <f t="shared" si="10"/>
        <v>0</v>
      </c>
      <c r="E72" s="181">
        <v>0</v>
      </c>
      <c r="F72" s="181">
        <v>0</v>
      </c>
      <c r="G72" s="181">
        <v>0</v>
      </c>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207"/>
      <c r="AG72" s="177">
        <f t="shared" si="2"/>
        <v>0</v>
      </c>
    </row>
    <row r="73" spans="1:33" s="179" customFormat="1" ht="56.25" x14ac:dyDescent="0.3">
      <c r="A73" s="208" t="s">
        <v>235</v>
      </c>
      <c r="B73" s="172">
        <f t="shared" ref="B73:AD73" si="13">B74</f>
        <v>8892.5</v>
      </c>
      <c r="C73" s="172">
        <f t="shared" si="13"/>
        <v>1746.3630000000001</v>
      </c>
      <c r="D73" s="172">
        <f>D74</f>
        <v>0</v>
      </c>
      <c r="E73" s="172">
        <f>E74</f>
        <v>0</v>
      </c>
      <c r="F73" s="172">
        <f>E73/B73*100</f>
        <v>0</v>
      </c>
      <c r="G73" s="172">
        <f>E73/C73*100</f>
        <v>0</v>
      </c>
      <c r="H73" s="172">
        <f t="shared" si="13"/>
        <v>688.42100000000005</v>
      </c>
      <c r="I73" s="172">
        <f t="shared" si="13"/>
        <v>0</v>
      </c>
      <c r="J73" s="172">
        <f t="shared" si="13"/>
        <v>857.94200000000001</v>
      </c>
      <c r="K73" s="172"/>
      <c r="L73" s="172">
        <f t="shared" si="13"/>
        <v>571.71399999999994</v>
      </c>
      <c r="M73" s="172"/>
      <c r="N73" s="172">
        <f t="shared" si="13"/>
        <v>755.70799999999997</v>
      </c>
      <c r="O73" s="172"/>
      <c r="P73" s="172">
        <f t="shared" si="13"/>
        <v>722.00099999999998</v>
      </c>
      <c r="Q73" s="172"/>
      <c r="R73" s="172">
        <f t="shared" si="13"/>
        <v>662.14499999999998</v>
      </c>
      <c r="S73" s="172"/>
      <c r="T73" s="172">
        <f t="shared" si="13"/>
        <v>732.11599999999999</v>
      </c>
      <c r="U73" s="172"/>
      <c r="V73" s="172">
        <f t="shared" si="13"/>
        <v>806.75699999999995</v>
      </c>
      <c r="W73" s="172"/>
      <c r="X73" s="172">
        <f t="shared" si="13"/>
        <v>584.42000000000007</v>
      </c>
      <c r="Y73" s="172"/>
      <c r="Z73" s="172">
        <f t="shared" si="13"/>
        <v>978.37</v>
      </c>
      <c r="AA73" s="172"/>
      <c r="AB73" s="172">
        <f t="shared" si="13"/>
        <v>676.66200000000003</v>
      </c>
      <c r="AC73" s="172"/>
      <c r="AD73" s="172">
        <f t="shared" si="13"/>
        <v>856.24400000000003</v>
      </c>
      <c r="AE73" s="172"/>
      <c r="AF73" s="176"/>
      <c r="AG73" s="177">
        <f t="shared" si="2"/>
        <v>0</v>
      </c>
    </row>
    <row r="74" spans="1:33" s="179" customFormat="1" x14ac:dyDescent="0.3">
      <c r="A74" s="189" t="s">
        <v>31</v>
      </c>
      <c r="B74" s="172">
        <f t="shared" ref="B74:AD74" si="14">B75+B76+B77+B78</f>
        <v>8892.5</v>
      </c>
      <c r="C74" s="172">
        <f t="shared" si="14"/>
        <v>1746.3630000000001</v>
      </c>
      <c r="D74" s="172">
        <f>D75+D76+D77+D78</f>
        <v>0</v>
      </c>
      <c r="E74" s="172">
        <f>E75+E76+E77+E78</f>
        <v>0</v>
      </c>
      <c r="F74" s="172">
        <f>E74/B74*100</f>
        <v>0</v>
      </c>
      <c r="G74" s="172">
        <f>E74/C74*100</f>
        <v>0</v>
      </c>
      <c r="H74" s="172">
        <f t="shared" si="14"/>
        <v>688.42100000000005</v>
      </c>
      <c r="I74" s="172">
        <f t="shared" si="14"/>
        <v>0</v>
      </c>
      <c r="J74" s="172">
        <f t="shared" si="14"/>
        <v>857.94200000000001</v>
      </c>
      <c r="K74" s="172"/>
      <c r="L74" s="172">
        <f t="shared" si="14"/>
        <v>571.71399999999994</v>
      </c>
      <c r="M74" s="172"/>
      <c r="N74" s="172">
        <f t="shared" si="14"/>
        <v>755.70799999999997</v>
      </c>
      <c r="O74" s="172"/>
      <c r="P74" s="172">
        <f t="shared" si="14"/>
        <v>722.00099999999998</v>
      </c>
      <c r="Q74" s="172"/>
      <c r="R74" s="172">
        <f t="shared" si="14"/>
        <v>662.14499999999998</v>
      </c>
      <c r="S74" s="172"/>
      <c r="T74" s="172">
        <f t="shared" si="14"/>
        <v>732.11599999999999</v>
      </c>
      <c r="U74" s="172"/>
      <c r="V74" s="172">
        <f t="shared" si="14"/>
        <v>806.75699999999995</v>
      </c>
      <c r="W74" s="172"/>
      <c r="X74" s="172">
        <f t="shared" si="14"/>
        <v>584.42000000000007</v>
      </c>
      <c r="Y74" s="172"/>
      <c r="Z74" s="172">
        <f t="shared" si="14"/>
        <v>978.37</v>
      </c>
      <c r="AA74" s="172"/>
      <c r="AB74" s="172">
        <f t="shared" si="14"/>
        <v>676.66200000000003</v>
      </c>
      <c r="AC74" s="172"/>
      <c r="AD74" s="172">
        <f t="shared" si="14"/>
        <v>856.24400000000003</v>
      </c>
      <c r="AE74" s="172"/>
      <c r="AF74" s="176"/>
      <c r="AG74" s="177">
        <f t="shared" si="2"/>
        <v>0</v>
      </c>
    </row>
    <row r="75" spans="1:33" x14ac:dyDescent="0.3">
      <c r="A75" s="180" t="s">
        <v>171</v>
      </c>
      <c r="B75" s="181">
        <f>H75+J75+L75+N75+P75+R75+T75+V75+X75+Z75+AB75+AD75</f>
        <v>6100.7000000000007</v>
      </c>
      <c r="C75" s="181">
        <f>H75+J75</f>
        <v>1096.3630000000001</v>
      </c>
      <c r="D75" s="181">
        <f t="shared" ref="D75:D76" si="15">E75</f>
        <v>0</v>
      </c>
      <c r="E75" s="183">
        <f>I75</f>
        <v>0</v>
      </c>
      <c r="F75" s="181">
        <f>E75/B75*100</f>
        <v>0</v>
      </c>
      <c r="G75" s="181">
        <f>E75/C75*100</f>
        <v>0</v>
      </c>
      <c r="H75" s="181">
        <v>438.42099999999999</v>
      </c>
      <c r="I75" s="181"/>
      <c r="J75" s="181">
        <v>657.94200000000001</v>
      </c>
      <c r="K75" s="181"/>
      <c r="L75" s="181">
        <v>371.714</v>
      </c>
      <c r="M75" s="181"/>
      <c r="N75" s="181">
        <v>555.70799999999997</v>
      </c>
      <c r="O75" s="181"/>
      <c r="P75" s="181">
        <v>522.00099999999998</v>
      </c>
      <c r="Q75" s="181"/>
      <c r="R75" s="181">
        <v>462.14499999999998</v>
      </c>
      <c r="S75" s="181"/>
      <c r="T75" s="181">
        <v>532.11599999999999</v>
      </c>
      <c r="U75" s="181"/>
      <c r="V75" s="181">
        <v>606.75699999999995</v>
      </c>
      <c r="W75" s="181"/>
      <c r="X75" s="181">
        <v>384.42</v>
      </c>
      <c r="Y75" s="181"/>
      <c r="Z75" s="181">
        <v>568.47</v>
      </c>
      <c r="AA75" s="181"/>
      <c r="AB75" s="181">
        <v>476.66199999999998</v>
      </c>
      <c r="AC75" s="181"/>
      <c r="AD75" s="181">
        <v>524.34400000000005</v>
      </c>
      <c r="AE75" s="181"/>
      <c r="AF75" s="184"/>
      <c r="AG75" s="177">
        <f t="shared" si="2"/>
        <v>0</v>
      </c>
    </row>
    <row r="76" spans="1:33" x14ac:dyDescent="0.3">
      <c r="A76" s="180" t="s">
        <v>32</v>
      </c>
      <c r="B76" s="181">
        <f>H76+J76+L76+N76+P76+R76+T76+V76+X76+Z76+AB76+AD76</f>
        <v>2791.8</v>
      </c>
      <c r="C76" s="181">
        <f>H76+J76+L76</f>
        <v>650</v>
      </c>
      <c r="D76" s="181">
        <f t="shared" si="15"/>
        <v>0</v>
      </c>
      <c r="E76" s="183">
        <f>I76</f>
        <v>0</v>
      </c>
      <c r="F76" s="181">
        <f>E76/B76*100</f>
        <v>0</v>
      </c>
      <c r="G76" s="181">
        <f>E76/C76*100</f>
        <v>0</v>
      </c>
      <c r="H76" s="181">
        <v>250</v>
      </c>
      <c r="I76" s="181"/>
      <c r="J76" s="181">
        <v>200</v>
      </c>
      <c r="K76" s="181"/>
      <c r="L76" s="181">
        <v>200</v>
      </c>
      <c r="M76" s="181"/>
      <c r="N76" s="181">
        <v>200</v>
      </c>
      <c r="O76" s="181"/>
      <c r="P76" s="181">
        <v>200</v>
      </c>
      <c r="Q76" s="181"/>
      <c r="R76" s="181">
        <v>200</v>
      </c>
      <c r="S76" s="181"/>
      <c r="T76" s="181">
        <v>200</v>
      </c>
      <c r="U76" s="181"/>
      <c r="V76" s="181">
        <v>200</v>
      </c>
      <c r="W76" s="181"/>
      <c r="X76" s="181">
        <v>200</v>
      </c>
      <c r="Y76" s="181"/>
      <c r="Z76" s="181">
        <v>409.9</v>
      </c>
      <c r="AA76" s="181"/>
      <c r="AB76" s="181">
        <v>200</v>
      </c>
      <c r="AC76" s="181"/>
      <c r="AD76" s="181">
        <v>331.9</v>
      </c>
      <c r="AE76" s="181"/>
      <c r="AF76" s="184"/>
      <c r="AG76" s="177">
        <f t="shared" ref="AG76:AG88" si="16">AD76+AB76+Z76+X76+V76+T76+R76+P76+N76+L76+J76+H76-B76</f>
        <v>0</v>
      </c>
    </row>
    <row r="77" spans="1:33" x14ac:dyDescent="0.3">
      <c r="A77" s="180" t="s">
        <v>33</v>
      </c>
      <c r="B77" s="181">
        <f>H77+J77+L77+N77+P77+R77+T77+V77+X77+Z77+AB77+AD77</f>
        <v>0</v>
      </c>
      <c r="C77" s="181">
        <f>H77+J77</f>
        <v>0</v>
      </c>
      <c r="D77" s="181">
        <v>0</v>
      </c>
      <c r="E77" s="181">
        <v>0</v>
      </c>
      <c r="F77" s="181">
        <v>0</v>
      </c>
      <c r="G77" s="181">
        <v>0</v>
      </c>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4"/>
      <c r="AG77" s="177">
        <f t="shared" si="16"/>
        <v>0</v>
      </c>
    </row>
    <row r="78" spans="1:33" x14ac:dyDescent="0.3">
      <c r="A78" s="180" t="s">
        <v>224</v>
      </c>
      <c r="B78" s="181">
        <f>H78+J78+L78+N78+P78+R78+T78+V78+X78+Z78+AB78+AD78</f>
        <v>0</v>
      </c>
      <c r="C78" s="181">
        <f>H78+J78</f>
        <v>0</v>
      </c>
      <c r="D78" s="181">
        <v>0</v>
      </c>
      <c r="E78" s="181">
        <v>0</v>
      </c>
      <c r="F78" s="181">
        <v>0</v>
      </c>
      <c r="G78" s="181">
        <v>0</v>
      </c>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4"/>
      <c r="AG78" s="177">
        <f t="shared" si="16"/>
        <v>0</v>
      </c>
    </row>
    <row r="79" spans="1:33" s="179" customFormat="1" x14ac:dyDescent="0.3">
      <c r="A79" s="150" t="s">
        <v>236</v>
      </c>
      <c r="B79" s="209">
        <f>B80+B81+B82+B83</f>
        <v>158075.00000000003</v>
      </c>
      <c r="C79" s="209">
        <f>C80+C81+C82+C83</f>
        <v>32674.320589999999</v>
      </c>
      <c r="D79" s="209">
        <f>D80+D81+D82+D83</f>
        <v>0</v>
      </c>
      <c r="E79" s="209">
        <f>E80+E81+E82+E83</f>
        <v>0</v>
      </c>
      <c r="F79" s="209">
        <f>E79/B79*100</f>
        <v>0</v>
      </c>
      <c r="G79" s="209">
        <f>E79/C79*100</f>
        <v>0</v>
      </c>
      <c r="H79" s="209">
        <f t="shared" ref="H79:AE79" si="17">H80+H81+H82+H83</f>
        <v>19334.171589999998</v>
      </c>
      <c r="I79" s="209">
        <f t="shared" si="17"/>
        <v>0</v>
      </c>
      <c r="J79" s="209">
        <f t="shared" si="17"/>
        <v>13140.149000000001</v>
      </c>
      <c r="K79" s="209">
        <f t="shared" si="17"/>
        <v>0</v>
      </c>
      <c r="L79" s="209">
        <f t="shared" si="17"/>
        <v>10141.584000000001</v>
      </c>
      <c r="M79" s="209">
        <f t="shared" si="17"/>
        <v>0</v>
      </c>
      <c r="N79" s="209">
        <f t="shared" si="17"/>
        <v>17328.510999999999</v>
      </c>
      <c r="O79" s="209">
        <f t="shared" si="17"/>
        <v>0</v>
      </c>
      <c r="P79" s="209">
        <f t="shared" si="17"/>
        <v>11129.862999999999</v>
      </c>
      <c r="Q79" s="209">
        <f t="shared" si="17"/>
        <v>0</v>
      </c>
      <c r="R79" s="209">
        <f t="shared" si="17"/>
        <v>9971.4840000000004</v>
      </c>
      <c r="S79" s="209">
        <f t="shared" si="17"/>
        <v>0</v>
      </c>
      <c r="T79" s="209">
        <f t="shared" si="17"/>
        <v>17390.345410000002</v>
      </c>
      <c r="U79" s="209">
        <f t="shared" si="17"/>
        <v>0</v>
      </c>
      <c r="V79" s="209">
        <f t="shared" si="17"/>
        <v>10375.137000000001</v>
      </c>
      <c r="W79" s="209">
        <f t="shared" si="17"/>
        <v>0</v>
      </c>
      <c r="X79" s="209">
        <f t="shared" si="17"/>
        <v>9595.0069999999996</v>
      </c>
      <c r="Y79" s="209">
        <f t="shared" si="17"/>
        <v>0</v>
      </c>
      <c r="Z79" s="209">
        <f t="shared" si="17"/>
        <v>15441.025</v>
      </c>
      <c r="AA79" s="209">
        <f t="shared" si="17"/>
        <v>0</v>
      </c>
      <c r="AB79" s="209">
        <f t="shared" si="17"/>
        <v>10651.983</v>
      </c>
      <c r="AC79" s="209">
        <f t="shared" si="17"/>
        <v>0</v>
      </c>
      <c r="AD79" s="209">
        <f t="shared" si="17"/>
        <v>13575.74</v>
      </c>
      <c r="AE79" s="209">
        <f t="shared" si="17"/>
        <v>0</v>
      </c>
      <c r="AF79" s="210"/>
      <c r="AG79" s="177">
        <f t="shared" si="16"/>
        <v>0</v>
      </c>
    </row>
    <row r="80" spans="1:33" s="179" customFormat="1" x14ac:dyDescent="0.3">
      <c r="A80" s="152" t="s">
        <v>171</v>
      </c>
      <c r="B80" s="211">
        <f>B75+B69+B63+B33+B27+B21+B13</f>
        <v>6100.7000000000007</v>
      </c>
      <c r="C80" s="211">
        <f t="shared" ref="C80:E81" si="18">C75</f>
        <v>1096.3630000000001</v>
      </c>
      <c r="D80" s="211">
        <f t="shared" si="18"/>
        <v>0</v>
      </c>
      <c r="E80" s="211">
        <f t="shared" si="18"/>
        <v>0</v>
      </c>
      <c r="F80" s="211">
        <f>E80/B80*100</f>
        <v>0</v>
      </c>
      <c r="G80" s="211">
        <f>E80/C80*100</f>
        <v>0</v>
      </c>
      <c r="H80" s="211">
        <f t="shared" ref="H80:AE83" si="19">H75+H69+H63+H33+H27+H21+H13</f>
        <v>438.42099999999999</v>
      </c>
      <c r="I80" s="211">
        <f t="shared" si="19"/>
        <v>0</v>
      </c>
      <c r="J80" s="211">
        <f t="shared" si="19"/>
        <v>657.94200000000001</v>
      </c>
      <c r="K80" s="211">
        <f t="shared" si="19"/>
        <v>0</v>
      </c>
      <c r="L80" s="211">
        <f t="shared" si="19"/>
        <v>371.714</v>
      </c>
      <c r="M80" s="211">
        <f t="shared" si="19"/>
        <v>0</v>
      </c>
      <c r="N80" s="211">
        <f t="shared" si="19"/>
        <v>555.70799999999997</v>
      </c>
      <c r="O80" s="211">
        <f t="shared" si="19"/>
        <v>0</v>
      </c>
      <c r="P80" s="211">
        <f t="shared" si="19"/>
        <v>522.00099999999998</v>
      </c>
      <c r="Q80" s="211">
        <f t="shared" si="19"/>
        <v>0</v>
      </c>
      <c r="R80" s="211">
        <f t="shared" si="19"/>
        <v>462.14499999999998</v>
      </c>
      <c r="S80" s="211">
        <f t="shared" si="19"/>
        <v>0</v>
      </c>
      <c r="T80" s="211">
        <f t="shared" si="19"/>
        <v>532.11599999999999</v>
      </c>
      <c r="U80" s="211">
        <f t="shared" si="19"/>
        <v>0</v>
      </c>
      <c r="V80" s="211">
        <f t="shared" si="19"/>
        <v>606.75699999999995</v>
      </c>
      <c r="W80" s="211">
        <f t="shared" si="19"/>
        <v>0</v>
      </c>
      <c r="X80" s="211">
        <f t="shared" si="19"/>
        <v>384.42</v>
      </c>
      <c r="Y80" s="211">
        <f t="shared" si="19"/>
        <v>0</v>
      </c>
      <c r="Z80" s="211">
        <f t="shared" si="19"/>
        <v>568.47</v>
      </c>
      <c r="AA80" s="211">
        <f t="shared" si="19"/>
        <v>0</v>
      </c>
      <c r="AB80" s="211">
        <f t="shared" si="19"/>
        <v>476.66199999999998</v>
      </c>
      <c r="AC80" s="211">
        <f t="shared" si="19"/>
        <v>0</v>
      </c>
      <c r="AD80" s="211">
        <f t="shared" si="19"/>
        <v>524.34400000000005</v>
      </c>
      <c r="AE80" s="211">
        <f t="shared" si="19"/>
        <v>0</v>
      </c>
      <c r="AF80" s="212"/>
      <c r="AG80" s="177">
        <f>AD80+AB80+Z80+X80+V80+T80+R80+P80+N80+L80+J80+H80-B80</f>
        <v>0</v>
      </c>
    </row>
    <row r="81" spans="1:33" s="179" customFormat="1" x14ac:dyDescent="0.3">
      <c r="A81" s="152" t="s">
        <v>32</v>
      </c>
      <c r="B81" s="211">
        <f>B76+B70+B64+B34+B28+B22+B14</f>
        <v>2791.8</v>
      </c>
      <c r="C81" s="211">
        <f>C76</f>
        <v>650</v>
      </c>
      <c r="D81" s="211">
        <f t="shared" si="18"/>
        <v>0</v>
      </c>
      <c r="E81" s="211">
        <f t="shared" si="18"/>
        <v>0</v>
      </c>
      <c r="F81" s="211">
        <f>E81/B81*100</f>
        <v>0</v>
      </c>
      <c r="G81" s="211">
        <f>E81/C81*100</f>
        <v>0</v>
      </c>
      <c r="H81" s="211">
        <f t="shared" si="19"/>
        <v>250</v>
      </c>
      <c r="I81" s="211">
        <f t="shared" si="19"/>
        <v>0</v>
      </c>
      <c r="J81" s="211">
        <f t="shared" si="19"/>
        <v>200</v>
      </c>
      <c r="K81" s="211">
        <f t="shared" si="19"/>
        <v>0</v>
      </c>
      <c r="L81" s="211">
        <f t="shared" si="19"/>
        <v>200</v>
      </c>
      <c r="M81" s="211">
        <f t="shared" si="19"/>
        <v>0</v>
      </c>
      <c r="N81" s="211">
        <f t="shared" si="19"/>
        <v>200</v>
      </c>
      <c r="O81" s="211">
        <f t="shared" si="19"/>
        <v>0</v>
      </c>
      <c r="P81" s="211">
        <f t="shared" si="19"/>
        <v>200</v>
      </c>
      <c r="Q81" s="211">
        <f t="shared" si="19"/>
        <v>0</v>
      </c>
      <c r="R81" s="211">
        <f t="shared" si="19"/>
        <v>200</v>
      </c>
      <c r="S81" s="211">
        <f t="shared" si="19"/>
        <v>0</v>
      </c>
      <c r="T81" s="211">
        <f t="shared" si="19"/>
        <v>200</v>
      </c>
      <c r="U81" s="211">
        <f t="shared" si="19"/>
        <v>0</v>
      </c>
      <c r="V81" s="211">
        <f t="shared" si="19"/>
        <v>200</v>
      </c>
      <c r="W81" s="211">
        <f t="shared" si="19"/>
        <v>0</v>
      </c>
      <c r="X81" s="211">
        <f t="shared" si="19"/>
        <v>200</v>
      </c>
      <c r="Y81" s="211">
        <f t="shared" si="19"/>
        <v>0</v>
      </c>
      <c r="Z81" s="211">
        <f t="shared" si="19"/>
        <v>409.9</v>
      </c>
      <c r="AA81" s="211">
        <f t="shared" si="19"/>
        <v>0</v>
      </c>
      <c r="AB81" s="211">
        <f t="shared" si="19"/>
        <v>200</v>
      </c>
      <c r="AC81" s="211">
        <f t="shared" si="19"/>
        <v>0</v>
      </c>
      <c r="AD81" s="211">
        <f t="shared" si="19"/>
        <v>331.9</v>
      </c>
      <c r="AE81" s="211">
        <f t="shared" si="19"/>
        <v>0</v>
      </c>
      <c r="AF81" s="213"/>
      <c r="AG81" s="177">
        <f t="shared" si="16"/>
        <v>0</v>
      </c>
    </row>
    <row r="82" spans="1:33" s="179" customFormat="1" x14ac:dyDescent="0.3">
      <c r="A82" s="152" t="s">
        <v>33</v>
      </c>
      <c r="B82" s="211">
        <f>B77+B71+B65+B35+B29+B23+B15</f>
        <v>149182.50000000003</v>
      </c>
      <c r="C82" s="211">
        <f t="shared" ref="C82:E83" si="20">C15+C23+C29+C35+C65+C71+C77</f>
        <v>30927.957589999998</v>
      </c>
      <c r="D82" s="211">
        <f t="shared" si="20"/>
        <v>0</v>
      </c>
      <c r="E82" s="211">
        <f t="shared" si="20"/>
        <v>0</v>
      </c>
      <c r="F82" s="211">
        <f>E82/B82*100</f>
        <v>0</v>
      </c>
      <c r="G82" s="211">
        <f>E82/C82*100</f>
        <v>0</v>
      </c>
      <c r="H82" s="211">
        <f t="shared" si="19"/>
        <v>18645.75059</v>
      </c>
      <c r="I82" s="211">
        <f t="shared" si="19"/>
        <v>0</v>
      </c>
      <c r="J82" s="211">
        <f t="shared" si="19"/>
        <v>12282.207</v>
      </c>
      <c r="K82" s="211">
        <f t="shared" si="19"/>
        <v>0</v>
      </c>
      <c r="L82" s="211">
        <f t="shared" si="19"/>
        <v>9569.8700000000008</v>
      </c>
      <c r="M82" s="211">
        <f t="shared" si="19"/>
        <v>0</v>
      </c>
      <c r="N82" s="211">
        <f t="shared" si="19"/>
        <v>16572.803</v>
      </c>
      <c r="O82" s="211">
        <f t="shared" si="19"/>
        <v>0</v>
      </c>
      <c r="P82" s="211">
        <f t="shared" si="19"/>
        <v>10407.861999999999</v>
      </c>
      <c r="Q82" s="211">
        <f t="shared" si="19"/>
        <v>0</v>
      </c>
      <c r="R82" s="211">
        <f t="shared" si="19"/>
        <v>9309.3389999999999</v>
      </c>
      <c r="S82" s="211">
        <f t="shared" si="19"/>
        <v>0</v>
      </c>
      <c r="T82" s="211">
        <f t="shared" si="19"/>
        <v>16658.22941</v>
      </c>
      <c r="U82" s="211">
        <f t="shared" si="19"/>
        <v>0</v>
      </c>
      <c r="V82" s="211">
        <f t="shared" si="19"/>
        <v>9568.380000000001</v>
      </c>
      <c r="W82" s="211">
        <f t="shared" si="19"/>
        <v>0</v>
      </c>
      <c r="X82" s="211">
        <f t="shared" si="19"/>
        <v>9010.5869999999995</v>
      </c>
      <c r="Y82" s="211">
        <f t="shared" si="19"/>
        <v>0</v>
      </c>
      <c r="Z82" s="211">
        <f t="shared" si="19"/>
        <v>14462.654999999999</v>
      </c>
      <c r="AA82" s="211">
        <f t="shared" si="19"/>
        <v>0</v>
      </c>
      <c r="AB82" s="211">
        <f t="shared" si="19"/>
        <v>9975.3209999999999</v>
      </c>
      <c r="AC82" s="211">
        <f t="shared" si="19"/>
        <v>0</v>
      </c>
      <c r="AD82" s="211">
        <f t="shared" si="19"/>
        <v>12719.495999999999</v>
      </c>
      <c r="AE82" s="211">
        <f t="shared" si="19"/>
        <v>0</v>
      </c>
      <c r="AF82" s="213"/>
      <c r="AG82" s="177">
        <f t="shared" si="16"/>
        <v>0</v>
      </c>
    </row>
    <row r="83" spans="1:33" s="179" customFormat="1" x14ac:dyDescent="0.3">
      <c r="A83" s="154" t="s">
        <v>224</v>
      </c>
      <c r="B83" s="211">
        <f>B78+B72+B66+B36+B30+B24+B16</f>
        <v>0</v>
      </c>
      <c r="C83" s="211">
        <f t="shared" si="20"/>
        <v>0</v>
      </c>
      <c r="D83" s="211">
        <f t="shared" si="20"/>
        <v>0</v>
      </c>
      <c r="E83" s="211">
        <f t="shared" si="20"/>
        <v>0</v>
      </c>
      <c r="F83" s="211">
        <v>0</v>
      </c>
      <c r="G83" s="211">
        <v>0</v>
      </c>
      <c r="H83" s="211">
        <f t="shared" si="19"/>
        <v>0</v>
      </c>
      <c r="I83" s="211">
        <f t="shared" si="19"/>
        <v>0</v>
      </c>
      <c r="J83" s="211">
        <f t="shared" si="19"/>
        <v>0</v>
      </c>
      <c r="K83" s="211">
        <f t="shared" si="19"/>
        <v>0</v>
      </c>
      <c r="L83" s="211">
        <f t="shared" si="19"/>
        <v>0</v>
      </c>
      <c r="M83" s="211">
        <f t="shared" si="19"/>
        <v>0</v>
      </c>
      <c r="N83" s="211">
        <f t="shared" si="19"/>
        <v>0</v>
      </c>
      <c r="O83" s="211">
        <f t="shared" si="19"/>
        <v>0</v>
      </c>
      <c r="P83" s="211">
        <f t="shared" si="19"/>
        <v>0</v>
      </c>
      <c r="Q83" s="211">
        <f t="shared" si="19"/>
        <v>0</v>
      </c>
      <c r="R83" s="211">
        <f t="shared" si="19"/>
        <v>0</v>
      </c>
      <c r="S83" s="211">
        <f t="shared" si="19"/>
        <v>0</v>
      </c>
      <c r="T83" s="211">
        <f t="shared" si="19"/>
        <v>0</v>
      </c>
      <c r="U83" s="211">
        <f t="shared" si="19"/>
        <v>0</v>
      </c>
      <c r="V83" s="211">
        <f t="shared" si="19"/>
        <v>0</v>
      </c>
      <c r="W83" s="211">
        <f t="shared" si="19"/>
        <v>0</v>
      </c>
      <c r="X83" s="211">
        <f t="shared" si="19"/>
        <v>0</v>
      </c>
      <c r="Y83" s="211">
        <f t="shared" si="19"/>
        <v>0</v>
      </c>
      <c r="Z83" s="211">
        <f t="shared" si="19"/>
        <v>0</v>
      </c>
      <c r="AA83" s="211">
        <f t="shared" si="19"/>
        <v>0</v>
      </c>
      <c r="AB83" s="211">
        <f t="shared" si="19"/>
        <v>0</v>
      </c>
      <c r="AC83" s="211">
        <f t="shared" si="19"/>
        <v>0</v>
      </c>
      <c r="AD83" s="211">
        <f t="shared" si="19"/>
        <v>0</v>
      </c>
      <c r="AE83" s="211">
        <f t="shared" si="19"/>
        <v>0</v>
      </c>
      <c r="AF83" s="213"/>
      <c r="AG83" s="177">
        <f t="shared" si="16"/>
        <v>0</v>
      </c>
    </row>
    <row r="84" spans="1:33" s="179" customFormat="1" ht="37.5" x14ac:dyDescent="0.3">
      <c r="A84" s="150" t="s">
        <v>64</v>
      </c>
      <c r="B84" s="209">
        <f>B85+B86+B87+B88</f>
        <v>158075</v>
      </c>
      <c r="C84" s="209">
        <f>C85+C86+C87+C88</f>
        <v>32674.320589999999</v>
      </c>
      <c r="D84" s="209">
        <f>D85+D86+D87+D88</f>
        <v>0</v>
      </c>
      <c r="E84" s="209">
        <f>E85+E86+E87+E88</f>
        <v>0</v>
      </c>
      <c r="F84" s="209">
        <f>E84/B84*100</f>
        <v>0</v>
      </c>
      <c r="G84" s="209">
        <f>E84/C84*100</f>
        <v>0</v>
      </c>
      <c r="H84" s="209">
        <f t="shared" ref="H84:AE84" si="21">H85+H86+H87+H88</f>
        <v>19334.171589999998</v>
      </c>
      <c r="I84" s="209">
        <f t="shared" si="21"/>
        <v>0</v>
      </c>
      <c r="J84" s="209">
        <f t="shared" si="21"/>
        <v>13140.149000000001</v>
      </c>
      <c r="K84" s="209">
        <f t="shared" si="21"/>
        <v>0</v>
      </c>
      <c r="L84" s="209">
        <f t="shared" si="21"/>
        <v>10141.584000000001</v>
      </c>
      <c r="M84" s="209">
        <f t="shared" si="21"/>
        <v>0</v>
      </c>
      <c r="N84" s="209">
        <f t="shared" si="21"/>
        <v>17328.510999999999</v>
      </c>
      <c r="O84" s="209">
        <f t="shared" si="21"/>
        <v>0</v>
      </c>
      <c r="P84" s="209">
        <f t="shared" si="21"/>
        <v>11129.862999999999</v>
      </c>
      <c r="Q84" s="209">
        <f t="shared" si="21"/>
        <v>0</v>
      </c>
      <c r="R84" s="209">
        <f t="shared" si="21"/>
        <v>9971.4840000000004</v>
      </c>
      <c r="S84" s="209">
        <f t="shared" si="21"/>
        <v>0</v>
      </c>
      <c r="T84" s="209">
        <f t="shared" si="21"/>
        <v>17390.345410000002</v>
      </c>
      <c r="U84" s="209">
        <f t="shared" si="21"/>
        <v>0</v>
      </c>
      <c r="V84" s="209">
        <f t="shared" si="21"/>
        <v>10375.137000000001</v>
      </c>
      <c r="W84" s="209">
        <f t="shared" si="21"/>
        <v>0</v>
      </c>
      <c r="X84" s="209">
        <f t="shared" si="21"/>
        <v>9595.0069999999996</v>
      </c>
      <c r="Y84" s="209">
        <f t="shared" si="21"/>
        <v>0</v>
      </c>
      <c r="Z84" s="209">
        <f t="shared" si="21"/>
        <v>15441.025</v>
      </c>
      <c r="AA84" s="209">
        <f t="shared" si="21"/>
        <v>0</v>
      </c>
      <c r="AB84" s="209">
        <f t="shared" si="21"/>
        <v>10651.983</v>
      </c>
      <c r="AC84" s="209">
        <f t="shared" si="21"/>
        <v>0</v>
      </c>
      <c r="AD84" s="209">
        <f t="shared" si="21"/>
        <v>13575.74</v>
      </c>
      <c r="AE84" s="209">
        <f t="shared" si="21"/>
        <v>0</v>
      </c>
      <c r="AF84" s="210"/>
      <c r="AG84" s="177">
        <f t="shared" si="16"/>
        <v>0</v>
      </c>
    </row>
    <row r="85" spans="1:33" s="179" customFormat="1" x14ac:dyDescent="0.3">
      <c r="A85" s="152" t="s">
        <v>171</v>
      </c>
      <c r="B85" s="211">
        <f t="shared" ref="B85:E88" si="22">B13+B21+B27+B33+B63+B69+B75</f>
        <v>6100.7000000000007</v>
      </c>
      <c r="C85" s="211">
        <f t="shared" si="22"/>
        <v>1096.3630000000001</v>
      </c>
      <c r="D85" s="211">
        <f t="shared" si="22"/>
        <v>0</v>
      </c>
      <c r="E85" s="211">
        <f t="shared" si="22"/>
        <v>0</v>
      </c>
      <c r="F85" s="211">
        <f>E85/B85*100</f>
        <v>0</v>
      </c>
      <c r="G85" s="211">
        <f>E85/C85*100</f>
        <v>0</v>
      </c>
      <c r="H85" s="211">
        <f t="shared" ref="H85:AE88" si="23">H13+H21+H27+H33+H63+H69+H75</f>
        <v>438.42099999999999</v>
      </c>
      <c r="I85" s="211">
        <f t="shared" si="23"/>
        <v>0</v>
      </c>
      <c r="J85" s="211">
        <f t="shared" si="23"/>
        <v>657.94200000000001</v>
      </c>
      <c r="K85" s="211">
        <f t="shared" si="23"/>
        <v>0</v>
      </c>
      <c r="L85" s="211">
        <f t="shared" si="23"/>
        <v>371.714</v>
      </c>
      <c r="M85" s="211">
        <f t="shared" si="23"/>
        <v>0</v>
      </c>
      <c r="N85" s="211">
        <f t="shared" si="23"/>
        <v>555.70799999999997</v>
      </c>
      <c r="O85" s="211">
        <f t="shared" si="23"/>
        <v>0</v>
      </c>
      <c r="P85" s="211">
        <f t="shared" si="23"/>
        <v>522.00099999999998</v>
      </c>
      <c r="Q85" s="211">
        <f t="shared" si="23"/>
        <v>0</v>
      </c>
      <c r="R85" s="211">
        <f t="shared" si="23"/>
        <v>462.14499999999998</v>
      </c>
      <c r="S85" s="211">
        <f t="shared" si="23"/>
        <v>0</v>
      </c>
      <c r="T85" s="211">
        <f t="shared" si="23"/>
        <v>532.11599999999999</v>
      </c>
      <c r="U85" s="211">
        <f t="shared" si="23"/>
        <v>0</v>
      </c>
      <c r="V85" s="211">
        <f t="shared" si="23"/>
        <v>606.75699999999995</v>
      </c>
      <c r="W85" s="211">
        <f t="shared" si="23"/>
        <v>0</v>
      </c>
      <c r="X85" s="211">
        <f t="shared" si="23"/>
        <v>384.42</v>
      </c>
      <c r="Y85" s="211">
        <f t="shared" si="23"/>
        <v>0</v>
      </c>
      <c r="Z85" s="211">
        <f t="shared" si="23"/>
        <v>568.47</v>
      </c>
      <c r="AA85" s="211">
        <f t="shared" si="23"/>
        <v>0</v>
      </c>
      <c r="AB85" s="211">
        <f t="shared" si="23"/>
        <v>476.66199999999998</v>
      </c>
      <c r="AC85" s="211">
        <f t="shared" si="23"/>
        <v>0</v>
      </c>
      <c r="AD85" s="211">
        <f t="shared" si="23"/>
        <v>524.34400000000005</v>
      </c>
      <c r="AE85" s="211">
        <f t="shared" si="23"/>
        <v>0</v>
      </c>
      <c r="AF85" s="212"/>
      <c r="AG85" s="177">
        <f t="shared" si="16"/>
        <v>0</v>
      </c>
    </row>
    <row r="86" spans="1:33" s="179" customFormat="1" x14ac:dyDescent="0.3">
      <c r="A86" s="152" t="s">
        <v>32</v>
      </c>
      <c r="B86" s="211">
        <f t="shared" si="22"/>
        <v>2791.8</v>
      </c>
      <c r="C86" s="211">
        <f t="shared" si="22"/>
        <v>650</v>
      </c>
      <c r="D86" s="211">
        <f t="shared" si="22"/>
        <v>0</v>
      </c>
      <c r="E86" s="211">
        <f t="shared" si="22"/>
        <v>0</v>
      </c>
      <c r="F86" s="211">
        <f>E86/B86*100</f>
        <v>0</v>
      </c>
      <c r="G86" s="211">
        <f>E86/C86*100</f>
        <v>0</v>
      </c>
      <c r="H86" s="211">
        <f t="shared" si="23"/>
        <v>250</v>
      </c>
      <c r="I86" s="211">
        <f t="shared" si="23"/>
        <v>0</v>
      </c>
      <c r="J86" s="211">
        <f t="shared" si="23"/>
        <v>200</v>
      </c>
      <c r="K86" s="211">
        <f t="shared" si="23"/>
        <v>0</v>
      </c>
      <c r="L86" s="211">
        <f t="shared" si="23"/>
        <v>200</v>
      </c>
      <c r="M86" s="211">
        <f t="shared" si="23"/>
        <v>0</v>
      </c>
      <c r="N86" s="211">
        <f t="shared" si="23"/>
        <v>200</v>
      </c>
      <c r="O86" s="211">
        <f t="shared" si="23"/>
        <v>0</v>
      </c>
      <c r="P86" s="211">
        <f t="shared" si="23"/>
        <v>200</v>
      </c>
      <c r="Q86" s="211">
        <f t="shared" si="23"/>
        <v>0</v>
      </c>
      <c r="R86" s="211">
        <f t="shared" si="23"/>
        <v>200</v>
      </c>
      <c r="S86" s="211">
        <f t="shared" si="23"/>
        <v>0</v>
      </c>
      <c r="T86" s="211">
        <f t="shared" si="23"/>
        <v>200</v>
      </c>
      <c r="U86" s="211">
        <f t="shared" si="23"/>
        <v>0</v>
      </c>
      <c r="V86" s="211">
        <f t="shared" si="23"/>
        <v>200</v>
      </c>
      <c r="W86" s="211">
        <f t="shared" si="23"/>
        <v>0</v>
      </c>
      <c r="X86" s="211">
        <f t="shared" si="23"/>
        <v>200</v>
      </c>
      <c r="Y86" s="211">
        <f t="shared" si="23"/>
        <v>0</v>
      </c>
      <c r="Z86" s="211">
        <f t="shared" si="23"/>
        <v>409.9</v>
      </c>
      <c r="AA86" s="211">
        <f t="shared" si="23"/>
        <v>0</v>
      </c>
      <c r="AB86" s="211">
        <f t="shared" si="23"/>
        <v>200</v>
      </c>
      <c r="AC86" s="211">
        <f t="shared" si="23"/>
        <v>0</v>
      </c>
      <c r="AD86" s="211">
        <f t="shared" si="23"/>
        <v>331.9</v>
      </c>
      <c r="AE86" s="211">
        <f t="shared" si="23"/>
        <v>0</v>
      </c>
      <c r="AF86" s="213"/>
      <c r="AG86" s="177">
        <f t="shared" si="16"/>
        <v>0</v>
      </c>
    </row>
    <row r="87" spans="1:33" s="179" customFormat="1" x14ac:dyDescent="0.3">
      <c r="A87" s="152" t="s">
        <v>33</v>
      </c>
      <c r="B87" s="211">
        <f t="shared" si="22"/>
        <v>149182.5</v>
      </c>
      <c r="C87" s="211">
        <f t="shared" si="22"/>
        <v>30927.957589999998</v>
      </c>
      <c r="D87" s="211">
        <f t="shared" si="22"/>
        <v>0</v>
      </c>
      <c r="E87" s="211">
        <f t="shared" si="22"/>
        <v>0</v>
      </c>
      <c r="F87" s="211">
        <f>E87/B87*100</f>
        <v>0</v>
      </c>
      <c r="G87" s="211">
        <f>E87/C87*100</f>
        <v>0</v>
      </c>
      <c r="H87" s="211">
        <f t="shared" si="23"/>
        <v>18645.75059</v>
      </c>
      <c r="I87" s="211">
        <f t="shared" si="23"/>
        <v>0</v>
      </c>
      <c r="J87" s="211">
        <f t="shared" si="23"/>
        <v>12282.207</v>
      </c>
      <c r="K87" s="211">
        <f t="shared" si="23"/>
        <v>0</v>
      </c>
      <c r="L87" s="211">
        <f t="shared" si="23"/>
        <v>9569.8700000000008</v>
      </c>
      <c r="M87" s="211">
        <f t="shared" si="23"/>
        <v>0</v>
      </c>
      <c r="N87" s="211">
        <f t="shared" si="23"/>
        <v>16572.803</v>
      </c>
      <c r="O87" s="211">
        <f t="shared" si="23"/>
        <v>0</v>
      </c>
      <c r="P87" s="211">
        <f t="shared" si="23"/>
        <v>10407.861999999999</v>
      </c>
      <c r="Q87" s="211">
        <f t="shared" si="23"/>
        <v>0</v>
      </c>
      <c r="R87" s="211">
        <f t="shared" si="23"/>
        <v>9309.3389999999999</v>
      </c>
      <c r="S87" s="211">
        <f t="shared" si="23"/>
        <v>0</v>
      </c>
      <c r="T87" s="211">
        <f t="shared" si="23"/>
        <v>16658.22941</v>
      </c>
      <c r="U87" s="211">
        <f t="shared" si="23"/>
        <v>0</v>
      </c>
      <c r="V87" s="211">
        <f t="shared" si="23"/>
        <v>9568.380000000001</v>
      </c>
      <c r="W87" s="211">
        <f t="shared" si="23"/>
        <v>0</v>
      </c>
      <c r="X87" s="211">
        <f t="shared" si="23"/>
        <v>9010.5869999999995</v>
      </c>
      <c r="Y87" s="211">
        <f t="shared" si="23"/>
        <v>0</v>
      </c>
      <c r="Z87" s="211">
        <f t="shared" si="23"/>
        <v>14462.654999999999</v>
      </c>
      <c r="AA87" s="211">
        <f t="shared" si="23"/>
        <v>0</v>
      </c>
      <c r="AB87" s="211">
        <f t="shared" si="23"/>
        <v>9975.3209999999999</v>
      </c>
      <c r="AC87" s="211">
        <f t="shared" si="23"/>
        <v>0</v>
      </c>
      <c r="AD87" s="211">
        <f t="shared" si="23"/>
        <v>12719.495999999999</v>
      </c>
      <c r="AE87" s="211">
        <f t="shared" si="23"/>
        <v>0</v>
      </c>
      <c r="AF87" s="213"/>
      <c r="AG87" s="177">
        <f t="shared" si="16"/>
        <v>0</v>
      </c>
    </row>
    <row r="88" spans="1:33" s="179" customFormat="1" x14ac:dyDescent="0.3">
      <c r="A88" s="154" t="s">
        <v>224</v>
      </c>
      <c r="B88" s="211">
        <f t="shared" si="22"/>
        <v>0</v>
      </c>
      <c r="C88" s="211">
        <f t="shared" si="22"/>
        <v>0</v>
      </c>
      <c r="D88" s="211">
        <f t="shared" si="22"/>
        <v>0</v>
      </c>
      <c r="E88" s="211">
        <f t="shared" si="22"/>
        <v>0</v>
      </c>
      <c r="F88" s="211">
        <v>0</v>
      </c>
      <c r="G88" s="211">
        <v>0</v>
      </c>
      <c r="H88" s="211">
        <f t="shared" si="23"/>
        <v>0</v>
      </c>
      <c r="I88" s="211">
        <f t="shared" si="23"/>
        <v>0</v>
      </c>
      <c r="J88" s="211">
        <f t="shared" si="23"/>
        <v>0</v>
      </c>
      <c r="K88" s="211">
        <f t="shared" si="23"/>
        <v>0</v>
      </c>
      <c r="L88" s="211">
        <f t="shared" si="23"/>
        <v>0</v>
      </c>
      <c r="M88" s="211">
        <f t="shared" si="23"/>
        <v>0</v>
      </c>
      <c r="N88" s="211">
        <f t="shared" si="23"/>
        <v>0</v>
      </c>
      <c r="O88" s="211">
        <f t="shared" si="23"/>
        <v>0</v>
      </c>
      <c r="P88" s="211">
        <f t="shared" si="23"/>
        <v>0</v>
      </c>
      <c r="Q88" s="211">
        <f t="shared" si="23"/>
        <v>0</v>
      </c>
      <c r="R88" s="211">
        <f t="shared" si="23"/>
        <v>0</v>
      </c>
      <c r="S88" s="211">
        <f t="shared" si="23"/>
        <v>0</v>
      </c>
      <c r="T88" s="211">
        <f t="shared" si="23"/>
        <v>0</v>
      </c>
      <c r="U88" s="211">
        <f t="shared" si="23"/>
        <v>0</v>
      </c>
      <c r="V88" s="211">
        <f t="shared" si="23"/>
        <v>0</v>
      </c>
      <c r="W88" s="211">
        <f t="shared" si="23"/>
        <v>0</v>
      </c>
      <c r="X88" s="211">
        <f t="shared" si="23"/>
        <v>0</v>
      </c>
      <c r="Y88" s="211">
        <f t="shared" si="23"/>
        <v>0</v>
      </c>
      <c r="Z88" s="211">
        <f t="shared" si="23"/>
        <v>0</v>
      </c>
      <c r="AA88" s="211">
        <f t="shared" si="23"/>
        <v>0</v>
      </c>
      <c r="AB88" s="211">
        <f t="shared" si="23"/>
        <v>0</v>
      </c>
      <c r="AC88" s="211">
        <f t="shared" si="23"/>
        <v>0</v>
      </c>
      <c r="AD88" s="211">
        <f t="shared" si="23"/>
        <v>0</v>
      </c>
      <c r="AE88" s="211">
        <f t="shared" si="23"/>
        <v>0</v>
      </c>
      <c r="AF88" s="213"/>
      <c r="AG88" s="177">
        <f t="shared" si="16"/>
        <v>0</v>
      </c>
    </row>
    <row r="89" spans="1:33" s="161" customFormat="1" x14ac:dyDescent="0.3">
      <c r="B89" s="177">
        <f>B79-B11-B19-B25-B31-B61-B67-B73</f>
        <v>1.4551915228366852E-11</v>
      </c>
      <c r="C89" s="177">
        <f t="shared" ref="C89:AD89" si="24">C79-C11-C19-C25-C31-C61-C67-C73</f>
        <v>-2.5011104298755527E-12</v>
      </c>
      <c r="D89" s="177">
        <f t="shared" si="24"/>
        <v>0</v>
      </c>
      <c r="E89" s="177">
        <f t="shared" si="24"/>
        <v>0</v>
      </c>
      <c r="F89" s="177">
        <f t="shared" si="24"/>
        <v>0</v>
      </c>
      <c r="G89" s="177">
        <f t="shared" si="24"/>
        <v>0</v>
      </c>
      <c r="H89" s="177">
        <f t="shared" si="24"/>
        <v>-1.5916157281026244E-12</v>
      </c>
      <c r="I89" s="177">
        <f t="shared" si="24"/>
        <v>0</v>
      </c>
      <c r="J89" s="177">
        <f t="shared" si="24"/>
        <v>9.0949470177292824E-13</v>
      </c>
      <c r="K89" s="177">
        <f t="shared" si="24"/>
        <v>0</v>
      </c>
      <c r="L89" s="177">
        <f t="shared" si="24"/>
        <v>0</v>
      </c>
      <c r="M89" s="177">
        <f t="shared" si="24"/>
        <v>0</v>
      </c>
      <c r="N89" s="177">
        <f t="shared" si="24"/>
        <v>-1.2505552149377763E-12</v>
      </c>
      <c r="O89" s="177">
        <f t="shared" si="24"/>
        <v>0</v>
      </c>
      <c r="P89" s="177">
        <f t="shared" si="24"/>
        <v>0</v>
      </c>
      <c r="Q89" s="177">
        <f t="shared" si="24"/>
        <v>0</v>
      </c>
      <c r="R89" s="177">
        <f t="shared" si="24"/>
        <v>1.3642420526593924E-12</v>
      </c>
      <c r="S89" s="177">
        <f t="shared" si="24"/>
        <v>0</v>
      </c>
      <c r="T89" s="177">
        <f t="shared" si="24"/>
        <v>1.8189894035458565E-12</v>
      </c>
      <c r="U89" s="177">
        <f t="shared" si="24"/>
        <v>0</v>
      </c>
      <c r="V89" s="177">
        <f t="shared" si="24"/>
        <v>0</v>
      </c>
      <c r="W89" s="177">
        <f t="shared" si="24"/>
        <v>0</v>
      </c>
      <c r="X89" s="177">
        <f t="shared" si="24"/>
        <v>-1.8189894035458565E-12</v>
      </c>
      <c r="Y89" s="177">
        <f t="shared" si="24"/>
        <v>0</v>
      </c>
      <c r="Z89" s="177">
        <f t="shared" si="24"/>
        <v>-1.0231815394945443E-12</v>
      </c>
      <c r="AA89" s="177">
        <f t="shared" si="24"/>
        <v>0</v>
      </c>
      <c r="AB89" s="177">
        <f t="shared" si="24"/>
        <v>0</v>
      </c>
      <c r="AC89" s="177">
        <f t="shared" si="24"/>
        <v>0</v>
      </c>
      <c r="AD89" s="177">
        <f t="shared" si="24"/>
        <v>0</v>
      </c>
    </row>
    <row r="90" spans="1:33" s="161" customFormat="1" x14ac:dyDescent="0.3">
      <c r="B90" s="177">
        <f>B79-'[1]19 "Муницип. служба"'!$C$10</f>
        <v>0</v>
      </c>
    </row>
    <row r="91" spans="1:33" x14ac:dyDescent="0.3">
      <c r="B91" s="157">
        <f>B13+B21+B27+B39+B45+B51+B57+B63+B69+B75-B80</f>
        <v>0</v>
      </c>
      <c r="C91" s="157">
        <f t="shared" ref="C91:AE94" si="25">C13+C21+C27+C39+C45+C51+C57+C63+C69+C75-C80</f>
        <v>0</v>
      </c>
      <c r="D91" s="157">
        <f t="shared" si="25"/>
        <v>0</v>
      </c>
      <c r="E91" s="157">
        <f t="shared" si="25"/>
        <v>0</v>
      </c>
      <c r="F91" s="157">
        <f t="shared" si="25"/>
        <v>0</v>
      </c>
      <c r="G91" s="157">
        <f t="shared" si="25"/>
        <v>0</v>
      </c>
      <c r="H91" s="157">
        <f t="shared" si="25"/>
        <v>0</v>
      </c>
      <c r="I91" s="157">
        <f t="shared" si="25"/>
        <v>0</v>
      </c>
      <c r="J91" s="157">
        <f t="shared" si="25"/>
        <v>0</v>
      </c>
      <c r="K91" s="157">
        <f t="shared" si="25"/>
        <v>0</v>
      </c>
      <c r="L91" s="157">
        <f t="shared" si="25"/>
        <v>0</v>
      </c>
      <c r="M91" s="157">
        <f t="shared" si="25"/>
        <v>0</v>
      </c>
      <c r="N91" s="157">
        <f t="shared" si="25"/>
        <v>0</v>
      </c>
      <c r="O91" s="157">
        <f t="shared" si="25"/>
        <v>0</v>
      </c>
      <c r="P91" s="157">
        <f t="shared" si="25"/>
        <v>0</v>
      </c>
      <c r="Q91" s="157">
        <f t="shared" si="25"/>
        <v>0</v>
      </c>
      <c r="R91" s="157">
        <f t="shared" si="25"/>
        <v>0</v>
      </c>
      <c r="S91" s="157">
        <f t="shared" si="25"/>
        <v>0</v>
      </c>
      <c r="T91" s="157">
        <f t="shared" si="25"/>
        <v>0</v>
      </c>
      <c r="U91" s="157">
        <f t="shared" si="25"/>
        <v>0</v>
      </c>
      <c r="V91" s="157">
        <f t="shared" si="25"/>
        <v>0</v>
      </c>
      <c r="W91" s="157">
        <f t="shared" si="25"/>
        <v>0</v>
      </c>
      <c r="X91" s="157">
        <f t="shared" si="25"/>
        <v>0</v>
      </c>
      <c r="Y91" s="157">
        <f t="shared" si="25"/>
        <v>0</v>
      </c>
      <c r="Z91" s="157">
        <f t="shared" si="25"/>
        <v>0</v>
      </c>
      <c r="AA91" s="157">
        <f t="shared" si="25"/>
        <v>0</v>
      </c>
      <c r="AB91" s="157">
        <f t="shared" si="25"/>
        <v>0</v>
      </c>
      <c r="AC91" s="157">
        <f t="shared" si="25"/>
        <v>0</v>
      </c>
      <c r="AD91" s="157">
        <f t="shared" si="25"/>
        <v>0</v>
      </c>
      <c r="AE91" s="157">
        <f t="shared" si="25"/>
        <v>0</v>
      </c>
    </row>
    <row r="92" spans="1:33" x14ac:dyDescent="0.3">
      <c r="B92" s="157">
        <f t="shared" ref="B92:Q94" si="26">B14+B22+B28+B40+B46+B52+B58+B64+B70+B76-B81</f>
        <v>0</v>
      </c>
      <c r="C92" s="157">
        <f t="shared" si="26"/>
        <v>0</v>
      </c>
      <c r="D92" s="157">
        <f t="shared" si="26"/>
        <v>0</v>
      </c>
      <c r="E92" s="157">
        <f t="shared" si="26"/>
        <v>0</v>
      </c>
      <c r="F92" s="157">
        <f t="shared" si="26"/>
        <v>0</v>
      </c>
      <c r="G92" s="157">
        <f t="shared" si="26"/>
        <v>0</v>
      </c>
      <c r="H92" s="157">
        <f t="shared" si="26"/>
        <v>0</v>
      </c>
      <c r="I92" s="157">
        <f t="shared" si="26"/>
        <v>0</v>
      </c>
      <c r="J92" s="157">
        <f t="shared" si="26"/>
        <v>0</v>
      </c>
      <c r="K92" s="157">
        <f t="shared" si="26"/>
        <v>0</v>
      </c>
      <c r="L92" s="157">
        <f t="shared" si="26"/>
        <v>0</v>
      </c>
      <c r="M92" s="157">
        <f t="shared" si="26"/>
        <v>0</v>
      </c>
      <c r="N92" s="157">
        <f t="shared" si="26"/>
        <v>0</v>
      </c>
      <c r="O92" s="157">
        <f t="shared" si="26"/>
        <v>0</v>
      </c>
      <c r="P92" s="157">
        <f t="shared" si="26"/>
        <v>0</v>
      </c>
      <c r="Q92" s="157">
        <f t="shared" si="26"/>
        <v>0</v>
      </c>
      <c r="R92" s="157">
        <f t="shared" si="25"/>
        <v>0</v>
      </c>
      <c r="S92" s="157">
        <f t="shared" si="25"/>
        <v>0</v>
      </c>
      <c r="T92" s="157">
        <f t="shared" si="25"/>
        <v>0</v>
      </c>
      <c r="U92" s="157">
        <f t="shared" si="25"/>
        <v>0</v>
      </c>
      <c r="V92" s="157">
        <f t="shared" si="25"/>
        <v>0</v>
      </c>
      <c r="W92" s="157">
        <f t="shared" si="25"/>
        <v>0</v>
      </c>
      <c r="X92" s="157">
        <f t="shared" si="25"/>
        <v>0</v>
      </c>
      <c r="Y92" s="157">
        <f t="shared" si="25"/>
        <v>0</v>
      </c>
      <c r="Z92" s="157">
        <f t="shared" si="25"/>
        <v>0</v>
      </c>
      <c r="AA92" s="157">
        <f t="shared" si="25"/>
        <v>0</v>
      </c>
      <c r="AB92" s="157">
        <f t="shared" si="25"/>
        <v>0</v>
      </c>
      <c r="AC92" s="157">
        <f t="shared" si="25"/>
        <v>0</v>
      </c>
      <c r="AD92" s="157">
        <f t="shared" si="25"/>
        <v>0</v>
      </c>
      <c r="AE92" s="157">
        <f t="shared" si="25"/>
        <v>0</v>
      </c>
    </row>
    <row r="93" spans="1:33" x14ac:dyDescent="0.3">
      <c r="B93" s="157">
        <f t="shared" si="26"/>
        <v>0</v>
      </c>
      <c r="C93" s="157">
        <f t="shared" si="25"/>
        <v>0</v>
      </c>
      <c r="D93" s="157">
        <f t="shared" si="25"/>
        <v>0</v>
      </c>
      <c r="E93" s="157">
        <f t="shared" si="25"/>
        <v>0</v>
      </c>
      <c r="F93" s="157">
        <f t="shared" si="25"/>
        <v>0</v>
      </c>
      <c r="G93" s="157">
        <f t="shared" si="25"/>
        <v>0</v>
      </c>
      <c r="H93" s="157">
        <f t="shared" si="25"/>
        <v>0</v>
      </c>
      <c r="I93" s="157">
        <f t="shared" si="25"/>
        <v>0</v>
      </c>
      <c r="J93" s="157">
        <f t="shared" si="25"/>
        <v>0</v>
      </c>
      <c r="K93" s="157">
        <f t="shared" si="25"/>
        <v>0</v>
      </c>
      <c r="L93" s="157">
        <f t="shared" si="25"/>
        <v>0</v>
      </c>
      <c r="M93" s="157">
        <f t="shared" si="25"/>
        <v>0</v>
      </c>
      <c r="N93" s="157">
        <f t="shared" si="25"/>
        <v>0</v>
      </c>
      <c r="O93" s="157">
        <f t="shared" si="25"/>
        <v>0</v>
      </c>
      <c r="P93" s="157">
        <f t="shared" si="25"/>
        <v>0</v>
      </c>
      <c r="Q93" s="157">
        <f t="shared" si="25"/>
        <v>0</v>
      </c>
      <c r="R93" s="157">
        <f t="shared" si="25"/>
        <v>0</v>
      </c>
      <c r="S93" s="157">
        <f t="shared" si="25"/>
        <v>0</v>
      </c>
      <c r="T93" s="157">
        <f t="shared" si="25"/>
        <v>0</v>
      </c>
      <c r="U93" s="157">
        <f t="shared" si="25"/>
        <v>0</v>
      </c>
      <c r="V93" s="157">
        <f t="shared" si="25"/>
        <v>0</v>
      </c>
      <c r="W93" s="157">
        <f t="shared" si="25"/>
        <v>0</v>
      </c>
      <c r="X93" s="157">
        <f t="shared" si="25"/>
        <v>0</v>
      </c>
      <c r="Y93" s="157">
        <f t="shared" si="25"/>
        <v>0</v>
      </c>
      <c r="Z93" s="157">
        <f t="shared" si="25"/>
        <v>0</v>
      </c>
      <c r="AA93" s="157">
        <f t="shared" si="25"/>
        <v>0</v>
      </c>
      <c r="AB93" s="157">
        <f t="shared" si="25"/>
        <v>0</v>
      </c>
      <c r="AC93" s="157">
        <f t="shared" si="25"/>
        <v>0</v>
      </c>
      <c r="AD93" s="157">
        <f t="shared" si="25"/>
        <v>0</v>
      </c>
      <c r="AE93" s="157">
        <f t="shared" si="25"/>
        <v>0</v>
      </c>
    </row>
    <row r="94" spans="1:33" x14ac:dyDescent="0.3">
      <c r="B94" s="157">
        <f t="shared" si="26"/>
        <v>0</v>
      </c>
      <c r="C94" s="157">
        <f t="shared" si="25"/>
        <v>0</v>
      </c>
      <c r="D94" s="157">
        <f t="shared" si="25"/>
        <v>0</v>
      </c>
      <c r="E94" s="157">
        <f t="shared" si="25"/>
        <v>0</v>
      </c>
      <c r="F94" s="157">
        <f t="shared" si="25"/>
        <v>0</v>
      </c>
      <c r="G94" s="157">
        <f t="shared" si="25"/>
        <v>0</v>
      </c>
      <c r="H94" s="157">
        <f t="shared" si="25"/>
        <v>0</v>
      </c>
      <c r="I94" s="157">
        <f t="shared" si="25"/>
        <v>0</v>
      </c>
      <c r="J94" s="157">
        <f t="shared" si="25"/>
        <v>0</v>
      </c>
      <c r="K94" s="157">
        <f t="shared" si="25"/>
        <v>0</v>
      </c>
      <c r="L94" s="157">
        <f t="shared" si="25"/>
        <v>0</v>
      </c>
      <c r="M94" s="157">
        <f t="shared" si="25"/>
        <v>0</v>
      </c>
      <c r="N94" s="157">
        <f t="shared" si="25"/>
        <v>0</v>
      </c>
      <c r="O94" s="157">
        <f t="shared" si="25"/>
        <v>0</v>
      </c>
      <c r="P94" s="157">
        <f t="shared" si="25"/>
        <v>0</v>
      </c>
      <c r="Q94" s="157">
        <f t="shared" si="25"/>
        <v>0</v>
      </c>
      <c r="R94" s="157">
        <f t="shared" si="25"/>
        <v>0</v>
      </c>
      <c r="S94" s="157">
        <f t="shared" si="25"/>
        <v>0</v>
      </c>
      <c r="T94" s="157">
        <f t="shared" si="25"/>
        <v>0</v>
      </c>
      <c r="U94" s="157">
        <f t="shared" si="25"/>
        <v>0</v>
      </c>
      <c r="V94" s="157">
        <f t="shared" si="25"/>
        <v>0</v>
      </c>
      <c r="W94" s="157">
        <f t="shared" si="25"/>
        <v>0</v>
      </c>
      <c r="X94" s="157">
        <f t="shared" si="25"/>
        <v>0</v>
      </c>
      <c r="Y94" s="157">
        <f t="shared" si="25"/>
        <v>0</v>
      </c>
      <c r="Z94" s="157">
        <f t="shared" si="25"/>
        <v>0</v>
      </c>
      <c r="AA94" s="157">
        <f t="shared" si="25"/>
        <v>0</v>
      </c>
      <c r="AB94" s="157">
        <f t="shared" si="25"/>
        <v>0</v>
      </c>
      <c r="AC94" s="157">
        <f t="shared" si="25"/>
        <v>0</v>
      </c>
      <c r="AD94" s="157">
        <f t="shared" si="25"/>
        <v>0</v>
      </c>
      <c r="AE94" s="157">
        <f t="shared" si="25"/>
        <v>0</v>
      </c>
    </row>
    <row r="143" spans="6:7" x14ac:dyDescent="0.3">
      <c r="F143" s="10">
        <v>0</v>
      </c>
      <c r="G143" s="10" t="e">
        <f>E143/C143*100</f>
        <v>#DIV/0!</v>
      </c>
    </row>
    <row r="146" spans="6:7" x14ac:dyDescent="0.3">
      <c r="F146" s="10">
        <v>0</v>
      </c>
      <c r="G146" s="10">
        <v>0</v>
      </c>
    </row>
  </sheetData>
  <customSheetViews>
    <customSheetView guid="{87218168-6C8E-4D5B-A5E5-DCCC26803AA3}" scale="70" state="hidden">
      <pane xSplit="2" ySplit="10" topLeftCell="F11" activePane="bottomRight" state="frozen"/>
      <selection pane="bottomRight" activeCell="AF47" sqref="AF47:AF52"/>
      <pageMargins left="0.7" right="0.7" top="0.75" bottom="0.75" header="0.3" footer="0.3"/>
      <pageSetup paperSize="9" orientation="portrait" r:id="rId1"/>
    </customSheetView>
    <customSheetView guid="{74870EE6-26B9-40F7-9DC9-260EF16D8959}" scale="70">
      <pane xSplit="2" ySplit="10" topLeftCell="F101" activePane="bottomRight" state="frozen"/>
      <selection pane="bottomRight" activeCell="A4" sqref="A4:AD4"/>
      <pageMargins left="0.7" right="0.7" top="0.75" bottom="0.75" header="0.3" footer="0.3"/>
      <pageSetup paperSize="9" orientation="portrait" r:id="rId2"/>
    </customSheetView>
    <customSheetView guid="{B1BF08D1-D416-4B47-ADD0-4F59132DC9E8}" scale="70">
      <pane xSplit="2" ySplit="10" topLeftCell="F101" activePane="bottomRight" state="frozen"/>
      <selection pane="bottomRight" activeCell="A4" sqref="A4:AD4"/>
      <pageMargins left="0.7" right="0.7" top="0.75" bottom="0.75" header="0.3" footer="0.3"/>
      <pageSetup paperSize="9" orientation="portrait" r:id="rId3"/>
    </customSheetView>
    <customSheetView guid="{7C130984-112A-4861-AA43-E2940708E3DC}" scale="70">
      <pane xSplit="2" ySplit="10" topLeftCell="F11" activePane="bottomRight" state="frozen"/>
      <selection pane="bottomRight" activeCell="A4" sqref="A4:AD4"/>
      <pageMargins left="0.7" right="0.7" top="0.75" bottom="0.75" header="0.3" footer="0.3"/>
      <pageSetup paperSize="9" orientation="portrait" r:id="rId4"/>
    </customSheetView>
    <customSheetView guid="{4D0DFB57-2CBA-42F2-9A97-C453A6851FBA}" scale="70">
      <pane xSplit="2" ySplit="10" topLeftCell="F11" activePane="bottomRight" state="frozen"/>
      <selection pane="bottomRight" activeCell="A4" sqref="A4:AD4"/>
      <pageMargins left="0.7" right="0.7" top="0.75" bottom="0.75" header="0.3" footer="0.3"/>
      <pageSetup paperSize="9" orientation="portrait" r:id="rId5"/>
    </customSheetView>
    <customSheetView guid="{BCD82A82-B724-4763-8580-D765356E09BA}" scale="70">
      <pane xSplit="2" ySplit="10" topLeftCell="F11" activePane="bottomRight" state="frozen"/>
      <selection pane="bottomRight" activeCell="A4" sqref="A4:AD4"/>
      <pageMargins left="0.7" right="0.7" top="0.75" bottom="0.75" header="0.3" footer="0.3"/>
      <pageSetup paperSize="9" orientation="portrait" r:id="rId6"/>
    </customSheetView>
    <customSheetView guid="{E508E171-4ED9-4B07-84DF-DA28C60E1969}" scale="70">
      <pane xSplit="2" ySplit="10" topLeftCell="F11" activePane="bottomRight" state="frozen"/>
      <selection pane="bottomRight" activeCell="A4" sqref="A4:AD4"/>
      <pageMargins left="0.7" right="0.7" top="0.75" bottom="0.75" header="0.3" footer="0.3"/>
      <pageSetup paperSize="9" orientation="portrait" r:id="rId7"/>
    </customSheetView>
    <customSheetView guid="{4F41B9CC-959D-442C-80B0-1F0DB2C76D27}" scale="70">
      <pane xSplit="2" ySplit="10" topLeftCell="F11" activePane="bottomRight" state="frozen"/>
      <selection pane="bottomRight" activeCell="A4" sqref="A4:AD4"/>
      <pageMargins left="0.7" right="0.7" top="0.75" bottom="0.75" header="0.3" footer="0.3"/>
      <pageSetup paperSize="9" orientation="portrait" r:id="rId8"/>
    </customSheetView>
    <customSheetView guid="{602C8EDB-B9EF-4C85-B0D5-0558C3A0ABAB}" scale="70">
      <pane xSplit="2" ySplit="10" topLeftCell="F11" activePane="bottomRight" state="frozen"/>
      <selection pane="bottomRight" activeCell="A4" sqref="A4:AD4"/>
      <pageMargins left="0.7" right="0.7" top="0.75" bottom="0.75" header="0.3" footer="0.3"/>
      <pageSetup paperSize="9" orientation="portrait" r:id="rId9"/>
    </customSheetView>
    <customSheetView guid="{0C2B9C2A-7B94-41EF-A2E6-F8AC9A67DE25}" scale="70">
      <pane xSplit="2" ySplit="10" topLeftCell="F101" activePane="bottomRight" state="frozen"/>
      <selection pane="bottomRight" activeCell="A4" sqref="A4:AD4"/>
      <pageMargins left="0.7" right="0.7" top="0.75" bottom="0.75" header="0.3" footer="0.3"/>
      <pageSetup paperSize="9" orientation="portrait" r:id="rId10"/>
    </customSheetView>
    <customSheetView guid="{B82BA08A-1A30-4F4D-A478-74A6BD09EA97}" scale="70">
      <pane xSplit="2" ySplit="10" topLeftCell="F101" activePane="bottomRight" state="frozen"/>
      <selection pane="bottomRight" activeCell="A4" sqref="A4:AD4"/>
      <pageMargins left="0.7" right="0.7" top="0.75" bottom="0.75" header="0.3" footer="0.3"/>
      <pageSetup paperSize="9" orientation="portrait" r:id="rId11"/>
    </customSheetView>
    <customSheetView guid="{84867370-1F3E-4368-AF79-FBCE46FFFE92}" scale="70">
      <pane xSplit="2" ySplit="10" topLeftCell="F101" activePane="bottomRight" state="frozen"/>
      <selection pane="bottomRight" activeCell="A4" sqref="A4:AD4"/>
      <pageMargins left="0.7" right="0.7" top="0.75" bottom="0.75" header="0.3" footer="0.3"/>
      <pageSetup paperSize="9" orientation="portrait" r:id="rId12"/>
    </customSheetView>
    <customSheetView guid="{C236B307-BD63-48C4-A75F-B3F3717BF55C}" scale="70">
      <pane xSplit="2" ySplit="10" topLeftCell="F101" activePane="bottomRight" state="frozen"/>
      <selection pane="bottomRight" activeCell="A4" sqref="A4:AD4"/>
      <pageMargins left="0.7" right="0.7" top="0.75" bottom="0.75" header="0.3" footer="0.3"/>
      <pageSetup paperSize="9" orientation="portrait" r:id="rId13"/>
    </customSheetView>
    <customSheetView guid="{09C3E205-981E-4A4E-BE89-8B7044192060}" scale="70">
      <pane xSplit="2" ySplit="10" topLeftCell="F101" activePane="bottomRight" state="frozen"/>
      <selection pane="bottomRight" activeCell="A4" sqref="A4:AD4"/>
      <pageMargins left="0.7" right="0.7" top="0.75" bottom="0.75" header="0.3" footer="0.3"/>
      <pageSetup paperSize="9" orientation="portrait" r:id="rId14"/>
    </customSheetView>
    <customSheetView guid="{D01FA037-9AEC-4167-ADB8-2F327C01ECE6}" scale="70">
      <pane xSplit="2" ySplit="10" topLeftCell="F101" activePane="bottomRight" state="frozen"/>
      <selection pane="bottomRight" activeCell="A4" sqref="A4:AD4"/>
      <pageMargins left="0.7" right="0.7" top="0.75" bottom="0.75" header="0.3" footer="0.3"/>
      <pageSetup paperSize="9" orientation="portrait" r:id="rId15"/>
    </customSheetView>
    <customSheetView guid="{69DABE6F-6182-4403-A4A2-969F10F1C13A}" scale="70">
      <pane xSplit="2" ySplit="10" topLeftCell="F101" activePane="bottomRight" state="frozen"/>
      <selection pane="bottomRight" activeCell="A4" sqref="A4:AD4"/>
      <pageMargins left="0.7" right="0.7" top="0.75" bottom="0.75" header="0.3" footer="0.3"/>
      <pageSetup paperSize="9" orientation="portrait" r:id="rId16"/>
    </customSheetView>
    <customSheetView guid="{874882D1-E741-4CCA-BF0D-E72FA60B771D}" scale="70">
      <pane xSplit="2" ySplit="10" topLeftCell="F101" activePane="bottomRight" state="frozen"/>
      <selection pane="bottomRight" activeCell="A4" sqref="A4:AD4"/>
      <pageMargins left="0.7" right="0.7" top="0.75" bottom="0.75" header="0.3" footer="0.3"/>
      <pageSetup paperSize="9" orientation="portrait" r:id="rId17"/>
    </customSheetView>
  </customSheetViews>
  <mergeCells count="24">
    <mergeCell ref="H6:I6"/>
    <mergeCell ref="J6:K6"/>
    <mergeCell ref="L6:M6"/>
    <mergeCell ref="A1:AD1"/>
    <mergeCell ref="A2:AD2"/>
    <mergeCell ref="A3:AD3"/>
    <mergeCell ref="A4:AD4"/>
    <mergeCell ref="AB5:AD5"/>
    <mergeCell ref="A17:AF17"/>
    <mergeCell ref="A18:AF18"/>
    <mergeCell ref="Z6:AA6"/>
    <mergeCell ref="AB6:AC6"/>
    <mergeCell ref="AD6:AE6"/>
    <mergeCell ref="AF6:AF7"/>
    <mergeCell ref="A9:AF9"/>
    <mergeCell ref="A10:AF10"/>
    <mergeCell ref="N6:O6"/>
    <mergeCell ref="P6:Q6"/>
    <mergeCell ref="R6:S6"/>
    <mergeCell ref="T6:U6"/>
    <mergeCell ref="V6:W6"/>
    <mergeCell ref="X6:Y6"/>
    <mergeCell ref="A6:A7"/>
    <mergeCell ref="F6:G6"/>
  </mergeCells>
  <hyperlinks>
    <hyperlink ref="A4:AD4" location="Оглавление!A1" display="Комплексный план (сетевой график) по реализации муниципальной программы &quot;Развитие муниципальной службы  в городе Когалыме&quot;"/>
  </hyperlinks>
  <pageMargins left="0.7" right="0.7" top="0.75" bottom="0.75" header="0.3" footer="0.3"/>
  <pageSetup paperSize="9"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Оглавление</vt:lpstr>
      <vt:lpstr>1.СЗН</vt:lpstr>
      <vt:lpstr>2.АПК</vt:lpstr>
      <vt:lpstr>3.БЖД</vt:lpstr>
      <vt:lpstr>4.УМИ</vt:lpstr>
      <vt:lpstr>5.Проф. прав.</vt:lpstr>
      <vt:lpstr>6.Экстримизм</vt:lpstr>
      <vt:lpstr>7.МП КП</vt:lpstr>
      <vt:lpstr>8.МП РМС</vt:lpstr>
      <vt:lpstr>9.МП РИГО</vt:lpstr>
      <vt:lpstr>10.МП РФКиС</vt:lpstr>
      <vt:lpstr>11.МП РО</vt:lpstr>
      <vt:lpstr>12.МП УМФ</vt:lpstr>
      <vt:lpstr>Лист1</vt:lpstr>
      <vt:lpstr>13.МП РЖС</vt:lpstr>
      <vt:lpstr>14.МП СЭР</vt:lpstr>
      <vt:lpstr>15.МП ЭБ</vt:lpstr>
      <vt:lpstr>16.МП РЖКК</vt:lpstr>
      <vt:lpstr>17.МП РТС</vt:lpstr>
      <vt:lpstr>18.МП ФКГС</vt:lpstr>
      <vt:lpstr>19.МП СОГХ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2024-02-09T06:54:41Z</cp:lastPrinted>
  <dcterms:created xsi:type="dcterms:W3CDTF">2006-09-16T00:00:00Z</dcterms:created>
  <dcterms:modified xsi:type="dcterms:W3CDTF">2024-03-01T12:34:00Z</dcterms:modified>
</cp:coreProperties>
</file>