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ОА\_9. Муниципальные программы\Развитие жилищной сферы 2931\МП 2023\Итоговый отчет\"/>
    </mc:Choice>
  </mc:AlternateContent>
  <bookViews>
    <workbookView xWindow="0" yWindow="0" windowWidth="28800" windowHeight="12300"/>
  </bookViews>
  <sheets>
    <sheet name="МП РЖ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5" i="1" l="1"/>
  <c r="A2" i="1"/>
  <c r="E35" i="1" l="1"/>
  <c r="B90" i="1" l="1"/>
  <c r="C90" i="1"/>
  <c r="E100" i="1"/>
  <c r="E101" i="1"/>
  <c r="D100" i="1"/>
  <c r="D101" i="1"/>
  <c r="C100" i="1"/>
  <c r="C101" i="1"/>
  <c r="Y100" i="1"/>
  <c r="X100" i="1"/>
  <c r="W94" i="1"/>
  <c r="V94" i="1"/>
  <c r="D95" i="1"/>
  <c r="E95" i="1"/>
  <c r="E96" i="1"/>
  <c r="D96" i="1" s="1"/>
  <c r="E97" i="1"/>
  <c r="D97" i="1" s="1"/>
  <c r="T94" i="1"/>
  <c r="C95" i="1"/>
  <c r="C96" i="1"/>
  <c r="C97" i="1"/>
  <c r="G156" i="1" l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C156" i="1"/>
  <c r="D156" i="1"/>
  <c r="E156" i="1"/>
  <c r="F156" i="1"/>
  <c r="B156" i="1"/>
  <c r="C129" i="1"/>
  <c r="C135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C141" i="1"/>
  <c r="X138" i="1"/>
  <c r="Y138" i="1"/>
  <c r="Z138" i="1"/>
  <c r="AA138" i="1"/>
  <c r="AB138" i="1"/>
  <c r="AC138" i="1"/>
  <c r="AD138" i="1"/>
  <c r="AE138" i="1"/>
  <c r="AA141" i="1"/>
  <c r="D50" i="1"/>
  <c r="D51" i="1"/>
  <c r="D52" i="1"/>
  <c r="P87" i="1" l="1"/>
  <c r="K89" i="1"/>
  <c r="S90" i="1"/>
  <c r="H87" i="1"/>
  <c r="H88" i="1"/>
  <c r="H89" i="1"/>
  <c r="H90" i="1"/>
  <c r="C69" i="1" l="1"/>
  <c r="AD67" i="1"/>
  <c r="AD69" i="1"/>
  <c r="B69" i="1" s="1"/>
  <c r="AD70" i="1"/>
  <c r="C70" i="1" s="1"/>
  <c r="E71" i="1"/>
  <c r="E70" i="1"/>
  <c r="D70" i="1" s="1"/>
  <c r="E69" i="1"/>
  <c r="D69" i="1" s="1"/>
  <c r="G68" i="1"/>
  <c r="F68" i="1"/>
  <c r="E68" i="1"/>
  <c r="D68" i="1"/>
  <c r="AE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D62" i="1"/>
  <c r="D63" i="1"/>
  <c r="C64" i="1"/>
  <c r="AD61" i="1"/>
  <c r="E55" i="1"/>
  <c r="E56" i="1"/>
  <c r="E57" i="1"/>
  <c r="C55" i="1"/>
  <c r="C56" i="1"/>
  <c r="C57" i="1"/>
  <c r="C58" i="1"/>
  <c r="B70" i="1" l="1"/>
  <c r="F70" i="1" s="1"/>
  <c r="E67" i="1"/>
  <c r="B67" i="1"/>
  <c r="G69" i="1"/>
  <c r="F69" i="1"/>
  <c r="G70" i="1"/>
  <c r="D71" i="1"/>
  <c r="C71" i="1" s="1"/>
  <c r="B71" i="1" s="1"/>
  <c r="F71" i="1" s="1"/>
  <c r="F67" i="1" l="1"/>
  <c r="C67" i="1"/>
  <c r="G67" i="1" s="1"/>
  <c r="G71" i="1"/>
  <c r="D67" i="1"/>
  <c r="C35" i="1" l="1"/>
  <c r="AE25" i="1"/>
  <c r="AE26" i="1"/>
  <c r="AE27" i="1"/>
  <c r="AE28" i="1"/>
  <c r="AE29" i="1"/>
  <c r="AE31" i="1"/>
  <c r="AC31" i="1"/>
  <c r="Z31" i="1"/>
  <c r="AA34" i="1"/>
  <c r="AA33" i="1"/>
  <c r="AA31" i="1" l="1"/>
  <c r="AB31" i="1" l="1"/>
  <c r="AB25" i="1" s="1"/>
  <c r="Z25" i="1"/>
  <c r="Z29" i="1"/>
  <c r="U94" i="1" l="1"/>
  <c r="S26" i="1" l="1"/>
  <c r="S27" i="1"/>
  <c r="S28" i="1"/>
  <c r="R26" i="1"/>
  <c r="R27" i="1"/>
  <c r="R28" i="1"/>
  <c r="AD26" i="1"/>
  <c r="AD27" i="1"/>
  <c r="AD88" i="1" s="1"/>
  <c r="AD28" i="1"/>
  <c r="AD89" i="1" s="1"/>
  <c r="AD29" i="1"/>
  <c r="AD31" i="1"/>
  <c r="AD25" i="1" s="1"/>
  <c r="X25" i="1"/>
  <c r="I138" i="1"/>
  <c r="E46" i="1" l="1"/>
  <c r="E40" i="1" s="1"/>
  <c r="D53" i="1"/>
  <c r="C53" i="1"/>
  <c r="Q25" i="1"/>
  <c r="Q31" i="1"/>
  <c r="D46" i="1" l="1"/>
  <c r="D40" i="1" s="1"/>
  <c r="O26" i="1"/>
  <c r="O27" i="1"/>
  <c r="O28" i="1"/>
  <c r="O29" i="1"/>
  <c r="M94" i="1"/>
  <c r="E94" i="1" s="1"/>
  <c r="D94" i="1" s="1"/>
  <c r="AD94" i="1" l="1"/>
  <c r="L94" i="1"/>
  <c r="C94" i="1" s="1"/>
  <c r="B122" i="1"/>
  <c r="R106" i="1"/>
  <c r="H49" i="1" l="1"/>
  <c r="H86" i="1" s="1"/>
  <c r="AA53" i="1"/>
  <c r="Z53" i="1"/>
  <c r="X49" i="1"/>
  <c r="Z49" i="1" l="1"/>
  <c r="J43" i="1"/>
  <c r="Z87" i="1" l="1"/>
  <c r="AA49" i="1"/>
  <c r="AD164" i="1"/>
  <c r="AB164" i="1"/>
  <c r="Z164" i="1"/>
  <c r="Y164" i="1"/>
  <c r="X164" i="1"/>
  <c r="W164" i="1"/>
  <c r="V164" i="1"/>
  <c r="AD160" i="1"/>
  <c r="AD159" i="1"/>
  <c r="AD158" i="1"/>
  <c r="U153" i="1"/>
  <c r="T153" i="1"/>
  <c r="T150" i="1" s="1"/>
  <c r="S153" i="1"/>
  <c r="S164" i="1" s="1"/>
  <c r="R153" i="1"/>
  <c r="R164" i="1" s="1"/>
  <c r="Q153" i="1"/>
  <c r="Q164" i="1" s="1"/>
  <c r="P153" i="1"/>
  <c r="P164" i="1" s="1"/>
  <c r="O153" i="1"/>
  <c r="O164" i="1" s="1"/>
  <c r="N153" i="1"/>
  <c r="N164" i="1" s="1"/>
  <c r="M153" i="1"/>
  <c r="L153" i="1"/>
  <c r="L150" i="1" s="1"/>
  <c r="K153" i="1"/>
  <c r="K164" i="1" s="1"/>
  <c r="J153" i="1"/>
  <c r="J164" i="1" s="1"/>
  <c r="I153" i="1"/>
  <c r="I164" i="1" s="1"/>
  <c r="H153" i="1"/>
  <c r="H164" i="1" s="1"/>
  <c r="AD150" i="1"/>
  <c r="AB150" i="1"/>
  <c r="Z150" i="1"/>
  <c r="Y150" i="1"/>
  <c r="X150" i="1"/>
  <c r="W150" i="1"/>
  <c r="V150" i="1"/>
  <c r="P150" i="1"/>
  <c r="AE148" i="1"/>
  <c r="AE154" i="1" s="1"/>
  <c r="AD148" i="1"/>
  <c r="AD154" i="1" s="1"/>
  <c r="AC148" i="1"/>
  <c r="AC154" i="1" s="1"/>
  <c r="AB148" i="1"/>
  <c r="AB154" i="1" s="1"/>
  <c r="AA148" i="1"/>
  <c r="AA154" i="1" s="1"/>
  <c r="Z148" i="1"/>
  <c r="Z154" i="1" s="1"/>
  <c r="Y148" i="1"/>
  <c r="Y154" i="1" s="1"/>
  <c r="X148" i="1"/>
  <c r="X154" i="1" s="1"/>
  <c r="W148" i="1"/>
  <c r="W154" i="1" s="1"/>
  <c r="V148" i="1"/>
  <c r="V154" i="1" s="1"/>
  <c r="U148" i="1"/>
  <c r="U154" i="1" s="1"/>
  <c r="T148" i="1"/>
  <c r="T154" i="1" s="1"/>
  <c r="S148" i="1"/>
  <c r="S154" i="1" s="1"/>
  <c r="R148" i="1"/>
  <c r="R154" i="1" s="1"/>
  <c r="Q148" i="1"/>
  <c r="Q154" i="1" s="1"/>
  <c r="P148" i="1"/>
  <c r="P154" i="1" s="1"/>
  <c r="O148" i="1"/>
  <c r="O154" i="1" s="1"/>
  <c r="N148" i="1"/>
  <c r="N154" i="1" s="1"/>
  <c r="M148" i="1"/>
  <c r="M154" i="1" s="1"/>
  <c r="L148" i="1"/>
  <c r="L154" i="1" s="1"/>
  <c r="K148" i="1"/>
  <c r="K154" i="1" s="1"/>
  <c r="J148" i="1"/>
  <c r="J154" i="1" s="1"/>
  <c r="I148" i="1"/>
  <c r="I154" i="1" s="1"/>
  <c r="H148" i="1"/>
  <c r="H154" i="1" s="1"/>
  <c r="AE153" i="1"/>
  <c r="AE164" i="1" s="1"/>
  <c r="AC153" i="1"/>
  <c r="AA153" i="1"/>
  <c r="H147" i="1"/>
  <c r="AE146" i="1"/>
  <c r="AE152" i="1" s="1"/>
  <c r="AD146" i="1"/>
  <c r="AD152" i="1" s="1"/>
  <c r="AC146" i="1"/>
  <c r="AC152" i="1" s="1"/>
  <c r="AB146" i="1"/>
  <c r="AB152" i="1" s="1"/>
  <c r="AA146" i="1"/>
  <c r="AA152" i="1" s="1"/>
  <c r="Z146" i="1"/>
  <c r="Z152" i="1" s="1"/>
  <c r="Y146" i="1"/>
  <c r="Y152" i="1" s="1"/>
  <c r="X146" i="1"/>
  <c r="X152" i="1" s="1"/>
  <c r="W146" i="1"/>
  <c r="W152" i="1" s="1"/>
  <c r="V146" i="1"/>
  <c r="V152" i="1" s="1"/>
  <c r="U146" i="1"/>
  <c r="U152" i="1" s="1"/>
  <c r="T146" i="1"/>
  <c r="T152" i="1" s="1"/>
  <c r="S146" i="1"/>
  <c r="S152" i="1" s="1"/>
  <c r="R146" i="1"/>
  <c r="R152" i="1" s="1"/>
  <c r="Q146" i="1"/>
  <c r="Q152" i="1" s="1"/>
  <c r="P146" i="1"/>
  <c r="P152" i="1" s="1"/>
  <c r="O146" i="1"/>
  <c r="O152" i="1" s="1"/>
  <c r="N146" i="1"/>
  <c r="N152" i="1" s="1"/>
  <c r="M146" i="1"/>
  <c r="M152" i="1" s="1"/>
  <c r="L146" i="1"/>
  <c r="L152" i="1" s="1"/>
  <c r="K146" i="1"/>
  <c r="K152" i="1" s="1"/>
  <c r="J146" i="1"/>
  <c r="J152" i="1" s="1"/>
  <c r="I146" i="1"/>
  <c r="I152" i="1" s="1"/>
  <c r="H146" i="1"/>
  <c r="H152" i="1" s="1"/>
  <c r="AE145" i="1"/>
  <c r="AE151" i="1" s="1"/>
  <c r="AD145" i="1"/>
  <c r="AD151" i="1" s="1"/>
  <c r="AC145" i="1"/>
  <c r="AC151" i="1" s="1"/>
  <c r="AB145" i="1"/>
  <c r="AB151" i="1" s="1"/>
  <c r="AA145" i="1"/>
  <c r="AA151" i="1" s="1"/>
  <c r="Z145" i="1"/>
  <c r="Z151" i="1" s="1"/>
  <c r="Y145" i="1"/>
  <c r="Y151" i="1" s="1"/>
  <c r="X145" i="1"/>
  <c r="X151" i="1" s="1"/>
  <c r="W145" i="1"/>
  <c r="W151" i="1" s="1"/>
  <c r="V145" i="1"/>
  <c r="V151" i="1" s="1"/>
  <c r="U145" i="1"/>
  <c r="U151" i="1" s="1"/>
  <c r="T145" i="1"/>
  <c r="T151" i="1" s="1"/>
  <c r="S145" i="1"/>
  <c r="S151" i="1" s="1"/>
  <c r="R145" i="1"/>
  <c r="R151" i="1" s="1"/>
  <c r="Q145" i="1"/>
  <c r="Q151" i="1" s="1"/>
  <c r="P145" i="1"/>
  <c r="P151" i="1" s="1"/>
  <c r="O145" i="1"/>
  <c r="O151" i="1" s="1"/>
  <c r="N145" i="1"/>
  <c r="N151" i="1" s="1"/>
  <c r="M145" i="1"/>
  <c r="M151" i="1" s="1"/>
  <c r="L145" i="1"/>
  <c r="L151" i="1" s="1"/>
  <c r="K145" i="1"/>
  <c r="K151" i="1" s="1"/>
  <c r="J145" i="1"/>
  <c r="J151" i="1" s="1"/>
  <c r="I145" i="1"/>
  <c r="I151" i="1" s="1"/>
  <c r="H145" i="1"/>
  <c r="H151" i="1" s="1"/>
  <c r="E142" i="1"/>
  <c r="E148" i="1" s="1"/>
  <c r="E154" i="1" s="1"/>
  <c r="D142" i="1"/>
  <c r="D148" i="1" s="1"/>
  <c r="D154" i="1" s="1"/>
  <c r="C142" i="1"/>
  <c r="C148" i="1" s="1"/>
  <c r="C154" i="1" s="1"/>
  <c r="B142" i="1"/>
  <c r="B148" i="1" s="1"/>
  <c r="B154" i="1" s="1"/>
  <c r="D141" i="1"/>
  <c r="D138" i="1" s="1"/>
  <c r="C138" i="1"/>
  <c r="B141" i="1"/>
  <c r="B138" i="1" s="1"/>
  <c r="E140" i="1"/>
  <c r="D140" i="1"/>
  <c r="D146" i="1" s="1"/>
  <c r="D152" i="1" s="1"/>
  <c r="C140" i="1"/>
  <c r="C146" i="1" s="1"/>
  <c r="C152" i="1" s="1"/>
  <c r="B140" i="1"/>
  <c r="E139" i="1"/>
  <c r="D139" i="1"/>
  <c r="D145" i="1" s="1"/>
  <c r="D151" i="1" s="1"/>
  <c r="C139" i="1"/>
  <c r="C145" i="1" s="1"/>
  <c r="C151" i="1" s="1"/>
  <c r="B139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H138" i="1"/>
  <c r="E136" i="1"/>
  <c r="C136" i="1"/>
  <c r="B136" i="1"/>
  <c r="D135" i="1"/>
  <c r="E135" i="1" s="1"/>
  <c r="E132" i="1" s="1"/>
  <c r="C132" i="1"/>
  <c r="B135" i="1"/>
  <c r="E134" i="1"/>
  <c r="D134" i="1"/>
  <c r="C134" i="1"/>
  <c r="B134" i="1"/>
  <c r="E133" i="1"/>
  <c r="D133" i="1"/>
  <c r="C133" i="1"/>
  <c r="B133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D130" i="1"/>
  <c r="E130" i="1" s="1"/>
  <c r="C130" i="1"/>
  <c r="B130" i="1"/>
  <c r="D129" i="1"/>
  <c r="E129" i="1" s="1"/>
  <c r="C126" i="1"/>
  <c r="B129" i="1"/>
  <c r="B126" i="1" s="1"/>
  <c r="D128" i="1"/>
  <c r="E128" i="1" s="1"/>
  <c r="C128" i="1"/>
  <c r="B128" i="1"/>
  <c r="D127" i="1"/>
  <c r="E127" i="1" s="1"/>
  <c r="C127" i="1"/>
  <c r="B127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AE116" i="1"/>
  <c r="AE106" i="1" s="1"/>
  <c r="AD116" i="1"/>
  <c r="AC116" i="1"/>
  <c r="AB116" i="1"/>
  <c r="AA116" i="1"/>
  <c r="Z116" i="1"/>
  <c r="Y116" i="1"/>
  <c r="X116" i="1"/>
  <c r="W116" i="1"/>
  <c r="V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AD115" i="1"/>
  <c r="W115" i="1"/>
  <c r="V115" i="1"/>
  <c r="U115" i="1"/>
  <c r="T115" i="1"/>
  <c r="O115" i="1"/>
  <c r="N115" i="1"/>
  <c r="AD114" i="1"/>
  <c r="W114" i="1"/>
  <c r="V114" i="1"/>
  <c r="U114" i="1"/>
  <c r="T114" i="1"/>
  <c r="O114" i="1"/>
  <c r="N114" i="1"/>
  <c r="AD113" i="1"/>
  <c r="W113" i="1"/>
  <c r="V113" i="1"/>
  <c r="U113" i="1"/>
  <c r="T113" i="1"/>
  <c r="O113" i="1"/>
  <c r="N113" i="1"/>
  <c r="AC112" i="1"/>
  <c r="AB112" i="1"/>
  <c r="AA112" i="1"/>
  <c r="Z112" i="1"/>
  <c r="Y112" i="1"/>
  <c r="X112" i="1"/>
  <c r="S112" i="1"/>
  <c r="R112" i="1"/>
  <c r="Q112" i="1"/>
  <c r="P112" i="1"/>
  <c r="M112" i="1"/>
  <c r="L112" i="1"/>
  <c r="K112" i="1"/>
  <c r="J112" i="1"/>
  <c r="I112" i="1"/>
  <c r="H112" i="1"/>
  <c r="D110" i="1"/>
  <c r="E110" i="1" s="1"/>
  <c r="C110" i="1"/>
  <c r="B110" i="1"/>
  <c r="D109" i="1"/>
  <c r="E109" i="1" s="1"/>
  <c r="C109" i="1"/>
  <c r="B109" i="1"/>
  <c r="D108" i="1"/>
  <c r="E108" i="1" s="1"/>
  <c r="B108" i="1"/>
  <c r="C108" i="1" s="1"/>
  <c r="D107" i="1"/>
  <c r="B107" i="1"/>
  <c r="C107" i="1" s="1"/>
  <c r="AD106" i="1"/>
  <c r="U106" i="1"/>
  <c r="T106" i="1"/>
  <c r="D106" i="1"/>
  <c r="E106" i="1" s="1"/>
  <c r="E104" i="1"/>
  <c r="D104" i="1"/>
  <c r="C104" i="1"/>
  <c r="B104" i="1"/>
  <c r="F104" i="1" s="1"/>
  <c r="E103" i="1"/>
  <c r="D103" i="1"/>
  <c r="C103" i="1"/>
  <c r="B103" i="1"/>
  <c r="E102" i="1"/>
  <c r="D102" i="1"/>
  <c r="C102" i="1"/>
  <c r="B102" i="1"/>
  <c r="F102" i="1" s="1"/>
  <c r="B101" i="1"/>
  <c r="AE100" i="1"/>
  <c r="B100" i="1"/>
  <c r="U98" i="1"/>
  <c r="D98" i="1" s="1"/>
  <c r="C98" i="1"/>
  <c r="B98" i="1"/>
  <c r="AE115" i="1"/>
  <c r="AC115" i="1"/>
  <c r="AB115" i="1"/>
  <c r="AA115" i="1"/>
  <c r="Z115" i="1"/>
  <c r="Y115" i="1"/>
  <c r="X115" i="1"/>
  <c r="S115" i="1"/>
  <c r="R115" i="1"/>
  <c r="Q115" i="1"/>
  <c r="P115" i="1"/>
  <c r="M115" i="1"/>
  <c r="K115" i="1"/>
  <c r="J115" i="1"/>
  <c r="I115" i="1"/>
  <c r="AE114" i="1"/>
  <c r="AC114" i="1"/>
  <c r="AB114" i="1"/>
  <c r="AA114" i="1"/>
  <c r="Z114" i="1"/>
  <c r="X114" i="1"/>
  <c r="S114" i="1"/>
  <c r="R114" i="1"/>
  <c r="Q114" i="1"/>
  <c r="P114" i="1"/>
  <c r="M114" i="1"/>
  <c r="L114" i="1"/>
  <c r="K114" i="1"/>
  <c r="J114" i="1"/>
  <c r="I114" i="1"/>
  <c r="H114" i="1"/>
  <c r="AE113" i="1"/>
  <c r="AC113" i="1"/>
  <c r="AB113" i="1"/>
  <c r="AA113" i="1"/>
  <c r="Z113" i="1"/>
  <c r="Y113" i="1"/>
  <c r="X113" i="1"/>
  <c r="S113" i="1"/>
  <c r="R113" i="1"/>
  <c r="Q113" i="1"/>
  <c r="P113" i="1"/>
  <c r="M113" i="1"/>
  <c r="L113" i="1"/>
  <c r="K113" i="1"/>
  <c r="J113" i="1"/>
  <c r="I113" i="1"/>
  <c r="H113" i="1"/>
  <c r="B95" i="1"/>
  <c r="AD91" i="1"/>
  <c r="W112" i="1"/>
  <c r="V112" i="1"/>
  <c r="T91" i="1"/>
  <c r="N91" i="1"/>
  <c r="AC91" i="1"/>
  <c r="AB91" i="1"/>
  <c r="AA91" i="1"/>
  <c r="Z91" i="1"/>
  <c r="Y91" i="1"/>
  <c r="X91" i="1"/>
  <c r="V91" i="1"/>
  <c r="U91" i="1"/>
  <c r="S91" i="1"/>
  <c r="R91" i="1"/>
  <c r="Q91" i="1"/>
  <c r="P91" i="1"/>
  <c r="M91" i="1"/>
  <c r="L91" i="1"/>
  <c r="K91" i="1"/>
  <c r="J91" i="1"/>
  <c r="I91" i="1"/>
  <c r="H91" i="1"/>
  <c r="AE84" i="1"/>
  <c r="AE160" i="1" s="1"/>
  <c r="AC84" i="1"/>
  <c r="AB84" i="1"/>
  <c r="AB160" i="1" s="1"/>
  <c r="AA84" i="1"/>
  <c r="AA160" i="1" s="1"/>
  <c r="Z84" i="1"/>
  <c r="Z160" i="1" s="1"/>
  <c r="Y84" i="1"/>
  <c r="Y160" i="1" s="1"/>
  <c r="X84" i="1"/>
  <c r="X160" i="1" s="1"/>
  <c r="W84" i="1"/>
  <c r="W160" i="1" s="1"/>
  <c r="V84" i="1"/>
  <c r="V160" i="1" s="1"/>
  <c r="U84" i="1"/>
  <c r="T84" i="1"/>
  <c r="T160" i="1" s="1"/>
  <c r="S84" i="1"/>
  <c r="R84" i="1"/>
  <c r="R160" i="1" s="1"/>
  <c r="Q84" i="1"/>
  <c r="Q160" i="1" s="1"/>
  <c r="P84" i="1"/>
  <c r="O84" i="1"/>
  <c r="O160" i="1" s="1"/>
  <c r="N84" i="1"/>
  <c r="N160" i="1" s="1"/>
  <c r="M84" i="1"/>
  <c r="L84" i="1"/>
  <c r="L160" i="1" s="1"/>
  <c r="K84" i="1"/>
  <c r="K160" i="1" s="1"/>
  <c r="J84" i="1"/>
  <c r="J160" i="1" s="1"/>
  <c r="I84" i="1"/>
  <c r="I160" i="1" s="1"/>
  <c r="H84" i="1"/>
  <c r="H160" i="1" s="1"/>
  <c r="AE83" i="1"/>
  <c r="AE159" i="1" s="1"/>
  <c r="AC83" i="1"/>
  <c r="AB83" i="1"/>
  <c r="AA83" i="1"/>
  <c r="AA159" i="1" s="1"/>
  <c r="Y83" i="1"/>
  <c r="Y159" i="1" s="1"/>
  <c r="Y169" i="1" s="1"/>
  <c r="X83" i="1"/>
  <c r="X159" i="1" s="1"/>
  <c r="W83" i="1"/>
  <c r="W159" i="1" s="1"/>
  <c r="V83" i="1"/>
  <c r="V159" i="1" s="1"/>
  <c r="U83" i="1"/>
  <c r="U159" i="1" s="1"/>
  <c r="T83" i="1"/>
  <c r="T159" i="1" s="1"/>
  <c r="S83" i="1"/>
  <c r="R83" i="1"/>
  <c r="R159" i="1" s="1"/>
  <c r="Q83" i="1"/>
  <c r="Q159" i="1" s="1"/>
  <c r="P83" i="1"/>
  <c r="O83" i="1"/>
  <c r="O159" i="1" s="1"/>
  <c r="N83" i="1"/>
  <c r="N159" i="1" s="1"/>
  <c r="M83" i="1"/>
  <c r="M159" i="1" s="1"/>
  <c r="L83" i="1"/>
  <c r="L159" i="1" s="1"/>
  <c r="K83" i="1"/>
  <c r="K159" i="1" s="1"/>
  <c r="J83" i="1"/>
  <c r="I83" i="1"/>
  <c r="I159" i="1" s="1"/>
  <c r="H83" i="1"/>
  <c r="H159" i="1" s="1"/>
  <c r="AB82" i="1"/>
  <c r="V82" i="1"/>
  <c r="V158" i="1" s="1"/>
  <c r="R82" i="1"/>
  <c r="R158" i="1" s="1"/>
  <c r="N82" i="1"/>
  <c r="N158" i="1" s="1"/>
  <c r="J82" i="1"/>
  <c r="J158" i="1" s="1"/>
  <c r="H82" i="1"/>
  <c r="H158" i="1" s="1"/>
  <c r="C82" i="1"/>
  <c r="C158" i="1" s="1"/>
  <c r="B82" i="1"/>
  <c r="B158" i="1" s="1"/>
  <c r="AB81" i="1"/>
  <c r="AB157" i="1" s="1"/>
  <c r="Z81" i="1"/>
  <c r="Z157" i="1" s="1"/>
  <c r="V81" i="1"/>
  <c r="V157" i="1" s="1"/>
  <c r="P81" i="1"/>
  <c r="J81" i="1"/>
  <c r="J157" i="1" s="1"/>
  <c r="H81" i="1"/>
  <c r="H157" i="1" s="1"/>
  <c r="C81" i="1"/>
  <c r="C157" i="1" s="1"/>
  <c r="C80" i="1"/>
  <c r="O76" i="1"/>
  <c r="E65" i="1"/>
  <c r="E64" i="1"/>
  <c r="D64" i="1" s="1"/>
  <c r="Z82" i="1"/>
  <c r="E63" i="1"/>
  <c r="E62" i="1"/>
  <c r="AE61" i="1"/>
  <c r="AC61" i="1"/>
  <c r="AB61" i="1"/>
  <c r="AA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E59" i="1"/>
  <c r="C59" i="1"/>
  <c r="B59" i="1"/>
  <c r="E58" i="1"/>
  <c r="B58" i="1"/>
  <c r="D57" i="1"/>
  <c r="B57" i="1"/>
  <c r="B56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E53" i="1"/>
  <c r="G53" i="1" s="1"/>
  <c r="E52" i="1"/>
  <c r="E51" i="1"/>
  <c r="M50" i="1"/>
  <c r="M49" i="1" s="1"/>
  <c r="L50" i="1"/>
  <c r="K50" i="1"/>
  <c r="K49" i="1" s="1"/>
  <c r="K47" i="1" s="1"/>
  <c r="E47" i="1" s="1"/>
  <c r="E50" i="1"/>
  <c r="AE49" i="1"/>
  <c r="AD49" i="1"/>
  <c r="W49" i="1"/>
  <c r="R49" i="1"/>
  <c r="O49" i="1"/>
  <c r="J49" i="1"/>
  <c r="I49" i="1"/>
  <c r="C47" i="1"/>
  <c r="C41" i="1" s="1"/>
  <c r="B47" i="1"/>
  <c r="B41" i="1" s="1"/>
  <c r="C46" i="1"/>
  <c r="B46" i="1"/>
  <c r="F46" i="1" s="1"/>
  <c r="C45" i="1"/>
  <c r="C39" i="1" s="1"/>
  <c r="B45" i="1"/>
  <c r="B39" i="1" s="1"/>
  <c r="AE44" i="1"/>
  <c r="AE43" i="1" s="1"/>
  <c r="AC44" i="1"/>
  <c r="AC43" i="1" s="1"/>
  <c r="AB44" i="1"/>
  <c r="AB43" i="1" s="1"/>
  <c r="AA44" i="1"/>
  <c r="Y44" i="1"/>
  <c r="Y38" i="1" s="1"/>
  <c r="X44" i="1"/>
  <c r="X38" i="1" s="1"/>
  <c r="X87" i="1" s="1"/>
  <c r="W44" i="1"/>
  <c r="W43" i="1" s="1"/>
  <c r="V44" i="1"/>
  <c r="V43" i="1" s="1"/>
  <c r="U44" i="1"/>
  <c r="U43" i="1" s="1"/>
  <c r="T44" i="1"/>
  <c r="T43" i="1" s="1"/>
  <c r="S44" i="1"/>
  <c r="S43" i="1" s="1"/>
  <c r="R44" i="1"/>
  <c r="O44" i="1"/>
  <c r="O43" i="1" s="1"/>
  <c r="N44" i="1"/>
  <c r="N43" i="1" s="1"/>
  <c r="M44" i="1"/>
  <c r="M43" i="1" s="1"/>
  <c r="L44" i="1"/>
  <c r="L43" i="1" s="1"/>
  <c r="C44" i="1"/>
  <c r="AD43" i="1"/>
  <c r="AD37" i="1" s="1"/>
  <c r="AA43" i="1"/>
  <c r="Z43" i="1"/>
  <c r="R43" i="1"/>
  <c r="Q43" i="1"/>
  <c r="P43" i="1"/>
  <c r="H43" i="1"/>
  <c r="AE41" i="1"/>
  <c r="AE90" i="1" s="1"/>
  <c r="AD41" i="1"/>
  <c r="AD90" i="1" s="1"/>
  <c r="AC41" i="1"/>
  <c r="AC90" i="1" s="1"/>
  <c r="AB41" i="1"/>
  <c r="AB90" i="1" s="1"/>
  <c r="AA41" i="1"/>
  <c r="AA90" i="1" s="1"/>
  <c r="Z41" i="1"/>
  <c r="Z90" i="1" s="1"/>
  <c r="Y41" i="1"/>
  <c r="Y90" i="1" s="1"/>
  <c r="X41" i="1"/>
  <c r="X90" i="1" s="1"/>
  <c r="W41" i="1"/>
  <c r="W90" i="1" s="1"/>
  <c r="V41" i="1"/>
  <c r="V90" i="1" s="1"/>
  <c r="U41" i="1"/>
  <c r="U90" i="1" s="1"/>
  <c r="T41" i="1"/>
  <c r="T90" i="1" s="1"/>
  <c r="R41" i="1"/>
  <c r="R90" i="1" s="1"/>
  <c r="Q41" i="1"/>
  <c r="Q90" i="1" s="1"/>
  <c r="P41" i="1"/>
  <c r="P90" i="1" s="1"/>
  <c r="O41" i="1"/>
  <c r="O90" i="1" s="1"/>
  <c r="N41" i="1"/>
  <c r="N90" i="1" s="1"/>
  <c r="M41" i="1"/>
  <c r="M90" i="1" s="1"/>
  <c r="L41" i="1"/>
  <c r="L90" i="1" s="1"/>
  <c r="J41" i="1"/>
  <c r="J90" i="1" s="1"/>
  <c r="I41" i="1"/>
  <c r="I90" i="1" s="1"/>
  <c r="H41" i="1"/>
  <c r="AE40" i="1"/>
  <c r="AE89" i="1" s="1"/>
  <c r="AD40" i="1"/>
  <c r="AC40" i="1"/>
  <c r="AB40" i="1"/>
  <c r="AA40" i="1"/>
  <c r="Z40" i="1"/>
  <c r="Y40" i="1"/>
  <c r="X40" i="1"/>
  <c r="X89" i="1" s="1"/>
  <c r="W40" i="1"/>
  <c r="W89" i="1" s="1"/>
  <c r="V40" i="1"/>
  <c r="V89" i="1" s="1"/>
  <c r="U40" i="1"/>
  <c r="U89" i="1" s="1"/>
  <c r="T40" i="1"/>
  <c r="T89" i="1" s="1"/>
  <c r="S40" i="1"/>
  <c r="S89" i="1" s="1"/>
  <c r="R40" i="1"/>
  <c r="R89" i="1" s="1"/>
  <c r="Q40" i="1"/>
  <c r="Q89" i="1" s="1"/>
  <c r="P40" i="1"/>
  <c r="P89" i="1" s="1"/>
  <c r="O40" i="1"/>
  <c r="O89" i="1" s="1"/>
  <c r="N40" i="1"/>
  <c r="N89" i="1" s="1"/>
  <c r="M40" i="1"/>
  <c r="M89" i="1" s="1"/>
  <c r="L40" i="1"/>
  <c r="L89" i="1" s="1"/>
  <c r="K76" i="1"/>
  <c r="J40" i="1"/>
  <c r="J89" i="1" s="1"/>
  <c r="I40" i="1"/>
  <c r="I89" i="1" s="1"/>
  <c r="H40" i="1"/>
  <c r="AE39" i="1"/>
  <c r="AE88" i="1" s="1"/>
  <c r="AD39" i="1"/>
  <c r="AC39" i="1"/>
  <c r="AB39" i="1"/>
  <c r="AA39" i="1"/>
  <c r="Z39" i="1"/>
  <c r="Z37" i="1" s="1"/>
  <c r="Z86" i="1" s="1"/>
  <c r="Y39" i="1"/>
  <c r="X39" i="1"/>
  <c r="X88" i="1" s="1"/>
  <c r="W39" i="1"/>
  <c r="W88" i="1" s="1"/>
  <c r="V39" i="1"/>
  <c r="V88" i="1" s="1"/>
  <c r="U39" i="1"/>
  <c r="U88" i="1" s="1"/>
  <c r="T39" i="1"/>
  <c r="T88" i="1" s="1"/>
  <c r="S39" i="1"/>
  <c r="S88" i="1" s="1"/>
  <c r="R39" i="1"/>
  <c r="R88" i="1" s="1"/>
  <c r="Q39" i="1"/>
  <c r="Q88" i="1" s="1"/>
  <c r="P39" i="1"/>
  <c r="P88" i="1" s="1"/>
  <c r="O39" i="1"/>
  <c r="O88" i="1" s="1"/>
  <c r="N39" i="1"/>
  <c r="N88" i="1" s="1"/>
  <c r="M39" i="1"/>
  <c r="M88" i="1" s="1"/>
  <c r="L39" i="1"/>
  <c r="L88" i="1" s="1"/>
  <c r="J39" i="1"/>
  <c r="J88" i="1" s="1"/>
  <c r="I39" i="1"/>
  <c r="I88" i="1" s="1"/>
  <c r="H39" i="1"/>
  <c r="AD38" i="1"/>
  <c r="AD87" i="1" s="1"/>
  <c r="AA38" i="1"/>
  <c r="AA87" i="1" s="1"/>
  <c r="V38" i="1"/>
  <c r="R38" i="1"/>
  <c r="R87" i="1" s="1"/>
  <c r="Q38" i="1"/>
  <c r="Q87" i="1" s="1"/>
  <c r="J38" i="1"/>
  <c r="J87" i="1" s="1"/>
  <c r="I38" i="1"/>
  <c r="I87" i="1" s="1"/>
  <c r="H38" i="1"/>
  <c r="C38" i="1"/>
  <c r="C29" i="1"/>
  <c r="B35" i="1"/>
  <c r="B29" i="1" s="1"/>
  <c r="P31" i="1"/>
  <c r="O31" i="1"/>
  <c r="O25" i="1" s="1"/>
  <c r="N31" i="1"/>
  <c r="M31" i="1"/>
  <c r="L31" i="1"/>
  <c r="L25" i="1" s="1"/>
  <c r="K31" i="1"/>
  <c r="H31" i="1"/>
  <c r="U29" i="1"/>
  <c r="T29" i="1"/>
  <c r="S29" i="1"/>
  <c r="R29" i="1"/>
  <c r="Q29" i="1"/>
  <c r="Z28" i="1"/>
  <c r="Z89" i="1" s="1"/>
  <c r="Z27" i="1"/>
  <c r="Z88" i="1" s="1"/>
  <c r="E22" i="1"/>
  <c r="D22" i="1"/>
  <c r="C22" i="1"/>
  <c r="G22" i="1" s="1"/>
  <c r="B22" i="1"/>
  <c r="F22" i="1" s="1"/>
  <c r="E21" i="1"/>
  <c r="F21" i="1" s="1"/>
  <c r="D21" i="1"/>
  <c r="C21" i="1"/>
  <c r="B21" i="1"/>
  <c r="B83" i="1" s="1"/>
  <c r="AE20" i="1"/>
  <c r="AE82" i="1" s="1"/>
  <c r="AE158" i="1" s="1"/>
  <c r="AC20" i="1"/>
  <c r="AC82" i="1" s="1"/>
  <c r="AA20" i="1"/>
  <c r="AA82" i="1" s="1"/>
  <c r="Y20" i="1"/>
  <c r="Y82" i="1" s="1"/>
  <c r="X20" i="1"/>
  <c r="X82" i="1" s="1"/>
  <c r="X158" i="1" s="1"/>
  <c r="W20" i="1"/>
  <c r="W82" i="1" s="1"/>
  <c r="U20" i="1"/>
  <c r="U82" i="1" s="1"/>
  <c r="U158" i="1" s="1"/>
  <c r="T20" i="1"/>
  <c r="T82" i="1" s="1"/>
  <c r="S20" i="1"/>
  <c r="S82" i="1" s="1"/>
  <c r="Q20" i="1"/>
  <c r="Q82" i="1" s="1"/>
  <c r="P20" i="1"/>
  <c r="P82" i="1" s="1"/>
  <c r="O20" i="1"/>
  <c r="O19" i="1" s="1"/>
  <c r="M20" i="1"/>
  <c r="M82" i="1" s="1"/>
  <c r="M158" i="1" s="1"/>
  <c r="L20" i="1"/>
  <c r="L82" i="1" s="1"/>
  <c r="K20" i="1"/>
  <c r="K82" i="1" s="1"/>
  <c r="I20" i="1"/>
  <c r="I82" i="1" s="1"/>
  <c r="AD19" i="1"/>
  <c r="AD81" i="1" s="1"/>
  <c r="AC19" i="1"/>
  <c r="AC81" i="1" s="1"/>
  <c r="R19" i="1"/>
  <c r="R81" i="1" s="1"/>
  <c r="N19" i="1"/>
  <c r="N81" i="1" s="1"/>
  <c r="E16" i="1"/>
  <c r="C16" i="1"/>
  <c r="B16" i="1"/>
  <c r="E15" i="1"/>
  <c r="D15" i="1" s="1"/>
  <c r="C15" i="1"/>
  <c r="E14" i="1"/>
  <c r="C14" i="1"/>
  <c r="AD13" i="1"/>
  <c r="B13" i="1" s="1"/>
  <c r="E13" i="1"/>
  <c r="D13" i="1" s="1"/>
  <c r="C13" i="1"/>
  <c r="C12" i="1"/>
  <c r="G12" i="1" s="1"/>
  <c r="B12" i="1"/>
  <c r="F12" i="1" s="1"/>
  <c r="H150" i="1" l="1"/>
  <c r="AD86" i="1"/>
  <c r="C52" i="1"/>
  <c r="B52" i="1"/>
  <c r="T49" i="1"/>
  <c r="V49" i="1"/>
  <c r="V87" i="1"/>
  <c r="V162" i="1" s="1"/>
  <c r="V167" i="1" s="1"/>
  <c r="B50" i="1"/>
  <c r="F50" i="1" s="1"/>
  <c r="C50" i="1"/>
  <c r="G50" i="1" s="1"/>
  <c r="Y49" i="1"/>
  <c r="Y87" i="1"/>
  <c r="AC49" i="1"/>
  <c r="B53" i="1"/>
  <c r="L49" i="1"/>
  <c r="AE38" i="1"/>
  <c r="AE87" i="1" s="1"/>
  <c r="L38" i="1"/>
  <c r="L87" i="1" s="1"/>
  <c r="L162" i="1" s="1"/>
  <c r="AA37" i="1"/>
  <c r="AA86" i="1" s="1"/>
  <c r="U38" i="1"/>
  <c r="U87" i="1" s="1"/>
  <c r="J74" i="1"/>
  <c r="C40" i="1"/>
  <c r="C43" i="1"/>
  <c r="V75" i="1"/>
  <c r="AD75" i="1"/>
  <c r="AA25" i="1"/>
  <c r="U49" i="1"/>
  <c r="AD74" i="1"/>
  <c r="N150" i="1"/>
  <c r="P162" i="1"/>
  <c r="P167" i="1" s="1"/>
  <c r="S76" i="1"/>
  <c r="S49" i="1"/>
  <c r="Q49" i="1"/>
  <c r="Q162" i="1"/>
  <c r="O150" i="1"/>
  <c r="N49" i="1"/>
  <c r="D20" i="1"/>
  <c r="U76" i="1"/>
  <c r="AE76" i="1"/>
  <c r="I19" i="1"/>
  <c r="I81" i="1" s="1"/>
  <c r="I74" i="1" s="1"/>
  <c r="N75" i="1"/>
  <c r="T19" i="1"/>
  <c r="T81" i="1" s="1"/>
  <c r="T157" i="1" s="1"/>
  <c r="AA19" i="1"/>
  <c r="AA81" i="1" s="1"/>
  <c r="AA157" i="1" s="1"/>
  <c r="Z74" i="1"/>
  <c r="N76" i="1"/>
  <c r="AD76" i="1"/>
  <c r="AC76" i="1"/>
  <c r="AB76" i="1"/>
  <c r="K19" i="1"/>
  <c r="K81" i="1" s="1"/>
  <c r="K157" i="1" s="1"/>
  <c r="G15" i="1"/>
  <c r="AC38" i="1"/>
  <c r="Q76" i="1"/>
  <c r="E98" i="1"/>
  <c r="U19" i="1"/>
  <c r="U81" i="1" s="1"/>
  <c r="U157" i="1" s="1"/>
  <c r="R37" i="1"/>
  <c r="R169" i="1"/>
  <c r="F136" i="1"/>
  <c r="F154" i="1"/>
  <c r="T38" i="1"/>
  <c r="T87" i="1" s="1"/>
  <c r="V76" i="1"/>
  <c r="G136" i="1"/>
  <c r="W76" i="1"/>
  <c r="G134" i="1"/>
  <c r="R18" i="1"/>
  <c r="V74" i="1"/>
  <c r="F128" i="1"/>
  <c r="B132" i="1"/>
  <c r="B144" i="1" s="1"/>
  <c r="F15" i="1"/>
  <c r="G101" i="1"/>
  <c r="R77" i="1"/>
  <c r="X43" i="1"/>
  <c r="B43" i="1" s="1"/>
  <c r="B40" i="1"/>
  <c r="C91" i="1"/>
  <c r="F101" i="1"/>
  <c r="M19" i="1"/>
  <c r="M81" i="1" s="1"/>
  <c r="M157" i="1" s="1"/>
  <c r="P49" i="1"/>
  <c r="G64" i="1"/>
  <c r="C113" i="1"/>
  <c r="C119" i="1" s="1"/>
  <c r="C116" i="1"/>
  <c r="C122" i="1" s="1"/>
  <c r="G133" i="1"/>
  <c r="G14" i="1"/>
  <c r="Q19" i="1"/>
  <c r="Y76" i="1"/>
  <c r="U112" i="1"/>
  <c r="F100" i="1"/>
  <c r="D116" i="1"/>
  <c r="D122" i="1" s="1"/>
  <c r="R150" i="1"/>
  <c r="O169" i="1"/>
  <c r="J77" i="1"/>
  <c r="C63" i="1"/>
  <c r="G63" i="1" s="1"/>
  <c r="D115" i="1"/>
  <c r="D121" i="1" s="1"/>
  <c r="G102" i="1"/>
  <c r="G104" i="1"/>
  <c r="F13" i="1"/>
  <c r="N38" i="1"/>
  <c r="P76" i="1"/>
  <c r="F103" i="1"/>
  <c r="L144" i="1"/>
  <c r="D132" i="1"/>
  <c r="B91" i="1"/>
  <c r="G16" i="1"/>
  <c r="B44" i="1"/>
  <c r="B38" i="1" s="1"/>
  <c r="AA76" i="1"/>
  <c r="AE19" i="1"/>
  <c r="R76" i="1"/>
  <c r="D113" i="1"/>
  <c r="D119" i="1" s="1"/>
  <c r="B147" i="1"/>
  <c r="Q150" i="1"/>
  <c r="AB38" i="1"/>
  <c r="K144" i="1"/>
  <c r="S144" i="1"/>
  <c r="AA144" i="1"/>
  <c r="B145" i="1"/>
  <c r="B151" i="1" s="1"/>
  <c r="AC18" i="1"/>
  <c r="N18" i="1"/>
  <c r="AD18" i="1"/>
  <c r="S19" i="1"/>
  <c r="AA27" i="1"/>
  <c r="AA88" i="1" s="1"/>
  <c r="E61" i="1"/>
  <c r="H76" i="1"/>
  <c r="B106" i="1"/>
  <c r="F106" i="1" s="1"/>
  <c r="T112" i="1"/>
  <c r="T144" i="1"/>
  <c r="AB144" i="1"/>
  <c r="F133" i="1"/>
  <c r="W144" i="1"/>
  <c r="I18" i="1"/>
  <c r="D18" i="1" s="1"/>
  <c r="D80" i="1" s="1"/>
  <c r="E80" i="1" s="1"/>
  <c r="G13" i="1"/>
  <c r="S38" i="1"/>
  <c r="S87" i="1" s="1"/>
  <c r="M76" i="1"/>
  <c r="B96" i="1"/>
  <c r="B114" i="1" s="1"/>
  <c r="B120" i="1" s="1"/>
  <c r="G103" i="1"/>
  <c r="C115" i="1"/>
  <c r="C121" i="1" s="1"/>
  <c r="M144" i="1"/>
  <c r="U144" i="1"/>
  <c r="AC144" i="1"/>
  <c r="H144" i="1"/>
  <c r="P144" i="1"/>
  <c r="X144" i="1"/>
  <c r="D147" i="1"/>
  <c r="I150" i="1"/>
  <c r="AB80" i="1"/>
  <c r="I144" i="1"/>
  <c r="Q144" i="1"/>
  <c r="Y144" i="1"/>
  <c r="J150" i="1"/>
  <c r="G21" i="1"/>
  <c r="AA28" i="1"/>
  <c r="AA89" i="1" s="1"/>
  <c r="J37" i="1"/>
  <c r="J86" i="1" s="1"/>
  <c r="P75" i="1"/>
  <c r="X37" i="1"/>
  <c r="F53" i="1"/>
  <c r="X76" i="1"/>
  <c r="G97" i="1"/>
  <c r="AE112" i="1"/>
  <c r="B116" i="1"/>
  <c r="D126" i="1"/>
  <c r="E126" i="1" s="1"/>
  <c r="F126" i="1" s="1"/>
  <c r="G128" i="1"/>
  <c r="G132" i="1"/>
  <c r="AE144" i="1"/>
  <c r="J144" i="1"/>
  <c r="R144" i="1"/>
  <c r="Z144" i="1"/>
  <c r="B146" i="1"/>
  <c r="B152" i="1" s="1"/>
  <c r="AD169" i="1"/>
  <c r="G56" i="1"/>
  <c r="G59" i="1"/>
  <c r="F56" i="1"/>
  <c r="G57" i="1"/>
  <c r="B55" i="1"/>
  <c r="C37" i="1"/>
  <c r="G35" i="1"/>
  <c r="E29" i="1"/>
  <c r="D47" i="1"/>
  <c r="D41" i="1" s="1"/>
  <c r="F47" i="1"/>
  <c r="G47" i="1"/>
  <c r="E41" i="1"/>
  <c r="W158" i="1"/>
  <c r="W75" i="1"/>
  <c r="O18" i="1"/>
  <c r="O81" i="1"/>
  <c r="G52" i="1"/>
  <c r="F52" i="1"/>
  <c r="Y162" i="1"/>
  <c r="Y37" i="1"/>
  <c r="Y34" i="1" s="1"/>
  <c r="AC80" i="1"/>
  <c r="Q158" i="1"/>
  <c r="Q75" i="1"/>
  <c r="Y158" i="1"/>
  <c r="I158" i="1"/>
  <c r="P77" i="1"/>
  <c r="X77" i="1"/>
  <c r="B159" i="1"/>
  <c r="L19" i="1"/>
  <c r="C20" i="1"/>
  <c r="M38" i="1"/>
  <c r="M87" i="1" s="1"/>
  <c r="Y43" i="1"/>
  <c r="D58" i="1"/>
  <c r="D59" i="1"/>
  <c r="U75" i="1"/>
  <c r="E114" i="1"/>
  <c r="Y114" i="1"/>
  <c r="D114" i="1"/>
  <c r="D120" i="1" s="1"/>
  <c r="G109" i="1"/>
  <c r="F109" i="1"/>
  <c r="S163" i="1"/>
  <c r="T165" i="1"/>
  <c r="T170" i="1" s="1"/>
  <c r="L37" i="1"/>
  <c r="L86" i="1" s="1"/>
  <c r="L161" i="1" s="1"/>
  <c r="W38" i="1"/>
  <c r="W87" i="1" s="1"/>
  <c r="J75" i="1"/>
  <c r="J76" i="1"/>
  <c r="N77" i="1"/>
  <c r="V77" i="1"/>
  <c r="AD77" i="1"/>
  <c r="Q77" i="1"/>
  <c r="O82" i="1"/>
  <c r="J165" i="1"/>
  <c r="J170" i="1" s="1"/>
  <c r="R165" i="1"/>
  <c r="R170" i="1" s="1"/>
  <c r="L75" i="1"/>
  <c r="L158" i="1"/>
  <c r="D14" i="1"/>
  <c r="D82" i="1" s="1"/>
  <c r="F14" i="1"/>
  <c r="AA158" i="1"/>
  <c r="O38" i="1"/>
  <c r="O87" i="1" s="1"/>
  <c r="O77" i="1"/>
  <c r="W77" i="1"/>
  <c r="AE77" i="1"/>
  <c r="F58" i="1"/>
  <c r="F59" i="1"/>
  <c r="Z61" i="1"/>
  <c r="B61" i="1" s="1"/>
  <c r="F62" i="1"/>
  <c r="Z158" i="1"/>
  <c r="H75" i="1"/>
  <c r="E91" i="1"/>
  <c r="E107" i="1"/>
  <c r="AC150" i="1"/>
  <c r="AC164" i="1"/>
  <c r="AC169" i="1" s="1"/>
  <c r="S165" i="1"/>
  <c r="S170" i="1" s="1"/>
  <c r="AA165" i="1"/>
  <c r="AA170" i="1" s="1"/>
  <c r="H77" i="1"/>
  <c r="N157" i="1"/>
  <c r="N80" i="1"/>
  <c r="X19" i="1"/>
  <c r="E20" i="1"/>
  <c r="D16" i="1"/>
  <c r="D84" i="1" s="1"/>
  <c r="P18" i="1"/>
  <c r="Y19" i="1"/>
  <c r="B84" i="1"/>
  <c r="D35" i="1"/>
  <c r="D29" i="1" s="1"/>
  <c r="V37" i="1"/>
  <c r="V34" i="1" s="1"/>
  <c r="V33" i="1" s="1"/>
  <c r="V32" i="1" s="1"/>
  <c r="V31" i="1" s="1"/>
  <c r="D56" i="1"/>
  <c r="F57" i="1"/>
  <c r="G58" i="1"/>
  <c r="G62" i="1"/>
  <c r="B64" i="1"/>
  <c r="F64" i="1" s="1"/>
  <c r="S77" i="1"/>
  <c r="J159" i="1"/>
  <c r="J169" i="1" s="1"/>
  <c r="J80" i="1"/>
  <c r="Z83" i="1"/>
  <c r="G98" i="1"/>
  <c r="F98" i="1"/>
  <c r="E112" i="1"/>
  <c r="C114" i="1"/>
  <c r="C120" i="1" s="1"/>
  <c r="G110" i="1"/>
  <c r="F110" i="1"/>
  <c r="E116" i="1"/>
  <c r="N163" i="1"/>
  <c r="N168" i="1" s="1"/>
  <c r="V163" i="1"/>
  <c r="V168" i="1" s="1"/>
  <c r="AD163" i="1"/>
  <c r="AD168" i="1" s="1"/>
  <c r="W19" i="1"/>
  <c r="S75" i="1"/>
  <c r="C84" i="1"/>
  <c r="AE37" i="1"/>
  <c r="AE86" i="1" s="1"/>
  <c r="K45" i="1"/>
  <c r="B63" i="1"/>
  <c r="D65" i="1"/>
  <c r="C65" i="1" s="1"/>
  <c r="H74" i="1"/>
  <c r="M75" i="1"/>
  <c r="Y77" i="1"/>
  <c r="B97" i="1"/>
  <c r="L115" i="1"/>
  <c r="G108" i="1"/>
  <c r="G127" i="1"/>
  <c r="F127" i="1"/>
  <c r="C144" i="1"/>
  <c r="D83" i="1"/>
  <c r="AB77" i="1"/>
  <c r="F16" i="1"/>
  <c r="R80" i="1"/>
  <c r="R157" i="1"/>
  <c r="T158" i="1"/>
  <c r="T75" i="1"/>
  <c r="F35" i="1"/>
  <c r="H37" i="1"/>
  <c r="P37" i="1"/>
  <c r="P86" i="1" s="1"/>
  <c r="P161" i="1" s="1"/>
  <c r="C106" i="1"/>
  <c r="F108" i="1"/>
  <c r="L77" i="1"/>
  <c r="AD157" i="1"/>
  <c r="AD80" i="1"/>
  <c r="K158" i="1"/>
  <c r="C83" i="1"/>
  <c r="R75" i="1"/>
  <c r="Z75" i="1"/>
  <c r="I37" i="1"/>
  <c r="I86" i="1" s="1"/>
  <c r="Q37" i="1"/>
  <c r="K41" i="1"/>
  <c r="K90" i="1" s="1"/>
  <c r="R74" i="1"/>
  <c r="AE75" i="1"/>
  <c r="I77" i="1"/>
  <c r="AA77" i="1"/>
  <c r="M160" i="1"/>
  <c r="M77" i="1"/>
  <c r="U160" i="1"/>
  <c r="U77" i="1"/>
  <c r="AC77" i="1"/>
  <c r="U116" i="1"/>
  <c r="G129" i="1"/>
  <c r="F129" i="1"/>
  <c r="AE162" i="1"/>
  <c r="O163" i="1"/>
  <c r="W163" i="1"/>
  <c r="AE163" i="1"/>
  <c r="AE168" i="1" s="1"/>
  <c r="L165" i="1"/>
  <c r="L170" i="1" s="1"/>
  <c r="AB165" i="1"/>
  <c r="AB170" i="1" s="1"/>
  <c r="M150" i="1"/>
  <c r="M164" i="1"/>
  <c r="M169" i="1" s="1"/>
  <c r="U150" i="1"/>
  <c r="U164" i="1"/>
  <c r="U169" i="1" s="1"/>
  <c r="P169" i="1"/>
  <c r="N112" i="1"/>
  <c r="AD112" i="1"/>
  <c r="H163" i="1"/>
  <c r="H168" i="1" s="1"/>
  <c r="P163" i="1"/>
  <c r="P168" i="1" s="1"/>
  <c r="C147" i="1"/>
  <c r="AE169" i="1"/>
  <c r="M165" i="1"/>
  <c r="U165" i="1"/>
  <c r="AC165" i="1"/>
  <c r="X162" i="1"/>
  <c r="V169" i="1"/>
  <c r="V80" i="1"/>
  <c r="O91" i="1"/>
  <c r="W91" i="1"/>
  <c r="B94" i="1"/>
  <c r="O112" i="1"/>
  <c r="AD144" i="1"/>
  <c r="E146" i="1"/>
  <c r="Q163" i="1"/>
  <c r="Q168" i="1" s="1"/>
  <c r="N165" i="1"/>
  <c r="N170" i="1" s="1"/>
  <c r="W169" i="1"/>
  <c r="B113" i="1"/>
  <c r="B119" i="1" s="1"/>
  <c r="G130" i="1"/>
  <c r="F130" i="1"/>
  <c r="G135" i="1"/>
  <c r="F135" i="1"/>
  <c r="N144" i="1"/>
  <c r="V144" i="1"/>
  <c r="F140" i="1"/>
  <c r="R162" i="1"/>
  <c r="Z162" i="1"/>
  <c r="Z167" i="1" s="1"/>
  <c r="G154" i="1"/>
  <c r="O165" i="1"/>
  <c r="O170" i="1" s="1"/>
  <c r="W165" i="1"/>
  <c r="W170" i="1" s="1"/>
  <c r="AE165" i="1"/>
  <c r="AE170" i="1" s="1"/>
  <c r="V165" i="1"/>
  <c r="V170" i="1" s="1"/>
  <c r="X169" i="1"/>
  <c r="L76" i="1"/>
  <c r="T76" i="1"/>
  <c r="H80" i="1"/>
  <c r="P80" i="1"/>
  <c r="O144" i="1"/>
  <c r="G140" i="1"/>
  <c r="F142" i="1"/>
  <c r="F148" i="1" s="1"/>
  <c r="AA162" i="1"/>
  <c r="H165" i="1"/>
  <c r="H170" i="1" s="1"/>
  <c r="P165" i="1"/>
  <c r="P170" i="1" s="1"/>
  <c r="X165" i="1"/>
  <c r="X170" i="1" s="1"/>
  <c r="AE150" i="1"/>
  <c r="J163" i="1"/>
  <c r="J168" i="1" s="1"/>
  <c r="I169" i="1"/>
  <c r="Q169" i="1"/>
  <c r="AD165" i="1"/>
  <c r="AD170" i="1" s="1"/>
  <c r="H115" i="1"/>
  <c r="B153" i="1"/>
  <c r="L163" i="1"/>
  <c r="T163" i="1"/>
  <c r="AA164" i="1"/>
  <c r="AA169" i="1" s="1"/>
  <c r="AA150" i="1"/>
  <c r="I165" i="1"/>
  <c r="I170" i="1" s="1"/>
  <c r="Q165" i="1"/>
  <c r="Q170" i="1" s="1"/>
  <c r="Y165" i="1"/>
  <c r="Y170" i="1" s="1"/>
  <c r="H162" i="1"/>
  <c r="H167" i="1" s="1"/>
  <c r="H169" i="1"/>
  <c r="G139" i="1"/>
  <c r="F139" i="1"/>
  <c r="E145" i="1"/>
  <c r="C153" i="1"/>
  <c r="M163" i="1"/>
  <c r="M168" i="1" s="1"/>
  <c r="U163" i="1"/>
  <c r="U168" i="1" s="1"/>
  <c r="I162" i="1"/>
  <c r="K169" i="1"/>
  <c r="S169" i="1"/>
  <c r="N169" i="1"/>
  <c r="AB169" i="1"/>
  <c r="F134" i="1"/>
  <c r="E141" i="1"/>
  <c r="G142" i="1"/>
  <c r="G148" i="1" s="1"/>
  <c r="K150" i="1"/>
  <c r="S150" i="1"/>
  <c r="L164" i="1"/>
  <c r="L169" i="1" s="1"/>
  <c r="T164" i="1"/>
  <c r="T169" i="1" s="1"/>
  <c r="D153" i="1"/>
  <c r="D150" i="1" s="1"/>
  <c r="Y86" i="1" l="1"/>
  <c r="X31" i="1"/>
  <c r="X86" i="1"/>
  <c r="X161" i="1" s="1"/>
  <c r="C51" i="1"/>
  <c r="G51" i="1" s="1"/>
  <c r="B51" i="1"/>
  <c r="F51" i="1" s="1"/>
  <c r="F132" i="1"/>
  <c r="N87" i="1"/>
  <c r="N162" i="1" s="1"/>
  <c r="N167" i="1" s="1"/>
  <c r="R31" i="1"/>
  <c r="R25" i="1" s="1"/>
  <c r="R86" i="1"/>
  <c r="AC87" i="1"/>
  <c r="AC74" i="1" s="1"/>
  <c r="D49" i="1"/>
  <c r="E49" i="1" s="1"/>
  <c r="Q86" i="1"/>
  <c r="Q161" i="1" s="1"/>
  <c r="V86" i="1"/>
  <c r="V161" i="1" s="1"/>
  <c r="V166" i="1" s="1"/>
  <c r="U37" i="1"/>
  <c r="AA80" i="1"/>
  <c r="AC162" i="1"/>
  <c r="AC167" i="1" s="1"/>
  <c r="AA167" i="1"/>
  <c r="R167" i="1"/>
  <c r="N37" i="1"/>
  <c r="N86" i="1" s="1"/>
  <c r="N161" i="1" s="1"/>
  <c r="N166" i="1" s="1"/>
  <c r="J162" i="1"/>
  <c r="J167" i="1" s="1"/>
  <c r="I80" i="1"/>
  <c r="I157" i="1"/>
  <c r="I167" i="1" s="1"/>
  <c r="D19" i="1"/>
  <c r="D81" i="1" s="1"/>
  <c r="K80" i="1"/>
  <c r="P74" i="1"/>
  <c r="T162" i="1"/>
  <c r="T167" i="1" s="1"/>
  <c r="AC37" i="1"/>
  <c r="AC25" i="1" s="1"/>
  <c r="K77" i="1"/>
  <c r="T37" i="1"/>
  <c r="T34" i="1" s="1"/>
  <c r="T33" i="1" s="1"/>
  <c r="B33" i="1" s="1"/>
  <c r="B27" i="1" s="1"/>
  <c r="T18" i="1"/>
  <c r="T80" i="1"/>
  <c r="K18" i="1"/>
  <c r="AA75" i="1"/>
  <c r="U80" i="1"/>
  <c r="U18" i="1"/>
  <c r="U74" i="1"/>
  <c r="F94" i="1"/>
  <c r="AD162" i="1"/>
  <c r="AD167" i="1" s="1"/>
  <c r="F61" i="1"/>
  <c r="C118" i="1"/>
  <c r="G94" i="1"/>
  <c r="AD73" i="1"/>
  <c r="AA18" i="1"/>
  <c r="AA74" i="1"/>
  <c r="W168" i="1"/>
  <c r="T168" i="1"/>
  <c r="F40" i="1"/>
  <c r="E115" i="1"/>
  <c r="E121" i="1" s="1"/>
  <c r="G126" i="1"/>
  <c r="L168" i="1"/>
  <c r="AB37" i="1"/>
  <c r="R163" i="1"/>
  <c r="R168" i="1" s="1"/>
  <c r="M18" i="1"/>
  <c r="Q81" i="1"/>
  <c r="Q74" i="1" s="1"/>
  <c r="Q18" i="1"/>
  <c r="C61" i="1"/>
  <c r="G61" i="1" s="1"/>
  <c r="J161" i="1"/>
  <c r="M80" i="1"/>
  <c r="G55" i="1"/>
  <c r="AE81" i="1"/>
  <c r="AE18" i="1"/>
  <c r="M170" i="1"/>
  <c r="Y33" i="1"/>
  <c r="Y28" i="1"/>
  <c r="Y89" i="1" s="1"/>
  <c r="D144" i="1"/>
  <c r="S37" i="1"/>
  <c r="S86" i="1" s="1"/>
  <c r="S161" i="1" s="1"/>
  <c r="AC28" i="1"/>
  <c r="AC89" i="1" s="1"/>
  <c r="S81" i="1"/>
  <c r="S18" i="1"/>
  <c r="I163" i="1"/>
  <c r="I168" i="1" s="1"/>
  <c r="F55" i="1"/>
  <c r="D55" i="1"/>
  <c r="Z163" i="1"/>
  <c r="Z168" i="1" s="1"/>
  <c r="X75" i="1"/>
  <c r="X163" i="1"/>
  <c r="X168" i="1" s="1"/>
  <c r="U162" i="1"/>
  <c r="U167" i="1" s="1"/>
  <c r="AE161" i="1"/>
  <c r="E82" i="1"/>
  <c r="D158" i="1"/>
  <c r="L81" i="1"/>
  <c r="C19" i="1"/>
  <c r="C18" i="1" s="1"/>
  <c r="L18" i="1"/>
  <c r="B19" i="1"/>
  <c r="B81" i="1" s="1"/>
  <c r="E147" i="1"/>
  <c r="F141" i="1"/>
  <c r="E138" i="1"/>
  <c r="E153" i="1"/>
  <c r="G141" i="1"/>
  <c r="E151" i="1"/>
  <c r="G145" i="1"/>
  <c r="F145" i="1"/>
  <c r="E152" i="1"/>
  <c r="G146" i="1"/>
  <c r="F146" i="1"/>
  <c r="B112" i="1"/>
  <c r="T77" i="1"/>
  <c r="F63" i="1"/>
  <c r="I76" i="1"/>
  <c r="H73" i="1"/>
  <c r="D160" i="1"/>
  <c r="E84" i="1"/>
  <c r="D159" i="1"/>
  <c r="E83" i="1"/>
  <c r="F97" i="1"/>
  <c r="B115" i="1"/>
  <c r="B121" i="1" s="1"/>
  <c r="G20" i="1"/>
  <c r="F20" i="1"/>
  <c r="S168" i="1"/>
  <c r="D61" i="1"/>
  <c r="G106" i="1"/>
  <c r="K44" i="1"/>
  <c r="K39" i="1"/>
  <c r="K88" i="1" s="1"/>
  <c r="E45" i="1"/>
  <c r="X81" i="1"/>
  <c r="X18" i="1"/>
  <c r="O162" i="1"/>
  <c r="O37" i="1"/>
  <c r="O86" i="1" s="1"/>
  <c r="O161" i="1" s="1"/>
  <c r="O158" i="1"/>
  <c r="O168" i="1" s="1"/>
  <c r="O75" i="1"/>
  <c r="M37" i="1"/>
  <c r="M86" i="1" s="1"/>
  <c r="M161" i="1" s="1"/>
  <c r="C150" i="1"/>
  <c r="G80" i="1"/>
  <c r="G95" i="1"/>
  <c r="F95" i="1"/>
  <c r="C159" i="1"/>
  <c r="Z161" i="1"/>
  <c r="Z77" i="1"/>
  <c r="W81" i="1"/>
  <c r="W18" i="1"/>
  <c r="E122" i="1"/>
  <c r="G116" i="1"/>
  <c r="F116" i="1"/>
  <c r="Z159" i="1"/>
  <c r="Z169" i="1" s="1"/>
  <c r="Z76" i="1"/>
  <c r="G29" i="1"/>
  <c r="F29" i="1"/>
  <c r="Z165" i="1"/>
  <c r="Z170" i="1" s="1"/>
  <c r="G96" i="1"/>
  <c r="F96" i="1"/>
  <c r="O157" i="1"/>
  <c r="O80" i="1"/>
  <c r="O74" i="1"/>
  <c r="G41" i="1"/>
  <c r="F41" i="1"/>
  <c r="D91" i="1"/>
  <c r="D112" i="1"/>
  <c r="R161" i="1"/>
  <c r="B160" i="1"/>
  <c r="Z80" i="1"/>
  <c r="P166" i="1"/>
  <c r="P73" i="1"/>
  <c r="AC170" i="1"/>
  <c r="Y81" i="1"/>
  <c r="Y18" i="1"/>
  <c r="D157" i="1"/>
  <c r="E81" i="1"/>
  <c r="E113" i="1"/>
  <c r="G107" i="1"/>
  <c r="F107" i="1"/>
  <c r="W162" i="1"/>
  <c r="W37" i="1"/>
  <c r="B150" i="1"/>
  <c r="U170" i="1"/>
  <c r="G114" i="1"/>
  <c r="F114" i="1"/>
  <c r="E120" i="1"/>
  <c r="G65" i="1"/>
  <c r="B65" i="1"/>
  <c r="F65" i="1" s="1"/>
  <c r="C160" i="1"/>
  <c r="E19" i="1"/>
  <c r="C165" i="1"/>
  <c r="D118" i="1"/>
  <c r="I75" i="1"/>
  <c r="T86" i="1" l="1"/>
  <c r="T161" i="1" s="1"/>
  <c r="AC86" i="1"/>
  <c r="N74" i="1"/>
  <c r="V73" i="1"/>
  <c r="N73" i="1"/>
  <c r="U34" i="1"/>
  <c r="U33" i="1" s="1"/>
  <c r="U32" i="1" s="1"/>
  <c r="U86" i="1"/>
  <c r="W34" i="1"/>
  <c r="W33" i="1" s="1"/>
  <c r="W32" i="1" s="1"/>
  <c r="W31" i="1" s="1"/>
  <c r="W86" i="1"/>
  <c r="W161" i="1" s="1"/>
  <c r="AB49" i="1"/>
  <c r="C49" i="1" s="1"/>
  <c r="G49" i="1" s="1"/>
  <c r="AB87" i="1"/>
  <c r="AB162" i="1" s="1"/>
  <c r="AB167" i="1" s="1"/>
  <c r="T74" i="1"/>
  <c r="E90" i="1"/>
  <c r="E77" i="1" s="1"/>
  <c r="B165" i="1"/>
  <c r="I73" i="1"/>
  <c r="G115" i="1"/>
  <c r="B34" i="1"/>
  <c r="B28" i="1" s="1"/>
  <c r="C34" i="1"/>
  <c r="C28" i="1" s="1"/>
  <c r="K165" i="1"/>
  <c r="K170" i="1" s="1"/>
  <c r="D90" i="1"/>
  <c r="D77" i="1" s="1"/>
  <c r="B37" i="1"/>
  <c r="T32" i="1"/>
  <c r="C33" i="1"/>
  <c r="C27" i="1" s="1"/>
  <c r="C88" i="1" s="1"/>
  <c r="B88" i="1" s="1"/>
  <c r="B75" i="1" s="1"/>
  <c r="E34" i="1"/>
  <c r="AA163" i="1"/>
  <c r="AA168" i="1" s="1"/>
  <c r="E89" i="1"/>
  <c r="AB28" i="1"/>
  <c r="AB89" i="1" s="1"/>
  <c r="AA161" i="1"/>
  <c r="AA166" i="1" s="1"/>
  <c r="J73" i="1"/>
  <c r="AD161" i="1"/>
  <c r="AD166" i="1" s="1"/>
  <c r="F112" i="1"/>
  <c r="B118" i="1"/>
  <c r="F115" i="1"/>
  <c r="I161" i="1"/>
  <c r="I166" i="1" s="1"/>
  <c r="J166" i="1"/>
  <c r="M73" i="1"/>
  <c r="Q157" i="1"/>
  <c r="Q167" i="1" s="1"/>
  <c r="Q80" i="1"/>
  <c r="S80" i="1"/>
  <c r="AE157" i="1"/>
  <c r="AE167" i="1" s="1"/>
  <c r="AE80" i="1"/>
  <c r="AE74" i="1"/>
  <c r="S74" i="1"/>
  <c r="S162" i="1"/>
  <c r="AC27" i="1"/>
  <c r="AC88" i="1" s="1"/>
  <c r="Y32" i="1"/>
  <c r="Y31" i="1" s="1"/>
  <c r="Y27" i="1"/>
  <c r="Y88" i="1" s="1"/>
  <c r="AB27" i="1"/>
  <c r="AB88" i="1" s="1"/>
  <c r="C170" i="1"/>
  <c r="T73" i="1"/>
  <c r="G121" i="1"/>
  <c r="F121" i="1"/>
  <c r="M166" i="1"/>
  <c r="E157" i="1"/>
  <c r="F81" i="1"/>
  <c r="G81" i="1"/>
  <c r="Z166" i="1"/>
  <c r="Z73" i="1"/>
  <c r="X157" i="1"/>
  <c r="X167" i="1" s="1"/>
  <c r="X80" i="1"/>
  <c r="X74" i="1"/>
  <c r="F152" i="1"/>
  <c r="G152" i="1"/>
  <c r="F147" i="1"/>
  <c r="G147" i="1"/>
  <c r="E39" i="1"/>
  <c r="G45" i="1"/>
  <c r="F45" i="1"/>
  <c r="D45" i="1"/>
  <c r="D39" i="1" s="1"/>
  <c r="B157" i="1"/>
  <c r="M162" i="1"/>
  <c r="M167" i="1" s="1"/>
  <c r="M74" i="1"/>
  <c r="K163" i="1"/>
  <c r="K168" i="1" s="1"/>
  <c r="K75" i="1"/>
  <c r="B18" i="1"/>
  <c r="B80" i="1" s="1"/>
  <c r="G120" i="1"/>
  <c r="F120" i="1"/>
  <c r="Y157" i="1"/>
  <c r="Y167" i="1" s="1"/>
  <c r="Y80" i="1"/>
  <c r="Y74" i="1"/>
  <c r="G122" i="1"/>
  <c r="F122" i="1"/>
  <c r="K38" i="1"/>
  <c r="K87" i="1" s="1"/>
  <c r="E44" i="1"/>
  <c r="K43" i="1"/>
  <c r="G151" i="1"/>
  <c r="F151" i="1"/>
  <c r="E158" i="1"/>
  <c r="F82" i="1"/>
  <c r="G82" i="1"/>
  <c r="E159" i="1"/>
  <c r="G83" i="1"/>
  <c r="F83" i="1"/>
  <c r="L157" i="1"/>
  <c r="L167" i="1" s="1"/>
  <c r="L80" i="1"/>
  <c r="L74" i="1"/>
  <c r="G19" i="1"/>
  <c r="F19" i="1"/>
  <c r="E18" i="1"/>
  <c r="R73" i="1"/>
  <c r="W157" i="1"/>
  <c r="W167" i="1" s="1"/>
  <c r="W80" i="1"/>
  <c r="W74" i="1"/>
  <c r="H161" i="1"/>
  <c r="H166" i="1" s="1"/>
  <c r="T166" i="1"/>
  <c r="G153" i="1"/>
  <c r="F153" i="1"/>
  <c r="E150" i="1"/>
  <c r="E160" i="1"/>
  <c r="G84" i="1"/>
  <c r="F84" i="1"/>
  <c r="C77" i="1"/>
  <c r="E119" i="1"/>
  <c r="G113" i="1"/>
  <c r="F113" i="1"/>
  <c r="R166" i="1"/>
  <c r="O166" i="1"/>
  <c r="O73" i="1"/>
  <c r="O167" i="1"/>
  <c r="F138" i="1"/>
  <c r="G138" i="1"/>
  <c r="E144" i="1"/>
  <c r="B163" i="1" l="1"/>
  <c r="E33" i="1"/>
  <c r="C89" i="1"/>
  <c r="B89" i="1" s="1"/>
  <c r="B76" i="1" s="1"/>
  <c r="B73" i="1" s="1"/>
  <c r="B164" i="1"/>
  <c r="U73" i="1"/>
  <c r="U161" i="1"/>
  <c r="U166" i="1" s="1"/>
  <c r="AB86" i="1"/>
  <c r="B49" i="1"/>
  <c r="F49" i="1" s="1"/>
  <c r="AB74" i="1"/>
  <c r="F90" i="1"/>
  <c r="G90" i="1"/>
  <c r="B170" i="1"/>
  <c r="B77" i="1"/>
  <c r="F77" i="1" s="1"/>
  <c r="D89" i="1"/>
  <c r="D76" i="1" s="1"/>
  <c r="U31" i="1"/>
  <c r="E32" i="1"/>
  <c r="T31" i="1"/>
  <c r="C31" i="1" s="1"/>
  <c r="C25" i="1" s="1"/>
  <c r="C86" i="1" s="1"/>
  <c r="B86" i="1" s="1"/>
  <c r="C32" i="1"/>
  <c r="C26" i="1" s="1"/>
  <c r="E76" i="1"/>
  <c r="E164" i="1" s="1"/>
  <c r="F89" i="1"/>
  <c r="E88" i="1"/>
  <c r="AA73" i="1"/>
  <c r="B168" i="1"/>
  <c r="Q166" i="1"/>
  <c r="Q73" i="1"/>
  <c r="AB75" i="1"/>
  <c r="AB163" i="1"/>
  <c r="AB168" i="1" s="1"/>
  <c r="Y75" i="1"/>
  <c r="Y163" i="1"/>
  <c r="Y168" i="1" s="1"/>
  <c r="E28" i="1"/>
  <c r="D34" i="1"/>
  <c r="G34" i="1"/>
  <c r="F34" i="1"/>
  <c r="S166" i="1"/>
  <c r="S73" i="1"/>
  <c r="AE166" i="1"/>
  <c r="AE73" i="1"/>
  <c r="B31" i="1"/>
  <c r="B25" i="1" s="1"/>
  <c r="B32" i="1"/>
  <c r="B26" i="1" s="1"/>
  <c r="Y161" i="1"/>
  <c r="S167" i="1"/>
  <c r="G158" i="1"/>
  <c r="F158" i="1"/>
  <c r="F80" i="1"/>
  <c r="G39" i="1"/>
  <c r="F39" i="1"/>
  <c r="F150" i="1"/>
  <c r="G150" i="1"/>
  <c r="G18" i="1"/>
  <c r="F18" i="1"/>
  <c r="G160" i="1"/>
  <c r="F160" i="1"/>
  <c r="G119" i="1"/>
  <c r="E118" i="1"/>
  <c r="F119" i="1"/>
  <c r="G159" i="1"/>
  <c r="F159" i="1"/>
  <c r="X73" i="1"/>
  <c r="X166" i="1"/>
  <c r="G157" i="1"/>
  <c r="F157" i="1"/>
  <c r="G144" i="1"/>
  <c r="F144" i="1"/>
  <c r="E43" i="1"/>
  <c r="G44" i="1"/>
  <c r="F44" i="1"/>
  <c r="D44" i="1"/>
  <c r="E38" i="1"/>
  <c r="L166" i="1"/>
  <c r="L73" i="1"/>
  <c r="K37" i="1"/>
  <c r="K86" i="1" s="1"/>
  <c r="K161" i="1" s="1"/>
  <c r="K166" i="1" s="1"/>
  <c r="G77" i="1"/>
  <c r="W166" i="1"/>
  <c r="W73" i="1"/>
  <c r="E165" i="1"/>
  <c r="C87" i="1" l="1"/>
  <c r="B87" i="1" s="1"/>
  <c r="B162" i="1"/>
  <c r="B161" i="1" s="1"/>
  <c r="G89" i="1"/>
  <c r="C164" i="1"/>
  <c r="C169" i="1" s="1"/>
  <c r="C76" i="1"/>
  <c r="G76" i="1" s="1"/>
  <c r="B169" i="1"/>
  <c r="K73" i="1"/>
  <c r="D88" i="1"/>
  <c r="D75" i="1" s="1"/>
  <c r="C162" i="1"/>
  <c r="C167" i="1" s="1"/>
  <c r="F76" i="1"/>
  <c r="D86" i="1"/>
  <c r="E86" i="1" s="1"/>
  <c r="AC75" i="1"/>
  <c r="AC163" i="1"/>
  <c r="AC168" i="1" s="1"/>
  <c r="G88" i="1"/>
  <c r="F88" i="1"/>
  <c r="E75" i="1"/>
  <c r="G28" i="1"/>
  <c r="F28" i="1"/>
  <c r="B74" i="1"/>
  <c r="C75" i="1"/>
  <c r="C163" i="1"/>
  <c r="C168" i="1" s="1"/>
  <c r="D33" i="1"/>
  <c r="D27" i="1" s="1"/>
  <c r="G33" i="1"/>
  <c r="E27" i="1"/>
  <c r="F33" i="1"/>
  <c r="Y73" i="1"/>
  <c r="S31" i="1"/>
  <c r="Y166" i="1"/>
  <c r="AB73" i="1"/>
  <c r="AB161" i="1"/>
  <c r="AB166" i="1" s="1"/>
  <c r="D28" i="1"/>
  <c r="F164" i="1"/>
  <c r="D164" i="1"/>
  <c r="D169" i="1" s="1"/>
  <c r="E169" i="1"/>
  <c r="F43" i="1"/>
  <c r="G38" i="1"/>
  <c r="E37" i="1"/>
  <c r="F38" i="1"/>
  <c r="D165" i="1"/>
  <c r="D170" i="1" s="1"/>
  <c r="E170" i="1" s="1"/>
  <c r="G165" i="1"/>
  <c r="F165" i="1"/>
  <c r="G118" i="1"/>
  <c r="F118" i="1"/>
  <c r="D43" i="1"/>
  <c r="D38" i="1"/>
  <c r="D37" i="1" s="1"/>
  <c r="K74" i="1"/>
  <c r="K162" i="1"/>
  <c r="K167" i="1" s="1"/>
  <c r="G164" i="1" l="1"/>
  <c r="C74" i="1"/>
  <c r="S25" i="1"/>
  <c r="E31" i="1"/>
  <c r="E25" i="1" s="1"/>
  <c r="D31" i="1"/>
  <c r="D25" i="1" s="1"/>
  <c r="AC73" i="1"/>
  <c r="AC161" i="1"/>
  <c r="AC166" i="1" s="1"/>
  <c r="D161" i="1"/>
  <c r="D166" i="1" s="1"/>
  <c r="D73" i="1"/>
  <c r="C73" i="1"/>
  <c r="C161" i="1"/>
  <c r="C166" i="1" s="1"/>
  <c r="G27" i="1"/>
  <c r="F27" i="1"/>
  <c r="G75" i="1"/>
  <c r="F75" i="1"/>
  <c r="E163" i="1"/>
  <c r="B166" i="1"/>
  <c r="B167" i="1"/>
  <c r="D32" i="1"/>
  <c r="D26" i="1" s="1"/>
  <c r="D87" i="1" s="1"/>
  <c r="D74" i="1" s="1"/>
  <c r="E26" i="1"/>
  <c r="E87" i="1" s="1"/>
  <c r="E74" i="1" s="1"/>
  <c r="F32" i="1"/>
  <c r="G32" i="1"/>
  <c r="G169" i="1"/>
  <c r="F169" i="1"/>
  <c r="G170" i="1"/>
  <c r="F170" i="1"/>
  <c r="F37" i="1"/>
  <c r="G86" i="1"/>
  <c r="F86" i="1"/>
  <c r="E73" i="1"/>
  <c r="G31" i="1" l="1"/>
  <c r="F31" i="1"/>
  <c r="F25" i="1"/>
  <c r="G25" i="1"/>
  <c r="E168" i="1"/>
  <c r="F163" i="1"/>
  <c r="G163" i="1"/>
  <c r="D163" i="1"/>
  <c r="D168" i="1" s="1"/>
  <c r="G26" i="1"/>
  <c r="G87" i="1" s="1"/>
  <c r="F26" i="1"/>
  <c r="F87" i="1" s="1"/>
  <c r="G73" i="1"/>
  <c r="F73" i="1"/>
  <c r="E161" i="1"/>
  <c r="G74" i="1"/>
  <c r="F74" i="1"/>
  <c r="E162" i="1"/>
  <c r="G168" i="1" l="1"/>
  <c r="F168" i="1"/>
  <c r="G162" i="1"/>
  <c r="F162" i="1"/>
  <c r="D162" i="1"/>
  <c r="D167" i="1" s="1"/>
  <c r="E167" i="1"/>
  <c r="G161" i="1"/>
  <c r="F161" i="1"/>
  <c r="E166" i="1"/>
  <c r="G166" i="1" l="1"/>
  <c r="F166" i="1"/>
  <c r="G167" i="1"/>
  <c r="F167" i="1"/>
  <c r="G100" i="1"/>
  <c r="C112" i="1"/>
  <c r="G112" i="1" s="1"/>
</calcChain>
</file>

<file path=xl/sharedStrings.xml><?xml version="1.0" encoding="utf-8"?>
<sst xmlns="http://schemas.openxmlformats.org/spreadsheetml/2006/main" count="223" uniqueCount="79">
  <si>
    <t>Отчет о ходе реализации муниципальной программы (сетевой график)</t>
  </si>
  <si>
    <t>"Развитие жилищной сферы в городе Когалыме" (постановление Администрации города Когалыма от  №2931)</t>
  </si>
  <si>
    <t>Наименование мероприятий программы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</si>
  <si>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</si>
  <si>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</si>
  <si>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</si>
  <si>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</si>
  <si>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</si>
  <si>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</si>
  <si>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</si>
  <si>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</si>
  <si>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</si>
  <si>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</si>
  <si>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</si>
  <si>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</si>
  <si>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</si>
  <si>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</si>
  <si>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</si>
  <si>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</si>
  <si>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</si>
  <si>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</si>
  <si>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Подпрограмма 1 «Содействие развитию жилищного строительства»</t>
  </si>
  <si>
    <t xml:space="preserve">Проектная часть </t>
  </si>
  <si>
    <t xml:space="preserve">1.1.Портфель проектов «Жилье и городская среда», региональный проект «Жилье» (I, III, 4) 
</t>
  </si>
  <si>
    <t>Всего</t>
  </si>
  <si>
    <t>федеральный бюджет</t>
  </si>
  <si>
    <t>бюджет автономного округа</t>
  </si>
  <si>
    <t>бюджет города Когалыма</t>
  </si>
  <si>
    <t xml:space="preserve">иные источники финансирования  </t>
  </si>
  <si>
    <t xml:space="preserve">1.2.Портфель проектов «Жилье и городская среда», региональный проект «Обеспечение устойчивого сокращения непригодного для проживания жилищного фонда»  (II, 6) </t>
  </si>
  <si>
    <t>Процессная часть</t>
  </si>
  <si>
    <t>ИТОГО по подпрограмме 1</t>
  </si>
  <si>
    <t>В том чсиле:</t>
  </si>
  <si>
    <t>Проектная часть подпрограммы 1</t>
  </si>
  <si>
    <t>Процессная часть подпрограммы 1</t>
  </si>
  <si>
    <t xml:space="preserve">Подпрограмма 2. «Обеспечение мерами финансовой поддержки по улучшению жилищных условий отдельных категорий </t>
  </si>
  <si>
    <t xml:space="preserve">Процессная часть </t>
  </si>
  <si>
    <t xml:space="preserve">2.1. «Обеспечение жильем молодых семей» государственной программы Российской Федерации «Обеспечение доступным и комфортным жильем и коммунальными услугами граждан Российской Федерации» (3,1) </t>
  </si>
  <si>
    <t>2.2.Улучшение жилищных условий ветеранов Великой Отечественной войны, ветеранов боевых действий, инвалидов и семей, имеющих детей-инвалидов, вставших на учет в качестве нуждающихся в жилых помещениях до 1 января 2005 года (3,1)</t>
  </si>
  <si>
    <t xml:space="preserve">2.3.Реализация полномочий по обеспечению жилыми помещениями отдельных категорий граждан (1) </t>
  </si>
  <si>
    <t>Не состоялся аукцион на приобретение бумаги.</t>
  </si>
  <si>
    <t>ИТОГО по подпрограмме 2</t>
  </si>
  <si>
    <t>Процессная часть подпрограммы 2</t>
  </si>
  <si>
    <t>ВСЕГО</t>
  </si>
  <si>
    <t>Подпрограмма 3.  "Организационное обеспечение деятельности структурных подразделений Администрации города Когалыма и казенных учреждений города Когалыма"</t>
  </si>
  <si>
    <t>3.1 Обеспечение деятельности отдела архитектуры и градостроительства Администрации города Когалыма (I-IV)</t>
  </si>
  <si>
    <t>Отклонение плана реализации денежных средств от факта сложилась ввиду того, что вновь принятые муниципальные служащие отдела архитектуры и градостроительтсва  Администрации города Когалыма не имеют  стажа на муниципальной службе, в связи с чем надбавки за выслугу лет, классный чин и за особые условия труда начисляются в минимальном размере.</t>
  </si>
  <si>
    <t xml:space="preserve">3.2  Обеспечение деятельности управления по жилищной политике Администрации города Когалыма (I-IV) </t>
  </si>
  <si>
    <t>Отклонение плана реализации денежных средств от факта сложилась ввиду того, что вновь принятые муниципальные служащие управления по жилищной политике Администрации города Когалыма не имеют  стажа на муниципальной службе, в связи с чем надбавки за выслугу лет, классный чин и за особые условия труда начисляются в минимальном размере.</t>
  </si>
  <si>
    <t xml:space="preserve">3.3 Обеспечение деятельности Муниципального казённого учреждения «Управление капитального строительства города Когалыма» (I-IV) </t>
  </si>
  <si>
    <t>ИТОГО по подпрограмме 3</t>
  </si>
  <si>
    <t>Процессная часть подпрограммы 3</t>
  </si>
  <si>
    <t>иные источники финансирования</t>
  </si>
  <si>
    <t>ПРОЕКТНАЯ ЧАСТЬ В ЦЕЛОМ ПО МУНИЦИПАЛЬНОЙ ПРОГРАММЕ:</t>
  </si>
  <si>
    <t>ПРОЦЕССНАЯ ЧАСТЬ В ЦЕЛОМ ПО МУНИЦИПАЛЬНОЙ ПРОГРАММЕ:</t>
  </si>
  <si>
    <t>Итого по программе, в том числе</t>
  </si>
  <si>
    <t>1.5.Мероприятие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</t>
  </si>
  <si>
    <t xml:space="preserve">1.1. Реализация полномочий в области градостроительной деятельности  
</t>
  </si>
  <si>
    <t xml:space="preserve">1.2 Магистральные  инженерные сети к жилым комплексам "Философский камень" и "ЛУКОЙЛ" и мкр. 11 в городе Когалыме(I) </t>
  </si>
  <si>
    <t xml:space="preserve">1.3. Приобретение жилья в целях реализации полномочий органов местного самоуправления в сфере жилищных отношений (I-III,4,2) </t>
  </si>
  <si>
    <t xml:space="preserve">1.4. Освобождение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 (6) </t>
  </si>
  <si>
    <t>2023 год</t>
  </si>
  <si>
    <t>План на 01.01.2024</t>
  </si>
  <si>
    <t>План на  01.01.2024</t>
  </si>
  <si>
    <t>Профинансировано на  01.01.2024</t>
  </si>
  <si>
    <t>Кассовый расход на  01.01.2024</t>
  </si>
  <si>
    <t xml:space="preserve">1.1.1. Разработка и внесение изменений в градостроительную документацию города Когалыма 
</t>
  </si>
  <si>
    <t xml:space="preserve">По состоянию на 31.12.2023  заключены контракты на приобретение               48 квартир на сумму  205 275 700,90 руб.
</t>
  </si>
  <si>
    <t>Муниципальный контракт №0187300013721000386 от 25.01.2022  выполнение проектно-изыскательских работ (сети ливневой канализации) на сумму 3 993,67 тыс. руб., срок завершения выполнения работ 25.07.2022. 
Получено положительное заключение государственной экспертизы №86-1-1-2-003021-2023 от 26.01.2023. Работы выполнены и оплачены в полном объеме.</t>
  </si>
  <si>
    <t xml:space="preserve">     Работы по МК от 24.11.2022 №0187300013722000185 с ИП Тухтаевым Ш.Ю. по сносу дома 27 по ул.Набережная на сумму 631,94 тыс.руб. выполнены. Оплата произведена в полном объеме.
     На выполнение работ по сносу ветхих и непригодных для проживания домов по ул.Механизаторов, дом №2; ул.Мостовая, дома №14 и №44 заключен контракт от 24.01.2023 №13 с ИП Козер С.А. на сумму 600,0 тыс.руб. Работы по контракту выполнены. Оплата произведена в полном объеме. 
     Заключен МК с ИП Тухтаевым Ш.Ю. от 17.02.2023 №0187300013723000002 на сумму 995,055 тыс.руб. на выполнение работ по сносу ветхого и непригодного для проживания дома №1 по ул.Фестивальная. Работы по контракту выполнены. Оплата произведена в полном объеме. 
     Заключен МК с ООО "Трэйд" от 06.03.2023 №0187300013723000008 на сумму 554,133 тыс.руб. на выполнение работ по сносу ветхого и непригодного для проживания дома №6 по ул.Фестивальная. Дата окончания исполнения контракта 03.05.2023. Подрядчик к работе не приступил. МК контракт расторгнут в одностороннем порядке.
     Заключены МК:
- от 13.06.2023 №14/2023 с ООО "Проект Строй" на выполнение работ по разработке проектов организации работ по сносу (демонтажу) зданий на сумму 600,00 тыс.руб. 
- от 16.06.2023 №16/2023 с ООО "Антей" на выполнение работ по сносу ветхих и непригодных для проживания домов (ул. Фестивальная, д.6) на сумму 599,00 тыс.руб.  
     С  ИП Козер С.А. заключены МК на выполнение работ по сносу ветхих и непригодных для проживания домов:
 - от 20.06.2023 №17/2023 на снос домов ул. Мостовая, д.33, 34 на сумму 300,00 тыс.руб.;
- от 10.07.2023 №37/2023 на снос домов ул.Набережная, д.3Б на сумму 500,00 тыс.руб.;
- от 15.08.2023 №57/2023 снос дома №2А по ул.Автомобилистов на сумму 200,00 тыс.руб.;
- от 17.08.2023 №59/2023 снос дома №8 по ул.Мостовая на сумму 220,00 тыс.руб.;
- от 24.08.2023 №64/2023 снос дома №55 по ул.Мостовая на сумму 220,00 тыс.руб.;          
- от 15.11.2023 №93/2023 снос домов по ул.Дорожников д.21, ул.Рижская д.8 на сумму 440,00 тыс.руб.;
- от 15.11.2023 №94/2023 на снос домов по ул.Спортивная д.26, ул.Механизаторов д.2А на сумму 440,00 тыс.руб.
     Работы по контрактам завершены и оплачены в полном объеме.
 </t>
  </si>
  <si>
    <t xml:space="preserve">  На основании приказа КФ Администрации г.Когалыма от 03.03.2023 №19-О перераспределены плановые ассигнования в сумме 179,85 тыс.руб. со сноса ветхих и непригодных для прожиания домов на выполнение работ по устройству стационарных пандусов для инвалидов и маломобильных групп населения в многоквартирных жилых домах (постановление Администрации г.Когалыма от 27.02.2023 №376).
     Заключен контракт с Путиловым Максимом Сергеевичем от 10.03.2023 №16-2023 на сумму 596,351 тыс.руб. на выполнение работ по устройству стационарного пандуса для инвалидов и маломобильных групп населения в многоквартирном жилом доме №25 по ул.Ленинградская, д.25 (подъезд 1).  
     Работы по установке пандуса завершены 31.05.2023. Оплата работ произведена в полном объеме.
     Заключен муниципальный контракт №82/2023 от 18.10.2023 на выполнение работ по устройству пандуса, по адресу: город Когалым, улица Вильнюсская, дом 7 на сумму 327,598 тыс.руб. Работы по контракту завершены и оплачены.
     Заключен МК №0187300013723000372 от 14.11.2023 на выполнение работ по обустройству пандусом жилого многоквартирного дома, для обеспечения беспрепятственного доступа маломобильных групп населения, расположенного по адресу: город Когалым, улица Олимпийская, дом 15 на сумму 1 258,745 тыс.руб. МК расторгнут по соглашению сторон с 13.12.2023. 
     Неисполнение сетевого графика в связи с расторжением муниципального контракта.</t>
  </si>
  <si>
    <t xml:space="preserve">1.6.Предоставление субсидии участникам специальной военной операции, членам их семей, состоящим на учете в качестве нуждающихся в жилых помещениях,
предоставляемых по договорам социального найма, на приобретение (строительство) жилых помещений в собственность, гражданам, проживающим
в жилых помещениях, не отвечающих требованиям в связи с превышением предельно допустимой концентрации фенола и (или) формальдегида (3)
</t>
  </si>
  <si>
    <t xml:space="preserve">Основными статьями неисполнения являются: 
- заработная плата с отчислениями от ФОТ в связи с наличием вакансий, предоставлением листов нетрудоспособности, отпусков без сохранения заработной платы, а также выплатой денежного поощрения по результатам работы за год за фактически отработанное время, выплатой денежного поощрения по результатам работы за 1 квартал в размере 0,62 ФОТ;
- оплата проезда к месту отпуска и обратно (в связа с переносом работниками льготного отпуска на 2024 год, а также оплатой проезда по фактически предоставленным документам);
- оплата санаторно-курортных путевок (оплата произведена по фактически предоставленным документам).
</t>
  </si>
  <si>
    <t>В связи с окончанием срока реализации мероприятия приём документов для признания участниками осуществлялся до 31.12.2004 г. В настоящее время приём документов по данному мероприятию не ведётся. В списке отдельных категорий граждан претендующих на получение меры государственной поддержки  по городу Когалыму на 01.12.2023 состоят 5 человек (1 инвалид был восстановлен в списке на основании решения суда). 1 ветерану боевых действий выдано гарантийное письмо и предоставлена субсидия в размере 1 867 194 руб. на приобретение жилого помещения в собственность. Иные граждане, включенные в список и изъявившие желание на получение субсидии в 2023 году в Администрации города Когалыма отсутствуют.</t>
  </si>
  <si>
    <t>По состоянию на 29.12.2023 в списке молодых семей, претендующих на получение меры государственной поддержки  по городу Когалыму, состоят 16 семей. В 2023 году в соответствии с условиями муниципальной программы получателями субсидий явились 3 молодые семьи, 2 из которых многодетные.
Обязательства перед молодыми семьями выполнены, денежные средства реализованы в полном объёме, который составил 5 705 222,47 рублей, из них: 5 419 961,35 рублей - средства федерального и окружного бюджетов, 285 261,12 рублей - средства местного бюджета.</t>
  </si>
  <si>
    <t xml:space="preserve">Начальника отдела архитектуры и градостроительсвта   ___________________________      </t>
  </si>
  <si>
    <t>Ответственный за составление О.В.Краева №телефона 93557</t>
  </si>
  <si>
    <t>1.2.1.Магистральные инженерные сети к жилым комплексам «Филосовский камень», «Лукойл» и мкр. 11 в городе Когалыме»»</t>
  </si>
  <si>
    <t xml:space="preserve">Сложилась экономия на сумму 7 302,77 тыс.руб. в том числе: МБ-5587,77 тыс.руб., иные источники 1 715,00 тыс.руб.(средства ПАО "Лукойл"). В договоре, заключенном между ПАО «Лукойл», ООО «Логика», Администрацией г. Когалыма, прописано срок выполнения работ до момента завершения работ:
Работы на сумму 1 715,00 тыс.руб. по следующим договорам переносятся на 2024 год: 
№1108 от 07.06.2023 (на выполнение работ по внесению изменений в документы территориального планирования, градостроительного зонирования города Когалыма для размещения объектов: "Жилой комплекс Энергия", "Сад тропических лесов в г. Когалыме" )                         на сумму 765,00 тыс.руб.,                                                               №1108 от 09.11.2020 (кадастровые работы по образованию земельных участков под размещение Музейного комплекса в районе аэропорта) на сумму 150,00 т.р., 
№1115 от 16.11.2020 (раздел земельного участка с кадастровым номером 86:17:0000000:14, принадлежащего АО «РЖД») на сумму 800,00 т.р.
По средствам местного бюджета сложилась экономия по результатам аукциона, также в связи с отсутствием контрактного управляющего в отделе архитектуры и градостроительства.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</si>
</sst>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_ ;[Red]\-#,##0.0\ "/>
    <numFmt numFmtId="165" formatCode="#,##0_ ;[Red]\-#,##0\ "/>
    <numFmt numFmtId="166" formatCode="_(* #,##0.00_);_(* \(#,##0.00\);_(* &quot;-&quot;??_);_(@_)"/>
    <numFmt numFmtId="167" formatCode="#,##0.0"/>
    <numFmt numFmtId="168" formatCode="#,##0.00_ ;[Red]\-#,##0.00\ "/>
    <numFmt numFmtId="169" formatCode="#,##0.00\ _₽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.5"/>
      <name val="Times New Roman"/>
      <family val="1"/>
      <charset val="204"/>
    </font>
    <font>
      <sz val="10"/>
      <name val="Arial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166" fontId="2" fillId="0" borderId="0" applyFont="0" applyFill="0" applyBorder="0" applyAlignment="0" applyProtection="0"/>
    <xf numFmtId="0" fontId="9" fillId="0" borderId="0"/>
  </cellStyleXfs>
  <cellXfs count="158">
    <xf numFmtId="0" fontId="0" fillId="0" borderId="0" xfId="0"/>
    <xf numFmtId="0" fontId="7" fillId="2" borderId="1" xfId="1" applyFont="1" applyFill="1" applyBorder="1" applyAlignment="1" applyProtection="1">
      <alignment horizontal="justify"/>
    </xf>
    <xf numFmtId="4" fontId="7" fillId="2" borderId="1" xfId="3" applyNumberFormat="1" applyFont="1" applyFill="1" applyBorder="1" applyAlignment="1" applyProtection="1">
      <alignment horizontal="center" vertical="center" wrapText="1"/>
    </xf>
    <xf numFmtId="4" fontId="7" fillId="2" borderId="1" xfId="1" applyNumberFormat="1" applyFont="1" applyFill="1" applyBorder="1" applyAlignment="1" applyProtection="1">
      <alignment horizontal="center" vertical="center" wrapText="1"/>
    </xf>
    <xf numFmtId="168" fontId="7" fillId="2" borderId="1" xfId="0" applyNumberFormat="1" applyFont="1" applyFill="1" applyBorder="1" applyAlignment="1">
      <alignment horizontal="center"/>
    </xf>
    <xf numFmtId="0" fontId="7" fillId="2" borderId="2" xfId="1" applyFont="1" applyFill="1" applyBorder="1" applyAlignment="1" applyProtection="1">
      <alignment horizontal="left" vertical="center"/>
    </xf>
    <xf numFmtId="164" fontId="7" fillId="2" borderId="7" xfId="1" applyNumberFormat="1" applyFont="1" applyFill="1" applyBorder="1" applyAlignment="1" applyProtection="1">
      <alignment vertical="top" wrapText="1"/>
    </xf>
    <xf numFmtId="169" fontId="7" fillId="2" borderId="1" xfId="3" applyNumberFormat="1" applyFont="1" applyFill="1" applyBorder="1" applyAlignment="1" applyProtection="1">
      <alignment horizontal="center" vertical="center" wrapText="1"/>
    </xf>
    <xf numFmtId="4" fontId="7" fillId="2" borderId="2" xfId="1" applyNumberFormat="1" applyFont="1" applyFill="1" applyBorder="1" applyAlignment="1" applyProtection="1">
      <alignment horizontal="center" vertical="center" wrapText="1"/>
    </xf>
    <xf numFmtId="4" fontId="7" fillId="2" borderId="2" xfId="3" applyNumberFormat="1" applyFont="1" applyFill="1" applyBorder="1" applyAlignment="1" applyProtection="1">
      <alignment horizontal="center" vertical="center" wrapText="1"/>
    </xf>
    <xf numFmtId="0" fontId="7" fillId="2" borderId="3" xfId="1" applyFont="1" applyFill="1" applyBorder="1" applyAlignment="1" applyProtection="1">
      <alignment horizontal="center" vertical="center"/>
    </xf>
    <xf numFmtId="0" fontId="7" fillId="2" borderId="4" xfId="1" applyFont="1" applyFill="1" applyBorder="1" applyAlignment="1" applyProtection="1">
      <alignment horizontal="center" vertical="center"/>
    </xf>
    <xf numFmtId="0" fontId="7" fillId="2" borderId="1" xfId="1" applyFont="1" applyFill="1" applyBorder="1" applyAlignment="1" applyProtection="1">
      <alignment horizontal="justify" vertical="center"/>
    </xf>
    <xf numFmtId="168" fontId="7" fillId="2" borderId="1" xfId="1" applyNumberFormat="1" applyFont="1" applyFill="1" applyBorder="1" applyAlignment="1" applyProtection="1">
      <alignment horizontal="center" vertical="center" wrapText="1"/>
    </xf>
    <xf numFmtId="164" fontId="7" fillId="2" borderId="1" xfId="1" applyNumberFormat="1" applyFont="1" applyFill="1" applyBorder="1" applyAlignment="1" applyProtection="1">
      <alignment horizontal="center" vertical="center" wrapText="1"/>
    </xf>
    <xf numFmtId="167" fontId="7" fillId="2" borderId="1" xfId="3" applyNumberFormat="1" applyFont="1" applyFill="1" applyBorder="1" applyAlignment="1" applyProtection="1">
      <alignment horizontal="center" vertical="center" wrapText="1"/>
    </xf>
    <xf numFmtId="167" fontId="7" fillId="2" borderId="1" xfId="1" applyNumberFormat="1" applyFont="1" applyFill="1" applyBorder="1" applyAlignment="1" applyProtection="1">
      <alignment horizontal="center" vertical="center" wrapText="1"/>
    </xf>
    <xf numFmtId="166" fontId="6" fillId="2" borderId="1" xfId="3" applyFont="1" applyFill="1" applyBorder="1" applyAlignment="1" applyProtection="1">
      <alignment vertical="center" wrapText="1"/>
    </xf>
    <xf numFmtId="0" fontId="7" fillId="2" borderId="1" xfId="1" applyFont="1" applyFill="1" applyBorder="1" applyAlignment="1" applyProtection="1"/>
    <xf numFmtId="0" fontId="7" fillId="2" borderId="2" xfId="1" applyFont="1" applyFill="1" applyBorder="1" applyAlignment="1" applyProtection="1">
      <alignment vertical="center"/>
    </xf>
    <xf numFmtId="0" fontId="7" fillId="2" borderId="1" xfId="1" applyFont="1" applyFill="1" applyBorder="1" applyAlignment="1" applyProtection="1">
      <alignment horizontal="left"/>
    </xf>
    <xf numFmtId="0" fontId="7" fillId="2" borderId="2" xfId="1" applyFont="1" applyFill="1" applyBorder="1" applyAlignment="1" applyProtection="1">
      <alignment horizontal="left"/>
    </xf>
    <xf numFmtId="167" fontId="7" fillId="2" borderId="7" xfId="1" applyNumberFormat="1" applyFont="1" applyFill="1" applyBorder="1" applyAlignment="1" applyProtection="1">
      <alignment horizontal="center" vertical="center" wrapText="1"/>
    </xf>
    <xf numFmtId="168" fontId="7" fillId="2" borderId="1" xfId="0" applyNumberFormat="1" applyFont="1" applyFill="1" applyBorder="1" applyAlignment="1">
      <alignment horizontal="center" vertical="center"/>
    </xf>
    <xf numFmtId="168" fontId="7" fillId="2" borderId="1" xfId="0" applyNumberFormat="1" applyFont="1" applyFill="1" applyBorder="1" applyAlignment="1">
      <alignment horizontal="center" vertical="top"/>
    </xf>
    <xf numFmtId="4" fontId="8" fillId="2" borderId="0" xfId="0" applyNumberFormat="1" applyFont="1" applyFill="1" applyAlignment="1">
      <alignment horizontal="center"/>
    </xf>
    <xf numFmtId="4" fontId="8" fillId="2" borderId="1" xfId="1" applyNumberFormat="1" applyFont="1" applyFill="1" applyBorder="1" applyAlignment="1" applyProtection="1">
      <alignment horizontal="center" vertical="center" wrapText="1"/>
    </xf>
    <xf numFmtId="4" fontId="8" fillId="2" borderId="1" xfId="0" applyNumberFormat="1" applyFont="1" applyFill="1" applyBorder="1" applyAlignment="1" applyProtection="1">
      <alignment horizontal="center" vertical="center" wrapText="1"/>
    </xf>
    <xf numFmtId="168" fontId="7" fillId="2" borderId="1" xfId="1" applyNumberFormat="1" applyFont="1" applyFill="1" applyBorder="1" applyAlignment="1" applyProtection="1">
      <alignment horizontal="justify"/>
    </xf>
    <xf numFmtId="168" fontId="7" fillId="2" borderId="2" xfId="1" applyNumberFormat="1" applyFont="1" applyFill="1" applyBorder="1" applyAlignment="1" applyProtection="1">
      <alignment horizontal="left"/>
    </xf>
    <xf numFmtId="168" fontId="7" fillId="2" borderId="1" xfId="1" applyNumberFormat="1" applyFont="1" applyFill="1" applyBorder="1" applyAlignment="1" applyProtection="1">
      <alignment horizontal="left"/>
    </xf>
    <xf numFmtId="0" fontId="3" fillId="2" borderId="0" xfId="1" applyFont="1" applyFill="1" applyAlignment="1" applyProtection="1">
      <alignment horizontal="justify" vertical="center"/>
    </xf>
    <xf numFmtId="0" fontId="3" fillId="2" borderId="0" xfId="1" applyFont="1" applyFill="1" applyAlignment="1" applyProtection="1">
      <alignment horizontal="center" vertical="center" wrapText="1"/>
    </xf>
    <xf numFmtId="164" fontId="3" fillId="2" borderId="0" xfId="1" applyNumberFormat="1" applyFont="1" applyFill="1" applyAlignment="1">
      <alignment horizontal="center" vertical="center" wrapText="1"/>
    </xf>
    <xf numFmtId="164" fontId="3" fillId="2" borderId="0" xfId="1" applyNumberFormat="1" applyFont="1" applyFill="1" applyAlignment="1" applyProtection="1">
      <alignment horizontal="center" vertical="center" wrapText="1"/>
    </xf>
    <xf numFmtId="0" fontId="6" fillId="2" borderId="1" xfId="1" applyFont="1" applyFill="1" applyBorder="1" applyAlignment="1" applyProtection="1">
      <alignment horizontal="center" vertical="center"/>
    </xf>
    <xf numFmtId="164" fontId="6" fillId="2" borderId="1" xfId="1" applyNumberFormat="1" applyFont="1" applyFill="1" applyBorder="1" applyAlignment="1" applyProtection="1">
      <alignment horizontal="center" vertical="center" wrapText="1"/>
    </xf>
    <xf numFmtId="1" fontId="6" fillId="2" borderId="1" xfId="1" applyNumberFormat="1" applyFont="1" applyFill="1" applyBorder="1" applyAlignment="1" applyProtection="1">
      <alignment horizontal="center" vertical="center" wrapText="1"/>
    </xf>
    <xf numFmtId="14" fontId="6" fillId="2" borderId="1" xfId="1" applyNumberFormat="1" applyFont="1" applyFill="1" applyBorder="1" applyAlignment="1" applyProtection="1">
      <alignment horizontal="center" vertical="center" wrapText="1"/>
    </xf>
    <xf numFmtId="165" fontId="7" fillId="2" borderId="1" xfId="1" applyNumberFormat="1" applyFont="1" applyFill="1" applyBorder="1" applyAlignment="1" applyProtection="1">
      <alignment horizontal="center" vertical="center"/>
    </xf>
    <xf numFmtId="165" fontId="7" fillId="2" borderId="1" xfId="1" applyNumberFormat="1" applyFont="1" applyFill="1" applyBorder="1" applyAlignment="1" applyProtection="1">
      <alignment horizontal="center" vertical="center" wrapText="1"/>
    </xf>
    <xf numFmtId="0" fontId="7" fillId="2" borderId="1" xfId="1" applyFont="1" applyFill="1" applyBorder="1" applyAlignment="1" applyProtection="1">
      <alignment horizontal="left" vertical="center"/>
    </xf>
    <xf numFmtId="167" fontId="7" fillId="2" borderId="3" xfId="3" applyNumberFormat="1" applyFont="1" applyFill="1" applyBorder="1" applyAlignment="1" applyProtection="1">
      <alignment horizontal="center" vertical="center" wrapText="1"/>
    </xf>
    <xf numFmtId="167" fontId="7" fillId="2" borderId="3" xfId="1" applyNumberFormat="1" applyFont="1" applyFill="1" applyBorder="1" applyAlignment="1" applyProtection="1">
      <alignment horizontal="center" vertical="center" wrapText="1"/>
    </xf>
    <xf numFmtId="169" fontId="7" fillId="2" borderId="3" xfId="3" applyNumberFormat="1" applyFont="1" applyFill="1" applyBorder="1" applyAlignment="1" applyProtection="1">
      <alignment horizontal="center" vertical="center" wrapText="1"/>
    </xf>
    <xf numFmtId="164" fontId="7" fillId="2" borderId="3" xfId="1" applyNumberFormat="1" applyFont="1" applyFill="1" applyBorder="1" applyAlignment="1" applyProtection="1">
      <alignment horizontal="center" vertical="center" wrapText="1"/>
    </xf>
    <xf numFmtId="164" fontId="7" fillId="2" borderId="4" xfId="1" applyNumberFormat="1" applyFont="1" applyFill="1" applyBorder="1" applyAlignment="1" applyProtection="1">
      <alignment horizontal="center" vertical="center" wrapText="1"/>
    </xf>
    <xf numFmtId="4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1" applyFont="1" applyFill="1" applyBorder="1" applyAlignment="1" applyProtection="1">
      <alignment vertical="center"/>
    </xf>
    <xf numFmtId="168" fontId="7" fillId="2" borderId="1" xfId="3" applyNumberFormat="1" applyFont="1" applyFill="1" applyBorder="1" applyAlignment="1" applyProtection="1">
      <alignment horizontal="center"/>
    </xf>
    <xf numFmtId="167" fontId="7" fillId="2" borderId="4" xfId="1" applyNumberFormat="1" applyFont="1" applyFill="1" applyBorder="1" applyAlignment="1" applyProtection="1">
      <alignment horizontal="center" vertical="center" wrapText="1"/>
    </xf>
    <xf numFmtId="0" fontId="7" fillId="2" borderId="3" xfId="1" applyFont="1" applyFill="1" applyBorder="1" applyAlignment="1" applyProtection="1">
      <alignment horizontal="center" vertical="center" wrapText="1"/>
    </xf>
    <xf numFmtId="164" fontId="7" fillId="2" borderId="8" xfId="1" applyNumberFormat="1" applyFont="1" applyFill="1" applyBorder="1" applyAlignment="1" applyProtection="1">
      <alignment horizontal="center" vertical="center" wrapText="1"/>
    </xf>
    <xf numFmtId="0" fontId="7" fillId="2" borderId="7" xfId="1" applyFont="1" applyFill="1" applyBorder="1" applyAlignment="1" applyProtection="1">
      <alignment horizontal="justify"/>
    </xf>
    <xf numFmtId="168" fontId="7" fillId="2" borderId="7" xfId="0" applyNumberFormat="1" applyFont="1" applyFill="1" applyBorder="1" applyAlignment="1">
      <alignment horizontal="center" vertical="center"/>
    </xf>
    <xf numFmtId="0" fontId="7" fillId="2" borderId="9" xfId="1" applyFont="1" applyFill="1" applyBorder="1" applyAlignment="1" applyProtection="1">
      <alignment horizontal="left" vertical="center"/>
    </xf>
    <xf numFmtId="167" fontId="7" fillId="2" borderId="10" xfId="3" applyNumberFormat="1" applyFont="1" applyFill="1" applyBorder="1" applyAlignment="1" applyProtection="1">
      <alignment horizontal="center" vertical="center" wrapText="1"/>
    </xf>
    <xf numFmtId="167" fontId="7" fillId="2" borderId="10" xfId="1" applyNumberFormat="1" applyFont="1" applyFill="1" applyBorder="1" applyAlignment="1" applyProtection="1">
      <alignment horizontal="center" vertical="center" wrapText="1"/>
    </xf>
    <xf numFmtId="169" fontId="7" fillId="2" borderId="10" xfId="3" applyNumberFormat="1" applyFont="1" applyFill="1" applyBorder="1" applyAlignment="1" applyProtection="1">
      <alignment horizontal="center" vertical="center" wrapText="1"/>
    </xf>
    <xf numFmtId="164" fontId="7" fillId="2" borderId="10" xfId="1" applyNumberFormat="1" applyFont="1" applyFill="1" applyBorder="1" applyAlignment="1" applyProtection="1">
      <alignment horizontal="center" vertical="center" wrapText="1"/>
    </xf>
    <xf numFmtId="168" fontId="7" fillId="2" borderId="1" xfId="3" applyNumberFormat="1" applyFont="1" applyFill="1" applyBorder="1" applyAlignment="1" applyProtection="1">
      <alignment horizontal="center" vertical="center" wrapText="1"/>
    </xf>
    <xf numFmtId="168" fontId="7" fillId="2" borderId="1" xfId="0" applyNumberFormat="1" applyFont="1" applyFill="1" applyBorder="1" applyAlignment="1">
      <alignment horizontal="center" vertical="center" wrapText="1"/>
    </xf>
    <xf numFmtId="168" fontId="7" fillId="2" borderId="3" xfId="1" applyNumberFormat="1" applyFont="1" applyFill="1" applyBorder="1" applyAlignment="1" applyProtection="1">
      <alignment horizontal="center" vertical="center" wrapText="1"/>
    </xf>
    <xf numFmtId="168" fontId="7" fillId="2" borderId="3" xfId="3" applyNumberFormat="1" applyFont="1" applyFill="1" applyBorder="1" applyAlignment="1" applyProtection="1">
      <alignment horizontal="center" vertical="center" wrapText="1"/>
    </xf>
    <xf numFmtId="168" fontId="7" fillId="2" borderId="4" xfId="1" applyNumberFormat="1" applyFont="1" applyFill="1" applyBorder="1" applyAlignment="1" applyProtection="1">
      <alignment horizontal="center" vertical="center" wrapText="1"/>
    </xf>
    <xf numFmtId="0" fontId="3" fillId="2" borderId="0" xfId="1" applyFont="1" applyFill="1" applyAlignment="1">
      <alignment horizontal="justify" vertical="center"/>
    </xf>
    <xf numFmtId="168" fontId="7" fillId="2" borderId="1" xfId="1" applyNumberFormat="1" applyFont="1" applyFill="1" applyBorder="1" applyAlignment="1" applyProtection="1">
      <alignment horizontal="justify" vertical="center"/>
    </xf>
    <xf numFmtId="164" fontId="5" fillId="2" borderId="0" xfId="0" applyNumberFormat="1" applyFont="1" applyFill="1" applyBorder="1" applyAlignment="1" applyProtection="1">
      <alignment horizontal="center" vertical="center"/>
    </xf>
    <xf numFmtId="164" fontId="5" fillId="2" borderId="0" xfId="0" applyNumberFormat="1" applyFont="1" applyFill="1" applyBorder="1" applyAlignment="1" applyProtection="1">
      <alignment horizontal="center" vertical="center" wrapText="1"/>
    </xf>
    <xf numFmtId="164" fontId="7" fillId="3" borderId="7" xfId="1" applyNumberFormat="1" applyFont="1" applyFill="1" applyBorder="1" applyAlignment="1" applyProtection="1">
      <alignment vertical="top" wrapText="1"/>
    </xf>
    <xf numFmtId="0" fontId="7" fillId="3" borderId="3" xfId="1" applyFont="1" applyFill="1" applyBorder="1" applyAlignment="1" applyProtection="1">
      <alignment horizontal="left" vertical="center" wrapText="1"/>
    </xf>
    <xf numFmtId="0" fontId="7" fillId="3" borderId="4" xfId="1" applyFont="1" applyFill="1" applyBorder="1" applyAlignment="1" applyProtection="1">
      <alignment horizontal="left" vertical="center" wrapText="1"/>
    </xf>
    <xf numFmtId="0" fontId="7" fillId="3" borderId="1" xfId="1" applyFont="1" applyFill="1" applyBorder="1" applyAlignment="1" applyProtection="1">
      <alignment vertical="center"/>
    </xf>
    <xf numFmtId="164" fontId="7" fillId="3" borderId="1" xfId="1" applyNumberFormat="1" applyFont="1" applyFill="1" applyBorder="1" applyAlignment="1" applyProtection="1">
      <alignment horizontal="center" vertical="center" wrapText="1"/>
    </xf>
    <xf numFmtId="168" fontId="7" fillId="2" borderId="1" xfId="3" applyNumberFormat="1" applyFont="1" applyFill="1" applyBorder="1" applyAlignment="1" applyProtection="1">
      <alignment horizontal="center" vertical="center"/>
    </xf>
    <xf numFmtId="167" fontId="7" fillId="3" borderId="1" xfId="3" applyNumberFormat="1" applyFont="1" applyFill="1" applyBorder="1" applyAlignment="1" applyProtection="1">
      <alignment horizontal="center" vertical="center" wrapText="1"/>
    </xf>
    <xf numFmtId="167" fontId="7" fillId="3" borderId="1" xfId="1" applyNumberFormat="1" applyFont="1" applyFill="1" applyBorder="1" applyAlignment="1" applyProtection="1">
      <alignment horizontal="center" vertical="center" wrapText="1"/>
    </xf>
    <xf numFmtId="168" fontId="7" fillId="3" borderId="1" xfId="0" applyNumberFormat="1" applyFont="1" applyFill="1" applyBorder="1" applyAlignment="1">
      <alignment horizontal="center"/>
    </xf>
    <xf numFmtId="0" fontId="7" fillId="3" borderId="2" xfId="1" applyFont="1" applyFill="1" applyBorder="1" applyAlignment="1" applyProtection="1"/>
    <xf numFmtId="167" fontId="7" fillId="3" borderId="3" xfId="1" applyNumberFormat="1" applyFont="1" applyFill="1" applyBorder="1" applyAlignment="1" applyProtection="1">
      <alignment horizontal="center" vertical="center" wrapText="1"/>
    </xf>
    <xf numFmtId="169" fontId="7" fillId="3" borderId="3" xfId="3" applyNumberFormat="1" applyFont="1" applyFill="1" applyBorder="1" applyAlignment="1" applyProtection="1">
      <alignment horizontal="center" vertical="center" wrapText="1"/>
    </xf>
    <xf numFmtId="0" fontId="7" fillId="3" borderId="1" xfId="1" applyFont="1" applyFill="1" applyBorder="1" applyAlignment="1" applyProtection="1">
      <alignment horizontal="left"/>
    </xf>
    <xf numFmtId="169" fontId="7" fillId="3" borderId="1" xfId="3" applyNumberFormat="1" applyFont="1" applyFill="1" applyBorder="1" applyAlignment="1" applyProtection="1">
      <alignment horizontal="center" vertical="center" wrapText="1"/>
    </xf>
    <xf numFmtId="0" fontId="7" fillId="3" borderId="2" xfId="1" applyFont="1" applyFill="1" applyBorder="1" applyAlignment="1" applyProtection="1">
      <alignment horizontal="left"/>
    </xf>
    <xf numFmtId="167" fontId="7" fillId="3" borderId="4" xfId="1" applyNumberFormat="1" applyFont="1" applyFill="1" applyBorder="1" applyAlignment="1" applyProtection="1">
      <alignment horizontal="center" vertical="center" wrapText="1"/>
    </xf>
    <xf numFmtId="166" fontId="7" fillId="0" borderId="1" xfId="3" applyFont="1" applyFill="1" applyBorder="1" applyAlignment="1" applyProtection="1">
      <alignment vertical="center" wrapText="1"/>
    </xf>
    <xf numFmtId="168" fontId="7" fillId="3" borderId="3" xfId="1" applyNumberFormat="1" applyFont="1" applyFill="1" applyBorder="1" applyAlignment="1" applyProtection="1">
      <alignment horizontal="left" vertical="center" wrapText="1"/>
    </xf>
    <xf numFmtId="168" fontId="7" fillId="3" borderId="4" xfId="1" applyNumberFormat="1" applyFont="1" applyFill="1" applyBorder="1" applyAlignment="1" applyProtection="1">
      <alignment horizontal="left" vertical="center" wrapText="1"/>
    </xf>
    <xf numFmtId="168" fontId="7" fillId="3" borderId="2" xfId="1" applyNumberFormat="1" applyFont="1" applyFill="1" applyBorder="1" applyAlignment="1" applyProtection="1">
      <alignment horizontal="left" vertical="center"/>
    </xf>
    <xf numFmtId="168" fontId="7" fillId="3" borderId="1" xfId="1" applyNumberFormat="1" applyFont="1" applyFill="1" applyBorder="1" applyAlignment="1" applyProtection="1"/>
    <xf numFmtId="168" fontId="7" fillId="3" borderId="1" xfId="3" applyNumberFormat="1" applyFont="1" applyFill="1" applyBorder="1" applyAlignment="1" applyProtection="1">
      <alignment horizontal="center" vertical="center" wrapText="1"/>
    </xf>
    <xf numFmtId="168" fontId="7" fillId="3" borderId="1" xfId="1" applyNumberFormat="1" applyFont="1" applyFill="1" applyBorder="1" applyAlignment="1" applyProtection="1">
      <alignment horizontal="center" vertical="center" wrapText="1"/>
    </xf>
    <xf numFmtId="168" fontId="7" fillId="3" borderId="1" xfId="0" applyNumberFormat="1" applyFont="1" applyFill="1" applyBorder="1" applyAlignment="1">
      <alignment horizontal="center" vertical="center"/>
    </xf>
    <xf numFmtId="168" fontId="7" fillId="3" borderId="1" xfId="1" applyNumberFormat="1" applyFont="1" applyFill="1" applyBorder="1" applyAlignment="1" applyProtection="1">
      <alignment horizontal="left" wrapText="1"/>
    </xf>
    <xf numFmtId="168" fontId="6" fillId="3" borderId="1" xfId="1" applyNumberFormat="1" applyFont="1" applyFill="1" applyBorder="1" applyAlignment="1" applyProtection="1">
      <alignment horizontal="center" vertical="center" wrapText="1"/>
    </xf>
    <xf numFmtId="168" fontId="6" fillId="3" borderId="1" xfId="0" applyNumberFormat="1" applyFont="1" applyFill="1" applyBorder="1" applyAlignment="1">
      <alignment horizontal="center" vertical="center"/>
    </xf>
    <xf numFmtId="168" fontId="7" fillId="2" borderId="1" xfId="1" applyNumberFormat="1" applyFont="1" applyFill="1" applyBorder="1" applyAlignment="1" applyProtection="1">
      <alignment horizontal="left" vertical="center" wrapText="1"/>
    </xf>
    <xf numFmtId="164" fontId="3" fillId="2" borderId="0" xfId="1" applyNumberFormat="1" applyFont="1" applyFill="1" applyAlignment="1" applyProtection="1">
      <alignment vertical="center" wrapText="1"/>
    </xf>
    <xf numFmtId="0" fontId="10" fillId="2" borderId="0" xfId="0" applyFont="1" applyFill="1"/>
    <xf numFmtId="0" fontId="7" fillId="2" borderId="1" xfId="1" applyFont="1" applyFill="1" applyBorder="1" applyAlignment="1" applyProtection="1">
      <alignment horizontal="center" vertical="center" wrapText="1"/>
    </xf>
    <xf numFmtId="0" fontId="7" fillId="2" borderId="4" xfId="2" applyFont="1" applyFill="1" applyBorder="1" applyAlignment="1">
      <alignment horizontal="left" vertical="center" wrapText="1"/>
    </xf>
    <xf numFmtId="164" fontId="7" fillId="3" borderId="5" xfId="1" applyNumberFormat="1" applyFont="1" applyFill="1" applyBorder="1" applyAlignment="1" applyProtection="1">
      <alignment horizontal="left" vertical="top" wrapText="1"/>
    </xf>
    <xf numFmtId="0" fontId="10" fillId="3" borderId="0" xfId="0" applyFont="1" applyFill="1"/>
    <xf numFmtId="164" fontId="7" fillId="2" borderId="5" xfId="1" applyNumberFormat="1" applyFont="1" applyFill="1" applyBorder="1" applyAlignment="1" applyProtection="1">
      <alignment horizontal="center" vertical="top" wrapText="1"/>
    </xf>
    <xf numFmtId="164" fontId="7" fillId="2" borderId="6" xfId="1" applyNumberFormat="1" applyFont="1" applyFill="1" applyBorder="1" applyAlignment="1" applyProtection="1">
      <alignment horizontal="center" vertical="top" wrapText="1"/>
    </xf>
    <xf numFmtId="0" fontId="10" fillId="3" borderId="1" xfId="0" applyFont="1" applyFill="1" applyBorder="1"/>
    <xf numFmtId="164" fontId="7" fillId="2" borderId="5" xfId="1" applyNumberFormat="1" applyFont="1" applyFill="1" applyBorder="1" applyAlignment="1" applyProtection="1">
      <alignment vertical="top" wrapText="1"/>
    </xf>
    <xf numFmtId="164" fontId="7" fillId="2" borderId="5" xfId="1" applyNumberFormat="1" applyFont="1" applyFill="1" applyBorder="1" applyAlignment="1" applyProtection="1">
      <alignment horizontal="left" vertical="top" wrapText="1"/>
    </xf>
    <xf numFmtId="164" fontId="7" fillId="2" borderId="1" xfId="1" applyNumberFormat="1" applyFont="1" applyFill="1" applyBorder="1" applyAlignment="1" applyProtection="1">
      <alignment horizontal="left" vertical="center" wrapText="1"/>
    </xf>
    <xf numFmtId="0" fontId="10" fillId="2" borderId="0" xfId="0" applyFont="1" applyFill="1" applyAlignment="1">
      <alignment vertical="center"/>
    </xf>
    <xf numFmtId="164" fontId="7" fillId="3" borderId="2" xfId="1" applyNumberFormat="1" applyFont="1" applyFill="1" applyBorder="1" applyAlignment="1" applyProtection="1">
      <alignment vertical="center" wrapText="1"/>
    </xf>
    <xf numFmtId="164" fontId="7" fillId="2" borderId="4" xfId="1" applyNumberFormat="1" applyFont="1" applyFill="1" applyBorder="1" applyAlignment="1" applyProtection="1">
      <alignment vertical="center" wrapText="1"/>
    </xf>
    <xf numFmtId="164" fontId="7" fillId="2" borderId="1" xfId="1" applyNumberFormat="1" applyFont="1" applyFill="1" applyBorder="1" applyAlignment="1" applyProtection="1">
      <alignment vertical="center" wrapText="1"/>
    </xf>
    <xf numFmtId="164" fontId="7" fillId="2" borderId="1" xfId="1" applyNumberFormat="1" applyFont="1" applyFill="1" applyBorder="1" applyAlignment="1" applyProtection="1">
      <alignment horizontal="left" vertical="top" wrapText="1"/>
    </xf>
    <xf numFmtId="164" fontId="7" fillId="3" borderId="7" xfId="1" applyNumberFormat="1" applyFont="1" applyFill="1" applyBorder="1" applyAlignment="1" applyProtection="1">
      <alignment horizontal="left" vertical="top" wrapText="1"/>
    </xf>
    <xf numFmtId="164" fontId="7" fillId="3" borderId="1" xfId="1" applyNumberFormat="1" applyFont="1" applyFill="1" applyBorder="1" applyAlignment="1" applyProtection="1">
      <alignment horizontal="left" vertical="top" wrapText="1"/>
    </xf>
    <xf numFmtId="0" fontId="10" fillId="3" borderId="0" xfId="0" applyFont="1" applyFill="1" applyAlignment="1">
      <alignment vertical="center"/>
    </xf>
    <xf numFmtId="164" fontId="7" fillId="2" borderId="5" xfId="1" applyNumberFormat="1" applyFont="1" applyFill="1" applyBorder="1" applyAlignment="1" applyProtection="1">
      <alignment horizontal="center" vertical="center" wrapText="1"/>
    </xf>
    <xf numFmtId="164" fontId="7" fillId="2" borderId="7" xfId="1" applyNumberFormat="1" applyFont="1" applyFill="1" applyBorder="1" applyAlignment="1" applyProtection="1">
      <alignment horizontal="center" vertical="top" wrapText="1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164" fontId="3" fillId="2" borderId="0" xfId="1" applyNumberFormat="1" applyFont="1" applyFill="1" applyAlignment="1">
      <alignment vertical="center" wrapText="1"/>
    </xf>
    <xf numFmtId="164" fontId="7" fillId="2" borderId="0" xfId="1" applyNumberFormat="1" applyFont="1" applyFill="1" applyBorder="1" applyAlignment="1" applyProtection="1">
      <alignment horizontal="left" vertical="top" wrapText="1"/>
    </xf>
    <xf numFmtId="164" fontId="3" fillId="2" borderId="0" xfId="1" applyNumberFormat="1" applyFont="1" applyFill="1" applyAlignment="1">
      <alignment horizontal="left" vertical="top" wrapText="1"/>
    </xf>
    <xf numFmtId="0" fontId="3" fillId="2" borderId="0" xfId="1" applyFont="1" applyFill="1" applyAlignment="1">
      <alignment horizontal="left" vertical="top" wrapText="1"/>
    </xf>
    <xf numFmtId="164" fontId="7" fillId="3" borderId="1" xfId="1" applyNumberFormat="1" applyFont="1" applyFill="1" applyBorder="1" applyAlignment="1" applyProtection="1">
      <alignment vertical="center" wrapText="1"/>
    </xf>
    <xf numFmtId="168" fontId="6" fillId="3" borderId="1" xfId="1" applyNumberFormat="1" applyFont="1" applyFill="1" applyBorder="1" applyAlignment="1" applyProtection="1">
      <alignment horizontal="left" vertical="center"/>
    </xf>
    <xf numFmtId="164" fontId="7" fillId="2" borderId="7" xfId="1" applyNumberFormat="1" applyFont="1" applyFill="1" applyBorder="1" applyAlignment="1" applyProtection="1">
      <alignment horizontal="left" vertical="top" wrapText="1"/>
    </xf>
    <xf numFmtId="164" fontId="7" fillId="2" borderId="5" xfId="1" applyNumberFormat="1" applyFont="1" applyFill="1" applyBorder="1" applyAlignment="1" applyProtection="1">
      <alignment horizontal="left" vertical="top" wrapText="1"/>
    </xf>
    <xf numFmtId="164" fontId="7" fillId="2" borderId="6" xfId="1" applyNumberFormat="1" applyFont="1" applyFill="1" applyBorder="1" applyAlignment="1" applyProtection="1">
      <alignment horizontal="left" vertical="top" wrapText="1"/>
    </xf>
    <xf numFmtId="0" fontId="7" fillId="3" borderId="2" xfId="1" applyFont="1" applyFill="1" applyBorder="1" applyAlignment="1" applyProtection="1">
      <alignment horizontal="left" vertical="center" wrapText="1"/>
    </xf>
    <xf numFmtId="0" fontId="7" fillId="3" borderId="3" xfId="1" applyFont="1" applyFill="1" applyBorder="1" applyAlignment="1" applyProtection="1">
      <alignment horizontal="left" vertical="center" wrapText="1"/>
    </xf>
    <xf numFmtId="0" fontId="7" fillId="3" borderId="4" xfId="1" applyFont="1" applyFill="1" applyBorder="1" applyAlignment="1" applyProtection="1">
      <alignment horizontal="left" vertical="center" wrapText="1"/>
    </xf>
    <xf numFmtId="0" fontId="7" fillId="2" borderId="2" xfId="1" applyFont="1" applyFill="1" applyBorder="1" applyAlignment="1" applyProtection="1">
      <alignment horizontal="left" vertical="center" wrapText="1"/>
    </xf>
    <xf numFmtId="0" fontId="7" fillId="2" borderId="3" xfId="1" applyFont="1" applyFill="1" applyBorder="1" applyAlignment="1" applyProtection="1">
      <alignment horizontal="left" vertical="center" wrapText="1"/>
    </xf>
    <xf numFmtId="0" fontId="7" fillId="2" borderId="4" xfId="1" applyFont="1" applyFill="1" applyBorder="1" applyAlignment="1" applyProtection="1">
      <alignment horizontal="left" vertical="center" wrapText="1"/>
    </xf>
    <xf numFmtId="164" fontId="7" fillId="2" borderId="7" xfId="1" applyNumberFormat="1" applyFont="1" applyFill="1" applyBorder="1" applyAlignment="1" applyProtection="1">
      <alignment horizontal="left" vertical="center" wrapText="1"/>
    </xf>
    <xf numFmtId="164" fontId="7" fillId="2" borderId="5" xfId="1" applyNumberFormat="1" applyFont="1" applyFill="1" applyBorder="1" applyAlignment="1" applyProtection="1">
      <alignment horizontal="left" vertical="center" wrapText="1"/>
    </xf>
    <xf numFmtId="164" fontId="7" fillId="2" borderId="6" xfId="1" applyNumberFormat="1" applyFont="1" applyFill="1" applyBorder="1" applyAlignment="1" applyProtection="1">
      <alignment horizontal="left" vertical="center" wrapText="1"/>
    </xf>
    <xf numFmtId="164" fontId="7" fillId="2" borderId="7" xfId="1" applyNumberFormat="1" applyFont="1" applyFill="1" applyBorder="1" applyAlignment="1" applyProtection="1">
      <alignment horizontal="center" vertical="center" wrapText="1"/>
    </xf>
    <xf numFmtId="164" fontId="7" fillId="2" borderId="5" xfId="1" applyNumberFormat="1" applyFont="1" applyFill="1" applyBorder="1" applyAlignment="1" applyProtection="1">
      <alignment horizontal="center" vertical="center" wrapText="1"/>
    </xf>
    <xf numFmtId="164" fontId="7" fillId="2" borderId="6" xfId="1" applyNumberFormat="1" applyFont="1" applyFill="1" applyBorder="1" applyAlignment="1" applyProtection="1">
      <alignment horizontal="center" vertical="center" wrapText="1"/>
    </xf>
    <xf numFmtId="0" fontId="7" fillId="2" borderId="0" xfId="1" applyFont="1" applyFill="1" applyAlignment="1">
      <alignment horizontal="left" vertical="center" wrapText="1"/>
    </xf>
    <xf numFmtId="164" fontId="7" fillId="2" borderId="7" xfId="1" applyNumberFormat="1" applyFont="1" applyFill="1" applyBorder="1" applyAlignment="1" applyProtection="1">
      <alignment horizontal="center" vertical="top" wrapText="1"/>
    </xf>
    <xf numFmtId="164" fontId="7" fillId="2" borderId="5" xfId="1" applyNumberFormat="1" applyFont="1" applyFill="1" applyBorder="1" applyAlignment="1" applyProtection="1">
      <alignment horizontal="center" vertical="top" wrapText="1"/>
    </xf>
    <xf numFmtId="164" fontId="7" fillId="2" borderId="6" xfId="1" applyNumberFormat="1" applyFont="1" applyFill="1" applyBorder="1" applyAlignment="1" applyProtection="1">
      <alignment horizontal="center" vertical="top" wrapText="1"/>
    </xf>
    <xf numFmtId="164" fontId="7" fillId="2" borderId="1" xfId="1" applyNumberFormat="1" applyFont="1" applyFill="1" applyBorder="1" applyAlignment="1" applyProtection="1">
      <alignment horizontal="left" vertical="top" wrapText="1"/>
    </xf>
    <xf numFmtId="168" fontId="7" fillId="3" borderId="2" xfId="1" applyNumberFormat="1" applyFont="1" applyFill="1" applyBorder="1" applyAlignment="1" applyProtection="1">
      <alignment horizontal="left" vertical="center" wrapText="1"/>
    </xf>
    <xf numFmtId="168" fontId="7" fillId="3" borderId="3" xfId="1" applyNumberFormat="1" applyFont="1" applyFill="1" applyBorder="1" applyAlignment="1" applyProtection="1">
      <alignment horizontal="left" vertical="center" wrapText="1"/>
    </xf>
    <xf numFmtId="168" fontId="7" fillId="3" borderId="4" xfId="1" applyNumberFormat="1" applyFont="1" applyFill="1" applyBorder="1" applyAlignment="1" applyProtection="1">
      <alignment horizontal="left" vertical="center" wrapText="1"/>
    </xf>
    <xf numFmtId="164" fontId="6" fillId="2" borderId="2" xfId="1" applyNumberFormat="1" applyFont="1" applyFill="1" applyBorder="1" applyAlignment="1" applyProtection="1">
      <alignment horizontal="center" vertical="center" wrapText="1"/>
    </xf>
    <xf numFmtId="164" fontId="6" fillId="2" borderId="4" xfId="1" applyNumberFormat="1" applyFont="1" applyFill="1" applyBorder="1" applyAlignment="1" applyProtection="1">
      <alignment horizontal="center" vertical="center" wrapText="1"/>
    </xf>
    <xf numFmtId="164" fontId="4" fillId="2" borderId="0" xfId="1" applyNumberFormat="1" applyFont="1" applyFill="1" applyAlignment="1">
      <alignment horizontal="center" vertical="center" wrapText="1"/>
    </xf>
    <xf numFmtId="164" fontId="5" fillId="2" borderId="0" xfId="0" applyNumberFormat="1" applyFont="1" applyFill="1" applyBorder="1" applyAlignment="1" applyProtection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168" fontId="10" fillId="2" borderId="0" xfId="0" applyNumberFormat="1" applyFont="1" applyFill="1"/>
    <xf numFmtId="4" fontId="3" fillId="2" borderId="0" xfId="1" applyNumberFormat="1" applyFont="1" applyFill="1" applyAlignment="1" applyProtection="1">
      <alignment horizontal="justify" vertical="center"/>
    </xf>
  </cellXfs>
  <cellStyles count="5">
    <cellStyle name="Обычный" xfId="0" builtinId="0"/>
    <cellStyle name="Обычный 2" xfId="1"/>
    <cellStyle name="Обычный 3" xfId="4"/>
    <cellStyle name="Обычный 6 2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G183"/>
  <sheetViews>
    <sheetView tabSelected="1" zoomScale="60" zoomScaleNormal="60" workbookViewId="0">
      <pane xSplit="1" ySplit="7" topLeftCell="N119" activePane="bottomRight" state="frozen"/>
      <selection pane="topRight" activeCell="B1" sqref="B1"/>
      <selection pane="bottomLeft" activeCell="A8" sqref="A8"/>
      <selection pane="bottomRight" activeCell="AF138" sqref="AF138:AF142"/>
    </sheetView>
  </sheetViews>
  <sheetFormatPr defaultColWidth="9.140625" defaultRowHeight="15" x14ac:dyDescent="0.25"/>
  <cols>
    <col min="1" max="1" width="45.85546875" style="119" customWidth="1"/>
    <col min="2" max="2" width="24.85546875" style="120" customWidth="1"/>
    <col min="3" max="3" width="22.7109375" style="120" customWidth="1"/>
    <col min="4" max="4" width="20.140625" style="120" customWidth="1"/>
    <col min="5" max="5" width="18.5703125" style="120" customWidth="1"/>
    <col min="6" max="6" width="21.28515625" style="120" customWidth="1"/>
    <col min="7" max="7" width="13.5703125" style="120" customWidth="1"/>
    <col min="8" max="8" width="16.7109375" style="120" customWidth="1"/>
    <col min="9" max="9" width="18.7109375" style="120" customWidth="1"/>
    <col min="10" max="10" width="16.5703125" style="120" customWidth="1"/>
    <col min="11" max="11" width="19" style="120" customWidth="1"/>
    <col min="12" max="12" width="18.42578125" style="120" customWidth="1"/>
    <col min="13" max="13" width="15.85546875" style="120" customWidth="1"/>
    <col min="14" max="14" width="16.42578125" style="120" customWidth="1"/>
    <col min="15" max="15" width="17" style="120" customWidth="1"/>
    <col min="16" max="16" width="15.5703125" style="120" customWidth="1"/>
    <col min="17" max="17" width="16.42578125" style="120" customWidth="1"/>
    <col min="18" max="18" width="16.7109375" style="120" customWidth="1"/>
    <col min="19" max="19" width="17.85546875" style="120" customWidth="1"/>
    <col min="20" max="20" width="16.140625" style="120" customWidth="1"/>
    <col min="21" max="21" width="16.42578125" style="120" customWidth="1"/>
    <col min="22" max="22" width="15.28515625" style="120" customWidth="1"/>
    <col min="23" max="23" width="17" style="120" customWidth="1"/>
    <col min="24" max="24" width="16" style="120" customWidth="1"/>
    <col min="25" max="25" width="18.140625" style="120" customWidth="1"/>
    <col min="26" max="26" width="16.5703125" style="120" customWidth="1"/>
    <col min="27" max="27" width="18.42578125" style="120" customWidth="1"/>
    <col min="28" max="28" width="16" style="120" customWidth="1"/>
    <col min="29" max="29" width="18.140625" style="120" customWidth="1"/>
    <col min="30" max="30" width="17" style="120" customWidth="1"/>
    <col min="31" max="31" width="16.5703125" style="120" customWidth="1"/>
    <col min="32" max="32" width="71.28515625" style="98" customWidth="1"/>
    <col min="33" max="33" width="17" style="98" customWidth="1"/>
    <col min="34" max="16384" width="9.140625" style="98"/>
  </cols>
  <sheetData>
    <row r="1" spans="1:33" ht="20.25" x14ac:dyDescent="0.25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152"/>
      <c r="U1" s="152"/>
      <c r="V1" s="152"/>
      <c r="W1" s="152"/>
      <c r="X1" s="152"/>
      <c r="Y1" s="152"/>
      <c r="Z1" s="33"/>
      <c r="AA1" s="33"/>
      <c r="AB1" s="33"/>
      <c r="AC1" s="34"/>
      <c r="AD1" s="34"/>
      <c r="AE1" s="34"/>
      <c r="AF1" s="97"/>
    </row>
    <row r="2" spans="1:33" ht="20.25" x14ac:dyDescent="0.25">
      <c r="A2" s="157">
        <f>C28-D28</f>
        <v>5587.7809999999999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34"/>
      <c r="AF2" s="97"/>
    </row>
    <row r="3" spans="1:33" ht="20.25" customHeight="1" x14ac:dyDescent="0.25">
      <c r="A3" s="153" t="s">
        <v>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</row>
    <row r="4" spans="1:33" ht="20.25" customHeight="1" x14ac:dyDescent="0.25">
      <c r="A4" s="153" t="s">
        <v>1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</row>
    <row r="5" spans="1:33" ht="20.25" x14ac:dyDescent="0.25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32"/>
      <c r="Q5" s="32"/>
      <c r="R5" s="32"/>
      <c r="S5" s="32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97"/>
    </row>
    <row r="6" spans="1:33" ht="57.75" customHeight="1" x14ac:dyDescent="0.25">
      <c r="A6" s="35" t="s">
        <v>2</v>
      </c>
      <c r="B6" s="36" t="s">
        <v>62</v>
      </c>
      <c r="C6" s="36" t="s">
        <v>63</v>
      </c>
      <c r="D6" s="36" t="s">
        <v>64</v>
      </c>
      <c r="E6" s="36" t="s">
        <v>65</v>
      </c>
      <c r="F6" s="36" t="s">
        <v>3</v>
      </c>
      <c r="G6" s="36"/>
      <c r="H6" s="150" t="s">
        <v>4</v>
      </c>
      <c r="I6" s="151"/>
      <c r="J6" s="150" t="s">
        <v>5</v>
      </c>
      <c r="K6" s="151"/>
      <c r="L6" s="150" t="s">
        <v>6</v>
      </c>
      <c r="M6" s="151"/>
      <c r="N6" s="150" t="s">
        <v>7</v>
      </c>
      <c r="O6" s="151"/>
      <c r="P6" s="150" t="s">
        <v>8</v>
      </c>
      <c r="Q6" s="151"/>
      <c r="R6" s="150" t="s">
        <v>9</v>
      </c>
      <c r="S6" s="151"/>
      <c r="T6" s="150" t="s">
        <v>10</v>
      </c>
      <c r="U6" s="151"/>
      <c r="V6" s="150" t="s">
        <v>11</v>
      </c>
      <c r="W6" s="151"/>
      <c r="X6" s="150" t="s">
        <v>12</v>
      </c>
      <c r="Y6" s="151"/>
      <c r="Z6" s="150" t="s">
        <v>13</v>
      </c>
      <c r="AA6" s="151"/>
      <c r="AB6" s="150" t="s">
        <v>14</v>
      </c>
      <c r="AC6" s="151"/>
      <c r="AD6" s="150" t="s">
        <v>15</v>
      </c>
      <c r="AE6" s="151"/>
      <c r="AF6" s="99" t="s">
        <v>16</v>
      </c>
    </row>
    <row r="7" spans="1:33" ht="56.25" x14ac:dyDescent="0.25">
      <c r="A7" s="35"/>
      <c r="B7" s="37" t="s">
        <v>61</v>
      </c>
      <c r="C7" s="38">
        <v>45292</v>
      </c>
      <c r="D7" s="38">
        <v>45292</v>
      </c>
      <c r="E7" s="38">
        <v>45292</v>
      </c>
      <c r="F7" s="36" t="s">
        <v>17</v>
      </c>
      <c r="G7" s="36" t="s">
        <v>18</v>
      </c>
      <c r="H7" s="14" t="s">
        <v>19</v>
      </c>
      <c r="I7" s="14" t="s">
        <v>20</v>
      </c>
      <c r="J7" s="14" t="s">
        <v>19</v>
      </c>
      <c r="K7" s="14" t="s">
        <v>20</v>
      </c>
      <c r="L7" s="14" t="s">
        <v>19</v>
      </c>
      <c r="M7" s="14" t="s">
        <v>20</v>
      </c>
      <c r="N7" s="14" t="s">
        <v>19</v>
      </c>
      <c r="O7" s="14" t="s">
        <v>20</v>
      </c>
      <c r="P7" s="14" t="s">
        <v>19</v>
      </c>
      <c r="Q7" s="14" t="s">
        <v>20</v>
      </c>
      <c r="R7" s="14" t="s">
        <v>19</v>
      </c>
      <c r="S7" s="14" t="s">
        <v>20</v>
      </c>
      <c r="T7" s="14" t="s">
        <v>19</v>
      </c>
      <c r="U7" s="14" t="s">
        <v>20</v>
      </c>
      <c r="V7" s="14" t="s">
        <v>19</v>
      </c>
      <c r="W7" s="14" t="s">
        <v>20</v>
      </c>
      <c r="X7" s="14" t="s">
        <v>19</v>
      </c>
      <c r="Y7" s="14" t="s">
        <v>20</v>
      </c>
      <c r="Z7" s="14" t="s">
        <v>19</v>
      </c>
      <c r="AA7" s="14" t="s">
        <v>20</v>
      </c>
      <c r="AB7" s="14" t="s">
        <v>19</v>
      </c>
      <c r="AC7" s="14" t="s">
        <v>20</v>
      </c>
      <c r="AD7" s="14" t="s">
        <v>19</v>
      </c>
      <c r="AE7" s="14" t="s">
        <v>20</v>
      </c>
      <c r="AF7" s="99"/>
      <c r="AG7" s="156"/>
    </row>
    <row r="8" spans="1:33" ht="18.75" x14ac:dyDescent="0.25">
      <c r="A8" s="39">
        <v>1</v>
      </c>
      <c r="B8" s="40">
        <v>2</v>
      </c>
      <c r="C8" s="40">
        <v>3</v>
      </c>
      <c r="D8" s="40">
        <v>4</v>
      </c>
      <c r="E8" s="40">
        <v>5</v>
      </c>
      <c r="F8" s="40">
        <v>6</v>
      </c>
      <c r="G8" s="40">
        <v>7</v>
      </c>
      <c r="H8" s="40">
        <v>8</v>
      </c>
      <c r="I8" s="40">
        <v>9</v>
      </c>
      <c r="J8" s="40">
        <v>10</v>
      </c>
      <c r="K8" s="40">
        <v>11</v>
      </c>
      <c r="L8" s="40">
        <v>12</v>
      </c>
      <c r="M8" s="40">
        <v>13</v>
      </c>
      <c r="N8" s="40">
        <v>14</v>
      </c>
      <c r="O8" s="40">
        <v>15</v>
      </c>
      <c r="P8" s="40">
        <v>16</v>
      </c>
      <c r="Q8" s="40">
        <v>17</v>
      </c>
      <c r="R8" s="40">
        <v>18</v>
      </c>
      <c r="S8" s="40">
        <v>19</v>
      </c>
      <c r="T8" s="40">
        <v>20</v>
      </c>
      <c r="U8" s="40">
        <v>21</v>
      </c>
      <c r="V8" s="40">
        <v>22</v>
      </c>
      <c r="W8" s="40">
        <v>23</v>
      </c>
      <c r="X8" s="40">
        <v>24</v>
      </c>
      <c r="Y8" s="40">
        <v>25</v>
      </c>
      <c r="Z8" s="40">
        <v>26</v>
      </c>
      <c r="AA8" s="40">
        <v>27</v>
      </c>
      <c r="AB8" s="40">
        <v>28</v>
      </c>
      <c r="AC8" s="40">
        <v>29</v>
      </c>
      <c r="AD8" s="40">
        <v>30</v>
      </c>
      <c r="AE8" s="40">
        <v>31</v>
      </c>
      <c r="AF8" s="40">
        <v>32</v>
      </c>
    </row>
    <row r="9" spans="1:33" ht="41.45" customHeight="1" x14ac:dyDescent="0.25">
      <c r="A9" s="154" t="s">
        <v>21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00"/>
    </row>
    <row r="10" spans="1:33" ht="28.9" customHeight="1" x14ac:dyDescent="0.25">
      <c r="A10" s="154" t="s">
        <v>22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00"/>
    </row>
    <row r="11" spans="1:33" s="102" customFormat="1" ht="45.75" customHeight="1" x14ac:dyDescent="0.25">
      <c r="A11" s="130" t="s">
        <v>23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2"/>
      <c r="AF11" s="107"/>
    </row>
    <row r="12" spans="1:33" ht="18.75" x14ac:dyDescent="0.3">
      <c r="A12" s="1" t="s">
        <v>24</v>
      </c>
      <c r="B12" s="15">
        <f>H12+J12+L12+N12+P12+R12+T12+V12+X12+Z12+AB12+AD12</f>
        <v>0</v>
      </c>
      <c r="C12" s="15">
        <f>H12+J12+L12+N12+P12+R12+T12+V12+X12+Z12+AB12</f>
        <v>0</v>
      </c>
      <c r="D12" s="16">
        <v>0</v>
      </c>
      <c r="E12" s="16">
        <v>0</v>
      </c>
      <c r="F12" s="4">
        <f>IFERROR(E12/B12*100,0)</f>
        <v>0</v>
      </c>
      <c r="G12" s="4">
        <f>IFERROR(E12/C12*100,0)</f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03"/>
    </row>
    <row r="13" spans="1:33" ht="18.75" x14ac:dyDescent="0.3">
      <c r="A13" s="1" t="s">
        <v>25</v>
      </c>
      <c r="B13" s="15">
        <f>H13+J13+L13+N13+P13+R13+T13+V13+X13+Z13+AB13+AD13</f>
        <v>0</v>
      </c>
      <c r="C13" s="15">
        <f>H13+J13+L13+N13+P13+R13+T13+V13+X13+Z13+AB13</f>
        <v>0</v>
      </c>
      <c r="D13" s="16">
        <f>E13</f>
        <v>0</v>
      </c>
      <c r="E13" s="15">
        <f>I13+K13+M13+O13+Q13+S13+U13+W13+Y13+AA13+AC13+AE13</f>
        <v>0</v>
      </c>
      <c r="F13" s="4">
        <f>IFERROR(E13/B13*100,0)</f>
        <v>0</v>
      </c>
      <c r="G13" s="4">
        <f>IFERROR(E13/C13*100,0)</f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f>AD62</f>
        <v>0</v>
      </c>
      <c r="AE13" s="14">
        <v>0</v>
      </c>
      <c r="AF13" s="103"/>
    </row>
    <row r="14" spans="1:33" ht="18.75" x14ac:dyDescent="0.3">
      <c r="A14" s="1" t="s">
        <v>26</v>
      </c>
      <c r="B14" s="15">
        <v>0</v>
      </c>
      <c r="C14" s="15">
        <f>H14+J14+L14+N14+P14+R14+T14+V14+X14+Z14+AB14</f>
        <v>0</v>
      </c>
      <c r="D14" s="16">
        <f>E14</f>
        <v>0</v>
      </c>
      <c r="E14" s="15">
        <f>I14+K14+M14+O14+Q14+S14+U14+W14+Y14+AA14+AC14+AE14</f>
        <v>0</v>
      </c>
      <c r="F14" s="4">
        <f>IFERROR(E14/B14*100,0)</f>
        <v>0</v>
      </c>
      <c r="G14" s="4">
        <f>IFERROR(E14/C14*100,0)</f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03"/>
    </row>
    <row r="15" spans="1:33" ht="18.75" x14ac:dyDescent="0.3">
      <c r="A15" s="1" t="s">
        <v>27</v>
      </c>
      <c r="B15" s="15">
        <v>0</v>
      </c>
      <c r="C15" s="15">
        <f>H15+J15+L15+N15+P15+R15+T15+V15+X15+Z15+AB15</f>
        <v>0</v>
      </c>
      <c r="D15" s="16">
        <f>E15</f>
        <v>0</v>
      </c>
      <c r="E15" s="15">
        <f>I15+K15+M15+O15+Q15+S15+U15+W15+Y15+AA15+AC15+AE15</f>
        <v>0</v>
      </c>
      <c r="F15" s="4">
        <f>IFERROR(E15/B15*100,0)</f>
        <v>0</v>
      </c>
      <c r="G15" s="4">
        <f>IFERROR(E15/C15*100,0)</f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03"/>
    </row>
    <row r="16" spans="1:33" ht="18.75" x14ac:dyDescent="0.3">
      <c r="A16" s="1" t="s">
        <v>28</v>
      </c>
      <c r="B16" s="15">
        <f>H16+J16+L16+N16+P16+R16+T16+V16+X16+Z16+AB16+AD16</f>
        <v>0</v>
      </c>
      <c r="C16" s="15">
        <f>H16+J16+L16+N16+P16+R16+T16+V16+X16+Z16+AB16</f>
        <v>0</v>
      </c>
      <c r="D16" s="16">
        <f>E16</f>
        <v>0</v>
      </c>
      <c r="E16" s="15">
        <f>I16+K16+M16+O16+Q16+S16+U16+W16+Y16+AA16+AC16+AE16</f>
        <v>0</v>
      </c>
      <c r="F16" s="4">
        <f>IFERROR(E16/B16*100,0)</f>
        <v>0</v>
      </c>
      <c r="G16" s="4">
        <f>IFERROR(E16/C16*100,0)</f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04"/>
    </row>
    <row r="17" spans="1:32" s="102" customFormat="1" ht="81.75" customHeight="1" x14ac:dyDescent="0.25">
      <c r="A17" s="130" t="s">
        <v>29</v>
      </c>
      <c r="B17" s="131"/>
      <c r="C17" s="131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1"/>
      <c r="AF17" s="6"/>
    </row>
    <row r="18" spans="1:32" ht="18.75" x14ac:dyDescent="0.3">
      <c r="A18" s="1" t="s">
        <v>24</v>
      </c>
      <c r="B18" s="16">
        <f>H18+J18+L18+N18+P18+R18+T18+V18+X18+Z18+AB18+AD18</f>
        <v>0</v>
      </c>
      <c r="C18" s="15">
        <f>C19+C20+C21+C22</f>
        <v>0</v>
      </c>
      <c r="D18" s="16">
        <f>I18</f>
        <v>0</v>
      </c>
      <c r="E18" s="15">
        <f>E19+E20+E21+E22</f>
        <v>0</v>
      </c>
      <c r="F18" s="4">
        <f>IFERROR(E18/B18*100,0)</f>
        <v>0</v>
      </c>
      <c r="G18" s="4">
        <f>IFERROR(E18/C18*100,0)</f>
        <v>0</v>
      </c>
      <c r="H18" s="13">
        <v>0</v>
      </c>
      <c r="I18" s="13">
        <f t="shared" ref="I18:AE20" si="0">SUM(I19:I22)</f>
        <v>0</v>
      </c>
      <c r="J18" s="13">
        <v>0</v>
      </c>
      <c r="K18" s="13">
        <f t="shared" si="0"/>
        <v>0</v>
      </c>
      <c r="L18" s="13">
        <f t="shared" si="0"/>
        <v>0</v>
      </c>
      <c r="M18" s="13">
        <f t="shared" si="0"/>
        <v>0</v>
      </c>
      <c r="N18" s="13">
        <f t="shared" si="0"/>
        <v>0</v>
      </c>
      <c r="O18" s="13">
        <f t="shared" si="0"/>
        <v>0</v>
      </c>
      <c r="P18" s="13">
        <f t="shared" si="0"/>
        <v>0</v>
      </c>
      <c r="Q18" s="13">
        <f t="shared" si="0"/>
        <v>0</v>
      </c>
      <c r="R18" s="13">
        <f t="shared" si="0"/>
        <v>0</v>
      </c>
      <c r="S18" s="13">
        <f t="shared" si="0"/>
        <v>0</v>
      </c>
      <c r="T18" s="13">
        <f t="shared" si="0"/>
        <v>0</v>
      </c>
      <c r="U18" s="13">
        <f t="shared" si="0"/>
        <v>0</v>
      </c>
      <c r="V18" s="13">
        <v>0</v>
      </c>
      <c r="W18" s="13">
        <f t="shared" si="0"/>
        <v>0</v>
      </c>
      <c r="X18" s="13">
        <f t="shared" si="0"/>
        <v>0</v>
      </c>
      <c r="Y18" s="13">
        <f t="shared" si="0"/>
        <v>0</v>
      </c>
      <c r="Z18" s="13">
        <v>0</v>
      </c>
      <c r="AA18" s="13">
        <f t="shared" si="0"/>
        <v>0</v>
      </c>
      <c r="AB18" s="13">
        <v>0</v>
      </c>
      <c r="AC18" s="13">
        <f t="shared" si="0"/>
        <v>0</v>
      </c>
      <c r="AD18" s="13">
        <f t="shared" si="0"/>
        <v>0</v>
      </c>
      <c r="AE18" s="13">
        <f t="shared" si="0"/>
        <v>0</v>
      </c>
      <c r="AF18" s="103"/>
    </row>
    <row r="19" spans="1:32" ht="18.75" x14ac:dyDescent="0.3">
      <c r="A19" s="1" t="s">
        <v>25</v>
      </c>
      <c r="B19" s="15">
        <f>H19+J19+L19+N19+P19+R19+T19+V19+X19+Z19+AB19+AD19</f>
        <v>0</v>
      </c>
      <c r="C19" s="15">
        <f>H19+J19+L19+N19+P19+R19+T19+V19+X19+Z19+AB19</f>
        <v>0</v>
      </c>
      <c r="D19" s="16">
        <f>I19</f>
        <v>0</v>
      </c>
      <c r="E19" s="15">
        <f>I19+K19+M19+O19+Q19+S19+U19+W19+Y19+AA19+AC19+AE19</f>
        <v>0</v>
      </c>
      <c r="F19" s="4">
        <f>IFERROR(E19/B19*100,0)</f>
        <v>0</v>
      </c>
      <c r="G19" s="4">
        <f>IFERROR(E19/C19*100,0)</f>
        <v>0</v>
      </c>
      <c r="H19" s="13">
        <v>0</v>
      </c>
      <c r="I19" s="13">
        <f t="shared" si="0"/>
        <v>0</v>
      </c>
      <c r="J19" s="13">
        <v>0</v>
      </c>
      <c r="K19" s="13">
        <f t="shared" si="0"/>
        <v>0</v>
      </c>
      <c r="L19" s="13">
        <f t="shared" si="0"/>
        <v>0</v>
      </c>
      <c r="M19" s="13">
        <f t="shared" si="0"/>
        <v>0</v>
      </c>
      <c r="N19" s="13">
        <f t="shared" si="0"/>
        <v>0</v>
      </c>
      <c r="O19" s="13">
        <f t="shared" si="0"/>
        <v>0</v>
      </c>
      <c r="P19" s="13">
        <v>0</v>
      </c>
      <c r="Q19" s="13">
        <f>SUM(Q20:Q23)</f>
        <v>0</v>
      </c>
      <c r="R19" s="13">
        <f>SUM(R20:R23)</f>
        <v>0</v>
      </c>
      <c r="S19" s="13">
        <f>SUM(S20:S23)</f>
        <v>0</v>
      </c>
      <c r="T19" s="13">
        <f>SUM(T20:T23)</f>
        <v>0</v>
      </c>
      <c r="U19" s="13">
        <f>SUM(U20:U23)</f>
        <v>0</v>
      </c>
      <c r="V19" s="13">
        <v>0</v>
      </c>
      <c r="W19" s="13">
        <f t="shared" ref="W19:Y20" si="1">SUM(W20:W23)</f>
        <v>0</v>
      </c>
      <c r="X19" s="13">
        <f t="shared" si="1"/>
        <v>0</v>
      </c>
      <c r="Y19" s="13">
        <f t="shared" si="1"/>
        <v>0</v>
      </c>
      <c r="Z19" s="13">
        <v>0</v>
      </c>
      <c r="AA19" s="13">
        <f>SUM(AA20:AA23)</f>
        <v>0</v>
      </c>
      <c r="AB19" s="13">
        <v>0</v>
      </c>
      <c r="AC19" s="13">
        <f>SUM(AC20:AC23)</f>
        <v>0</v>
      </c>
      <c r="AD19" s="13">
        <f>SUM(AD20:AD23)</f>
        <v>0</v>
      </c>
      <c r="AE19" s="13">
        <f>SUM(AE20:AE23)</f>
        <v>0</v>
      </c>
      <c r="AF19" s="103"/>
    </row>
    <row r="20" spans="1:32" ht="18.75" x14ac:dyDescent="0.3">
      <c r="A20" s="1" t="s">
        <v>26</v>
      </c>
      <c r="B20" s="15">
        <v>0</v>
      </c>
      <c r="C20" s="15">
        <f>H20+J20+L20+N20+P20+R20+T20+V20+X20+Z20+AB20</f>
        <v>0</v>
      </c>
      <c r="D20" s="16">
        <f>I20</f>
        <v>0</v>
      </c>
      <c r="E20" s="15">
        <f>I20+K20+M20+O20+Q20+S20+U20+AD20+Y20+AA20+AC20+AE20</f>
        <v>0</v>
      </c>
      <c r="F20" s="4">
        <f>IFERROR(E20/B20*100,0)</f>
        <v>0</v>
      </c>
      <c r="G20" s="4">
        <f>IFERROR(E20/C20*100,0)</f>
        <v>0</v>
      </c>
      <c r="H20" s="13">
        <v>0</v>
      </c>
      <c r="I20" s="13">
        <f t="shared" si="0"/>
        <v>0</v>
      </c>
      <c r="J20" s="13">
        <v>0</v>
      </c>
      <c r="K20" s="13">
        <f t="shared" si="0"/>
        <v>0</v>
      </c>
      <c r="L20" s="13">
        <f t="shared" si="0"/>
        <v>0</v>
      </c>
      <c r="M20" s="13">
        <f t="shared" si="0"/>
        <v>0</v>
      </c>
      <c r="N20" s="13">
        <v>0</v>
      </c>
      <c r="O20" s="13">
        <f t="shared" si="0"/>
        <v>0</v>
      </c>
      <c r="P20" s="13">
        <f t="shared" si="0"/>
        <v>0</v>
      </c>
      <c r="Q20" s="13">
        <f t="shared" si="0"/>
        <v>0</v>
      </c>
      <c r="R20" s="13">
        <v>0</v>
      </c>
      <c r="S20" s="13">
        <f t="shared" si="0"/>
        <v>0</v>
      </c>
      <c r="T20" s="13">
        <f t="shared" si="0"/>
        <v>0</v>
      </c>
      <c r="U20" s="13">
        <f t="shared" si="0"/>
        <v>0</v>
      </c>
      <c r="V20" s="13">
        <v>0</v>
      </c>
      <c r="W20" s="13">
        <f t="shared" si="1"/>
        <v>0</v>
      </c>
      <c r="X20" s="13">
        <f t="shared" si="1"/>
        <v>0</v>
      </c>
      <c r="Y20" s="13">
        <f t="shared" si="1"/>
        <v>0</v>
      </c>
      <c r="Z20" s="13">
        <v>0</v>
      </c>
      <c r="AA20" s="13">
        <f>SUM(AA21:AA24)</f>
        <v>0</v>
      </c>
      <c r="AB20" s="13">
        <v>0</v>
      </c>
      <c r="AC20" s="13">
        <f>SUM(AC21:AC24)</f>
        <v>0</v>
      </c>
      <c r="AD20" s="13">
        <v>0</v>
      </c>
      <c r="AE20" s="13">
        <f>SUM(AE21:AE24)</f>
        <v>0</v>
      </c>
      <c r="AF20" s="103"/>
    </row>
    <row r="21" spans="1:32" ht="18.75" x14ac:dyDescent="0.3">
      <c r="A21" s="1" t="s">
        <v>27</v>
      </c>
      <c r="B21" s="15">
        <f>H21+J21+L21+N21+P21+R21+T21+V21+X21+Z21+AB21+AD21</f>
        <v>0</v>
      </c>
      <c r="C21" s="15">
        <f>H21+J21+L21+N21+P21+R21+T21+V21+X21+Z21+AB21</f>
        <v>0</v>
      </c>
      <c r="D21" s="16">
        <f>I21</f>
        <v>0</v>
      </c>
      <c r="E21" s="15">
        <f>I21+K21+M21+O21+Q21+S21+U21+W21+Y21+AA21+AC21+AE21</f>
        <v>0</v>
      </c>
      <c r="F21" s="4">
        <f>IFERROR(E21/B21*100,0)</f>
        <v>0</v>
      </c>
      <c r="G21" s="4">
        <f>IFERROR(E21/C21*100,0)</f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03"/>
    </row>
    <row r="22" spans="1:32" ht="18.75" x14ac:dyDescent="0.3">
      <c r="A22" s="1" t="s">
        <v>28</v>
      </c>
      <c r="B22" s="15">
        <f>H22+J22+L22+N22+P22+R22+T22+V22+X22+Z22+AB22+AD22</f>
        <v>0</v>
      </c>
      <c r="C22" s="15">
        <f>H22+J22+L22+N22+P22+R22+T22+V22+X22+Z22+AB22</f>
        <v>0</v>
      </c>
      <c r="D22" s="16">
        <f>I22</f>
        <v>0</v>
      </c>
      <c r="E22" s="15">
        <f>I22+K22+M22+O22+Q22+S22+U22+W22+Y22+AA22+AC22+AE22</f>
        <v>0</v>
      </c>
      <c r="F22" s="4">
        <f>IFERROR(E22/B22*100,0)</f>
        <v>0</v>
      </c>
      <c r="G22" s="4">
        <f>IFERROR(E22/C22*100,0)</f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04"/>
    </row>
    <row r="23" spans="1:32" ht="18.75" x14ac:dyDescent="0.25">
      <c r="A23" s="41" t="s">
        <v>30</v>
      </c>
      <c r="B23" s="42"/>
      <c r="C23" s="43"/>
      <c r="D23" s="43"/>
      <c r="E23" s="42"/>
      <c r="F23" s="44"/>
      <c r="G23" s="44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6"/>
      <c r="AF23" s="6"/>
    </row>
    <row r="24" spans="1:32" s="102" customFormat="1" ht="32.25" customHeight="1" x14ac:dyDescent="0.25">
      <c r="A24" s="130" t="s">
        <v>57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2"/>
      <c r="AF24" s="105"/>
    </row>
    <row r="25" spans="1:32" ht="18.75" x14ac:dyDescent="0.3">
      <c r="A25" s="12" t="s">
        <v>24</v>
      </c>
      <c r="B25" s="2">
        <f>B31</f>
        <v>11783.772999999999</v>
      </c>
      <c r="C25" s="2">
        <f t="shared" ref="C25:E28" si="2">C31</f>
        <v>11783.772999999999</v>
      </c>
      <c r="D25" s="14">
        <f t="shared" si="2"/>
        <v>4480.9250000000002</v>
      </c>
      <c r="E25" s="14">
        <f t="shared" si="2"/>
        <v>4480.9250000000002</v>
      </c>
      <c r="F25" s="4">
        <f>IFERROR(E25/B25*100,0)</f>
        <v>38.026233193731755</v>
      </c>
      <c r="G25" s="4">
        <f>IFERROR(E25/C25*100,0)</f>
        <v>38.026233193731755</v>
      </c>
      <c r="H25" s="13">
        <v>0</v>
      </c>
      <c r="I25" s="13">
        <v>0</v>
      </c>
      <c r="J25" s="13">
        <v>0</v>
      </c>
      <c r="K25" s="13">
        <v>0</v>
      </c>
      <c r="L25" s="13">
        <f>L31</f>
        <v>166.55</v>
      </c>
      <c r="M25" s="13">
        <v>0</v>
      </c>
      <c r="N25" s="13">
        <v>0</v>
      </c>
      <c r="O25" s="13">
        <f t="shared" ref="O25:O28" si="3">O31</f>
        <v>600</v>
      </c>
      <c r="P25" s="13">
        <v>0</v>
      </c>
      <c r="Q25" s="13">
        <f>Q28</f>
        <v>120</v>
      </c>
      <c r="R25" s="13">
        <f t="shared" ref="R25:S25" si="4">R31</f>
        <v>150</v>
      </c>
      <c r="S25" s="13">
        <f t="shared" si="4"/>
        <v>150</v>
      </c>
      <c r="T25" s="13">
        <v>0</v>
      </c>
      <c r="U25" s="13">
        <v>0</v>
      </c>
      <c r="V25" s="13">
        <v>0</v>
      </c>
      <c r="W25" s="13">
        <v>0</v>
      </c>
      <c r="X25" s="13">
        <f>X29</f>
        <v>0</v>
      </c>
      <c r="Y25" s="13">
        <v>0</v>
      </c>
      <c r="Z25" s="13">
        <f>Z31</f>
        <v>958.12400000000002</v>
      </c>
      <c r="AA25" s="13">
        <f t="shared" ref="AA25:AE25" si="5">AA31</f>
        <v>958.12400000000002</v>
      </c>
      <c r="AB25" s="13">
        <f t="shared" si="5"/>
        <v>1746.1990000000001</v>
      </c>
      <c r="AC25" s="13">
        <f t="shared" si="5"/>
        <v>1754.471</v>
      </c>
      <c r="AD25" s="13">
        <f t="shared" si="5"/>
        <v>8042.9</v>
      </c>
      <c r="AE25" s="13">
        <f t="shared" si="5"/>
        <v>898.33</v>
      </c>
      <c r="AF25" s="127" t="s">
        <v>78</v>
      </c>
    </row>
    <row r="26" spans="1:32" ht="18.75" x14ac:dyDescent="0.3">
      <c r="A26" s="12" t="s">
        <v>25</v>
      </c>
      <c r="B26" s="2">
        <f>B32</f>
        <v>0</v>
      </c>
      <c r="C26" s="2">
        <f t="shared" si="2"/>
        <v>0</v>
      </c>
      <c r="D26" s="14">
        <f t="shared" si="2"/>
        <v>0</v>
      </c>
      <c r="E26" s="14">
        <f t="shared" si="2"/>
        <v>0</v>
      </c>
      <c r="F26" s="4">
        <f>IFERROR(E26/B26*100,0)</f>
        <v>0</v>
      </c>
      <c r="G26" s="4">
        <f>IFERROR(E26/C26*100,0)</f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f t="shared" si="3"/>
        <v>0</v>
      </c>
      <c r="P26" s="13">
        <v>0</v>
      </c>
      <c r="Q26" s="13">
        <v>0</v>
      </c>
      <c r="R26" s="13">
        <f t="shared" ref="R26:S26" si="6">R32</f>
        <v>0</v>
      </c>
      <c r="S26" s="13">
        <f t="shared" si="6"/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f t="shared" ref="AD26:AE29" si="7">AD32</f>
        <v>0</v>
      </c>
      <c r="AE26" s="13">
        <f t="shared" si="7"/>
        <v>0</v>
      </c>
      <c r="AF26" s="128"/>
    </row>
    <row r="27" spans="1:32" ht="18.75" x14ac:dyDescent="0.3">
      <c r="A27" s="12" t="s">
        <v>26</v>
      </c>
      <c r="B27" s="2">
        <f>B33</f>
        <v>2460.8990000000003</v>
      </c>
      <c r="C27" s="2">
        <f t="shared" si="2"/>
        <v>2460.8990000000003</v>
      </c>
      <c r="D27" s="14">
        <f t="shared" si="2"/>
        <v>2460.8320000000003</v>
      </c>
      <c r="E27" s="14">
        <f t="shared" si="2"/>
        <v>2460.8320000000003</v>
      </c>
      <c r="F27" s="4">
        <f>IFERROR(E27/B27*100,0)</f>
        <v>99.997277417724177</v>
      </c>
      <c r="G27" s="4">
        <f>IFERROR(E27/C27*100,0)</f>
        <v>99.997277417724177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f t="shared" si="3"/>
        <v>0</v>
      </c>
      <c r="P27" s="13">
        <v>0</v>
      </c>
      <c r="Q27" s="13">
        <v>0</v>
      </c>
      <c r="R27" s="13">
        <f t="shared" ref="R27:S27" si="8">R33</f>
        <v>0</v>
      </c>
      <c r="S27" s="13">
        <f t="shared" si="8"/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f t="shared" ref="Y27:AC28" si="9">Y33</f>
        <v>0</v>
      </c>
      <c r="Z27" s="13">
        <f t="shared" si="9"/>
        <v>871.89300000000003</v>
      </c>
      <c r="AA27" s="13">
        <f t="shared" si="9"/>
        <v>871.89300000000003</v>
      </c>
      <c r="AB27" s="13">
        <f t="shared" si="9"/>
        <v>1589.0060000000001</v>
      </c>
      <c r="AC27" s="13">
        <f t="shared" si="9"/>
        <v>1588.9390000000001</v>
      </c>
      <c r="AD27" s="13">
        <f t="shared" si="7"/>
        <v>0</v>
      </c>
      <c r="AE27" s="13">
        <f t="shared" si="7"/>
        <v>0</v>
      </c>
      <c r="AF27" s="128"/>
    </row>
    <row r="28" spans="1:32" ht="18.75" x14ac:dyDescent="0.3">
      <c r="A28" s="12" t="s">
        <v>27</v>
      </c>
      <c r="B28" s="2">
        <f>B34</f>
        <v>6092.8739999999998</v>
      </c>
      <c r="C28" s="2">
        <f t="shared" si="2"/>
        <v>6092.8739999999998</v>
      </c>
      <c r="D28" s="14">
        <f t="shared" si="2"/>
        <v>505.09300000000007</v>
      </c>
      <c r="E28" s="14">
        <f t="shared" si="2"/>
        <v>505.09300000000007</v>
      </c>
      <c r="F28" s="4">
        <f>IFERROR(E28/B28*100,0)</f>
        <v>8.2898973456533014</v>
      </c>
      <c r="G28" s="4">
        <f>IFERROR(E28/C28*100,0)</f>
        <v>8.2898973456533014</v>
      </c>
      <c r="H28" s="13">
        <v>0</v>
      </c>
      <c r="I28" s="13">
        <v>0</v>
      </c>
      <c r="J28" s="13">
        <v>0</v>
      </c>
      <c r="K28" s="13">
        <v>0</v>
      </c>
      <c r="L28" s="13">
        <v>166.55</v>
      </c>
      <c r="M28" s="13">
        <v>0</v>
      </c>
      <c r="N28" s="13">
        <v>0</v>
      </c>
      <c r="O28" s="13">
        <f t="shared" si="3"/>
        <v>0</v>
      </c>
      <c r="P28" s="13">
        <v>0</v>
      </c>
      <c r="Q28" s="13">
        <v>120</v>
      </c>
      <c r="R28" s="13">
        <f t="shared" ref="R28:S28" si="10">R34</f>
        <v>0</v>
      </c>
      <c r="S28" s="13">
        <f t="shared" si="10"/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f t="shared" si="9"/>
        <v>0</v>
      </c>
      <c r="Z28" s="13">
        <f t="shared" si="9"/>
        <v>86.230999999999995</v>
      </c>
      <c r="AA28" s="13">
        <f t="shared" si="9"/>
        <v>86.230999999999995</v>
      </c>
      <c r="AB28" s="13">
        <f t="shared" si="9"/>
        <v>157.19300000000001</v>
      </c>
      <c r="AC28" s="13">
        <f t="shared" si="9"/>
        <v>165.53200000000001</v>
      </c>
      <c r="AD28" s="13">
        <f t="shared" si="7"/>
        <v>5562.9</v>
      </c>
      <c r="AE28" s="13">
        <f t="shared" si="7"/>
        <v>133.33000000000001</v>
      </c>
      <c r="AF28" s="128"/>
    </row>
    <row r="29" spans="1:32" ht="30.75" customHeight="1" x14ac:dyDescent="0.25">
      <c r="A29" s="12" t="s">
        <v>28</v>
      </c>
      <c r="B29" s="2">
        <f>B35</f>
        <v>3230</v>
      </c>
      <c r="C29" s="15">
        <f>C35</f>
        <v>3230</v>
      </c>
      <c r="D29" s="14">
        <f>D35</f>
        <v>1515</v>
      </c>
      <c r="E29" s="14">
        <f>E35</f>
        <v>1515</v>
      </c>
      <c r="F29" s="23">
        <f>IFERROR(E29/B29*100,0)</f>
        <v>46.904024767801857</v>
      </c>
      <c r="G29" s="23">
        <f>IFERROR(E29/C29*100,0)</f>
        <v>46.904024767801857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f>O35</f>
        <v>600</v>
      </c>
      <c r="P29" s="13">
        <v>0</v>
      </c>
      <c r="Q29" s="13">
        <f t="shared" ref="Q29:T29" si="11">Q35</f>
        <v>0</v>
      </c>
      <c r="R29" s="13">
        <f t="shared" si="11"/>
        <v>150</v>
      </c>
      <c r="S29" s="13">
        <f t="shared" si="11"/>
        <v>150</v>
      </c>
      <c r="T29" s="13">
        <f t="shared" si="11"/>
        <v>0</v>
      </c>
      <c r="U29" s="13">
        <f>U35</f>
        <v>0</v>
      </c>
      <c r="V29" s="13">
        <v>0</v>
      </c>
      <c r="W29" s="13">
        <v>0</v>
      </c>
      <c r="X29" s="13">
        <v>0</v>
      </c>
      <c r="Y29" s="13">
        <v>0</v>
      </c>
      <c r="Z29" s="13">
        <f>Z35</f>
        <v>0</v>
      </c>
      <c r="AA29" s="13">
        <v>0</v>
      </c>
      <c r="AB29" s="13">
        <v>0</v>
      </c>
      <c r="AC29" s="13">
        <v>0</v>
      </c>
      <c r="AD29" s="13">
        <f t="shared" si="7"/>
        <v>2480</v>
      </c>
      <c r="AE29" s="13">
        <f>AE35</f>
        <v>765</v>
      </c>
      <c r="AF29" s="128"/>
    </row>
    <row r="30" spans="1:32" ht="45.75" customHeight="1" x14ac:dyDescent="0.25">
      <c r="A30" s="133" t="s">
        <v>66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5"/>
      <c r="AF30" s="128"/>
    </row>
    <row r="31" spans="1:32" ht="18.75" x14ac:dyDescent="0.3">
      <c r="A31" s="1" t="s">
        <v>24</v>
      </c>
      <c r="B31" s="2">
        <f>H31+J31+L31+N31+P31+R31+T31+V31+X31+Z31+AB31+AD31</f>
        <v>11783.772999999999</v>
      </c>
      <c r="C31" s="3">
        <f t="shared" ref="C31:C34" si="12">H31+J31+L31+N31+P31+R31+T31+V31+X31+Z31+AB31+AD31</f>
        <v>11783.772999999999</v>
      </c>
      <c r="D31" s="3">
        <f>D34+D33+D35</f>
        <v>4480.9250000000002</v>
      </c>
      <c r="E31" s="2">
        <f t="shared" ref="E31:E34" si="13">I31+K31+M31+O31+Q31+S31+U31+W31+Y31+AA31+AC31+AE31</f>
        <v>4480.9250000000002</v>
      </c>
      <c r="F31" s="4">
        <f t="shared" ref="F31:F32" si="14">E31/B31*100</f>
        <v>38.026233193731755</v>
      </c>
      <c r="G31" s="4">
        <f>IFERROR(E31/C31*100,0)</f>
        <v>38.026233193731755</v>
      </c>
      <c r="H31" s="3">
        <f>SUM(H32:H35)</f>
        <v>0</v>
      </c>
      <c r="I31" s="3">
        <v>0</v>
      </c>
      <c r="J31" s="3">
        <v>0</v>
      </c>
      <c r="K31" s="3">
        <f t="shared" ref="K31:P31" si="15">SUM(K32:K35)</f>
        <v>0</v>
      </c>
      <c r="L31" s="3">
        <f t="shared" si="15"/>
        <v>166.55</v>
      </c>
      <c r="M31" s="3">
        <f t="shared" si="15"/>
        <v>0</v>
      </c>
      <c r="N31" s="3">
        <f t="shared" si="15"/>
        <v>720</v>
      </c>
      <c r="O31" s="3">
        <f t="shared" si="15"/>
        <v>600</v>
      </c>
      <c r="P31" s="3">
        <f t="shared" si="15"/>
        <v>0</v>
      </c>
      <c r="Q31" s="3">
        <f>Q34</f>
        <v>120</v>
      </c>
      <c r="R31" s="3">
        <f t="shared" ref="R31:Y31" si="16">SUM(R32:R35)</f>
        <v>150</v>
      </c>
      <c r="S31" s="3">
        <f t="shared" si="16"/>
        <v>150</v>
      </c>
      <c r="T31" s="3">
        <f t="shared" si="16"/>
        <v>0</v>
      </c>
      <c r="U31" s="3">
        <f t="shared" si="16"/>
        <v>0</v>
      </c>
      <c r="V31" s="3">
        <f t="shared" si="16"/>
        <v>0</v>
      </c>
      <c r="W31" s="3">
        <f t="shared" si="16"/>
        <v>0</v>
      </c>
      <c r="X31" s="3">
        <f t="shared" si="16"/>
        <v>0</v>
      </c>
      <c r="Y31" s="3">
        <f t="shared" si="16"/>
        <v>0</v>
      </c>
      <c r="Z31" s="3">
        <f>Z33+Z34</f>
        <v>958.12400000000002</v>
      </c>
      <c r="AA31" s="3">
        <f>AA33+AA34</f>
        <v>958.12400000000002</v>
      </c>
      <c r="AB31" s="3">
        <f>AB34+AB35+AB33</f>
        <v>1746.1990000000001</v>
      </c>
      <c r="AC31" s="3">
        <f>AC34+AC35+AC33</f>
        <v>1754.471</v>
      </c>
      <c r="AD31" s="3">
        <f>AD33+AD34+AD35</f>
        <v>8042.9</v>
      </c>
      <c r="AE31" s="3">
        <f>AE35+AE34</f>
        <v>898.33</v>
      </c>
      <c r="AF31" s="128"/>
    </row>
    <row r="32" spans="1:32" ht="18.75" x14ac:dyDescent="0.3">
      <c r="A32" s="1" t="s">
        <v>25</v>
      </c>
      <c r="B32" s="2">
        <f>H32+J32+L32+N32+P32+R32+T32+AD32+V32+X32+Z32+AB32</f>
        <v>0</v>
      </c>
      <c r="C32" s="3">
        <f t="shared" si="12"/>
        <v>0</v>
      </c>
      <c r="D32" s="3">
        <f>E32</f>
        <v>0</v>
      </c>
      <c r="E32" s="2">
        <f t="shared" si="13"/>
        <v>0</v>
      </c>
      <c r="F32" s="4" t="e">
        <f t="shared" si="14"/>
        <v>#DIV/0!</v>
      </c>
      <c r="G32" s="4">
        <f>IFERROR(E32/C32*100,0)</f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f t="shared" ref="T32:Y32" si="17">SUM(T33:T36)</f>
        <v>0</v>
      </c>
      <c r="U32" s="3">
        <f t="shared" si="17"/>
        <v>0</v>
      </c>
      <c r="V32" s="3">
        <f t="shared" si="17"/>
        <v>0</v>
      </c>
      <c r="W32" s="3">
        <f t="shared" si="17"/>
        <v>0</v>
      </c>
      <c r="X32" s="3">
        <v>0</v>
      </c>
      <c r="Y32" s="3">
        <f t="shared" si="17"/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128"/>
    </row>
    <row r="33" spans="1:32" ht="18.75" x14ac:dyDescent="0.3">
      <c r="A33" s="1" t="s">
        <v>26</v>
      </c>
      <c r="B33" s="2">
        <f>H33+J33+L33+N33+P33+R33+T33+AD33+V33+X33+Z33+AB33</f>
        <v>2460.8990000000003</v>
      </c>
      <c r="C33" s="3">
        <f t="shared" si="12"/>
        <v>2460.8990000000003</v>
      </c>
      <c r="D33" s="3">
        <f>E33</f>
        <v>2460.8320000000003</v>
      </c>
      <c r="E33" s="2">
        <f t="shared" si="13"/>
        <v>2460.8320000000003</v>
      </c>
      <c r="F33" s="4">
        <f>E33/B33*100</f>
        <v>99.997277417724177</v>
      </c>
      <c r="G33" s="4">
        <f>IFERROR(E33/C33*100,0)</f>
        <v>99.997277417724177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3">
        <v>0</v>
      </c>
      <c r="R33" s="3">
        <v>0</v>
      </c>
      <c r="S33" s="3">
        <v>0</v>
      </c>
      <c r="T33" s="3">
        <f t="shared" ref="T33:Y33" si="18">SUM(T34:T37)</f>
        <v>0</v>
      </c>
      <c r="U33" s="3">
        <f t="shared" si="18"/>
        <v>0</v>
      </c>
      <c r="V33" s="3">
        <f t="shared" si="18"/>
        <v>0</v>
      </c>
      <c r="W33" s="3">
        <f t="shared" si="18"/>
        <v>0</v>
      </c>
      <c r="X33" s="3">
        <v>0</v>
      </c>
      <c r="Y33" s="3">
        <f t="shared" si="18"/>
        <v>0</v>
      </c>
      <c r="Z33" s="3">
        <v>871.89300000000003</v>
      </c>
      <c r="AA33" s="3">
        <f>Z33</f>
        <v>871.89300000000003</v>
      </c>
      <c r="AB33" s="3">
        <v>1589.0060000000001</v>
      </c>
      <c r="AC33" s="3">
        <v>1588.9390000000001</v>
      </c>
      <c r="AD33" s="13">
        <v>0</v>
      </c>
      <c r="AE33" s="3">
        <v>0</v>
      </c>
      <c r="AF33" s="128"/>
    </row>
    <row r="34" spans="1:32" ht="18.75" x14ac:dyDescent="0.3">
      <c r="A34" s="1" t="s">
        <v>27</v>
      </c>
      <c r="B34" s="2">
        <f>H34+J34+L34+N34+P34+R34+T34+AD34+V34+X34+Z34+AB34</f>
        <v>6092.8739999999998</v>
      </c>
      <c r="C34" s="3">
        <f t="shared" si="12"/>
        <v>6092.8739999999998</v>
      </c>
      <c r="D34" s="3">
        <f>E34</f>
        <v>505.09300000000007</v>
      </c>
      <c r="E34" s="2">
        <f t="shared" si="13"/>
        <v>505.09300000000007</v>
      </c>
      <c r="F34" s="4">
        <f t="shared" ref="F34:F35" si="19">E34/B34*100</f>
        <v>8.2898973456533014</v>
      </c>
      <c r="G34" s="4">
        <f>IFERROR(E34/C34*100,0)</f>
        <v>8.2898973456533014</v>
      </c>
      <c r="H34" s="47">
        <v>0</v>
      </c>
      <c r="I34" s="47">
        <v>0</v>
      </c>
      <c r="J34" s="47">
        <v>0</v>
      </c>
      <c r="K34" s="47">
        <v>0</v>
      </c>
      <c r="L34" s="47">
        <v>166.55</v>
      </c>
      <c r="M34" s="47">
        <v>0</v>
      </c>
      <c r="N34" s="47">
        <v>120</v>
      </c>
      <c r="O34" s="47">
        <v>0</v>
      </c>
      <c r="P34" s="47">
        <v>0</v>
      </c>
      <c r="Q34" s="3">
        <v>120</v>
      </c>
      <c r="R34" s="3">
        <v>0</v>
      </c>
      <c r="S34" s="3">
        <v>0</v>
      </c>
      <c r="T34" s="3">
        <f t="shared" ref="T34:Y34" si="20">SUM(T35:T38)</f>
        <v>0</v>
      </c>
      <c r="U34" s="3">
        <f t="shared" si="20"/>
        <v>0</v>
      </c>
      <c r="V34" s="3">
        <f t="shared" si="20"/>
        <v>0</v>
      </c>
      <c r="W34" s="3">
        <f t="shared" si="20"/>
        <v>0</v>
      </c>
      <c r="X34" s="3">
        <v>0</v>
      </c>
      <c r="Y34" s="3">
        <f t="shared" si="20"/>
        <v>0</v>
      </c>
      <c r="Z34" s="3">
        <v>86.230999999999995</v>
      </c>
      <c r="AA34" s="3">
        <f>Z34</f>
        <v>86.230999999999995</v>
      </c>
      <c r="AB34" s="3">
        <v>157.19300000000001</v>
      </c>
      <c r="AC34" s="3">
        <v>165.53200000000001</v>
      </c>
      <c r="AD34" s="13">
        <v>5562.9</v>
      </c>
      <c r="AE34" s="3">
        <v>133.33000000000001</v>
      </c>
      <c r="AF34" s="128"/>
    </row>
    <row r="35" spans="1:32" ht="39.6" customHeight="1" x14ac:dyDescent="0.3">
      <c r="A35" s="1" t="s">
        <v>28</v>
      </c>
      <c r="B35" s="2">
        <f>H35+J35+L35+N35+P35+R35+T35+AD35+V35+X35+Z35+AB35</f>
        <v>3230</v>
      </c>
      <c r="C35" s="3">
        <f>H35+J35+L35+N35+P35+R35+T35+V35+X35+Z35+AB35+AD35</f>
        <v>3230</v>
      </c>
      <c r="D35" s="3">
        <f>E35</f>
        <v>1515</v>
      </c>
      <c r="E35" s="2">
        <f>I35+K35+M35+O35+Q35+S35+U35+W35+Y35+AA35+AC35+AE35</f>
        <v>1515</v>
      </c>
      <c r="F35" s="2">
        <f t="shared" si="19"/>
        <v>46.904024767801857</v>
      </c>
      <c r="G35" s="2">
        <f>IFERROR(E35/C35*100,0)</f>
        <v>46.904024767801857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3">
        <v>0</v>
      </c>
      <c r="N35" s="3">
        <v>600</v>
      </c>
      <c r="O35" s="3">
        <v>600</v>
      </c>
      <c r="P35" s="3">
        <v>0</v>
      </c>
      <c r="Q35" s="3">
        <v>0</v>
      </c>
      <c r="R35" s="3">
        <v>150</v>
      </c>
      <c r="S35" s="3">
        <v>150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13">
        <v>2480</v>
      </c>
      <c r="AE35" s="3">
        <v>765</v>
      </c>
      <c r="AF35" s="129"/>
    </row>
    <row r="36" spans="1:32" s="102" customFormat="1" ht="39.75" customHeight="1" x14ac:dyDescent="0.25">
      <c r="A36" s="130" t="s">
        <v>58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2"/>
      <c r="AF36" s="69"/>
    </row>
    <row r="37" spans="1:32" ht="18.75" customHeight="1" x14ac:dyDescent="0.3">
      <c r="A37" s="1" t="s">
        <v>24</v>
      </c>
      <c r="B37" s="2">
        <f>H37+J37+L37+N37+P37+R37+T37+V37+X37+Z37+AB37+AD37</f>
        <v>3993.6990000000001</v>
      </c>
      <c r="C37" s="3">
        <f>SUM(C38:C41)</f>
        <v>3993.674</v>
      </c>
      <c r="D37" s="3">
        <f>SUM(D38:D41)</f>
        <v>3993.674</v>
      </c>
      <c r="E37" s="3">
        <f>SUM(E38:E41)</f>
        <v>3993.674</v>
      </c>
      <c r="F37" s="7">
        <f>E37/B37*100</f>
        <v>99.999374013915414</v>
      </c>
      <c r="G37" s="7">
        <v>0</v>
      </c>
      <c r="H37" s="3">
        <f>SUM(H38:H41)</f>
        <v>0</v>
      </c>
      <c r="I37" s="3">
        <f t="shared" ref="I37:AE37" si="21">SUM(I38:I41)</f>
        <v>0</v>
      </c>
      <c r="J37" s="3">
        <f t="shared" si="21"/>
        <v>3993.674</v>
      </c>
      <c r="K37" s="3">
        <f t="shared" si="21"/>
        <v>3993.67</v>
      </c>
      <c r="L37" s="3">
        <f t="shared" si="21"/>
        <v>0</v>
      </c>
      <c r="M37" s="3">
        <f t="shared" si="21"/>
        <v>0</v>
      </c>
      <c r="N37" s="3">
        <f t="shared" si="21"/>
        <v>0</v>
      </c>
      <c r="O37" s="3">
        <f t="shared" si="21"/>
        <v>0</v>
      </c>
      <c r="P37" s="3">
        <f t="shared" si="21"/>
        <v>0</v>
      </c>
      <c r="Q37" s="3">
        <f t="shared" si="21"/>
        <v>0</v>
      </c>
      <c r="R37" s="3">
        <f t="shared" si="21"/>
        <v>0</v>
      </c>
      <c r="S37" s="3">
        <f t="shared" si="21"/>
        <v>0</v>
      </c>
      <c r="T37" s="3">
        <f t="shared" si="21"/>
        <v>0</v>
      </c>
      <c r="U37" s="3">
        <f t="shared" si="21"/>
        <v>0</v>
      </c>
      <c r="V37" s="3">
        <f t="shared" si="21"/>
        <v>0</v>
      </c>
      <c r="W37" s="3">
        <f t="shared" si="21"/>
        <v>0</v>
      </c>
      <c r="X37" s="3">
        <f t="shared" si="21"/>
        <v>0</v>
      </c>
      <c r="Y37" s="3">
        <f t="shared" si="21"/>
        <v>0</v>
      </c>
      <c r="Z37" s="3">
        <f t="shared" si="21"/>
        <v>0</v>
      </c>
      <c r="AA37" s="3">
        <f t="shared" si="21"/>
        <v>0</v>
      </c>
      <c r="AB37" s="3">
        <f t="shared" si="21"/>
        <v>0</v>
      </c>
      <c r="AC37" s="3">
        <f t="shared" si="21"/>
        <v>0</v>
      </c>
      <c r="AD37" s="2">
        <f>AD43</f>
        <v>2.5000000000000001E-2</v>
      </c>
      <c r="AE37" s="8">
        <f t="shared" si="21"/>
        <v>0</v>
      </c>
      <c r="AF37" s="127" t="s">
        <v>68</v>
      </c>
    </row>
    <row r="38" spans="1:32" ht="18.75" x14ac:dyDescent="0.3">
      <c r="A38" s="1" t="s">
        <v>25</v>
      </c>
      <c r="B38" s="2">
        <f t="shared" ref="B38:E41" si="22">B44</f>
        <v>0</v>
      </c>
      <c r="C38" s="2">
        <f t="shared" si="22"/>
        <v>0</v>
      </c>
      <c r="D38" s="2">
        <f t="shared" si="22"/>
        <v>0</v>
      </c>
      <c r="E38" s="2">
        <f t="shared" si="22"/>
        <v>0</v>
      </c>
      <c r="F38" s="4">
        <f>IFERROR(E38/B38*100,0)</f>
        <v>0</v>
      </c>
      <c r="G38" s="4">
        <f>IFERROR(E38/C38*100,0)</f>
        <v>0</v>
      </c>
      <c r="H38" s="2">
        <f>H44</f>
        <v>0</v>
      </c>
      <c r="I38" s="2">
        <f t="shared" ref="I38:AE41" si="23">I44</f>
        <v>0</v>
      </c>
      <c r="J38" s="2">
        <f t="shared" si="23"/>
        <v>0</v>
      </c>
      <c r="K38" s="2">
        <f t="shared" si="23"/>
        <v>0</v>
      </c>
      <c r="L38" s="2">
        <f t="shared" si="23"/>
        <v>0</v>
      </c>
      <c r="M38" s="2">
        <f t="shared" si="23"/>
        <v>0</v>
      </c>
      <c r="N38" s="2">
        <f t="shared" si="23"/>
        <v>0</v>
      </c>
      <c r="O38" s="2">
        <f t="shared" si="23"/>
        <v>0</v>
      </c>
      <c r="P38" s="2">
        <v>0</v>
      </c>
      <c r="Q38" s="2">
        <f t="shared" si="23"/>
        <v>0</v>
      </c>
      <c r="R38" s="2">
        <f t="shared" si="23"/>
        <v>0</v>
      </c>
      <c r="S38" s="2">
        <f t="shared" si="23"/>
        <v>0</v>
      </c>
      <c r="T38" s="2">
        <f t="shared" si="23"/>
        <v>0</v>
      </c>
      <c r="U38" s="2">
        <f t="shared" si="23"/>
        <v>0</v>
      </c>
      <c r="V38" s="2">
        <f t="shared" si="23"/>
        <v>0</v>
      </c>
      <c r="W38" s="2">
        <f t="shared" si="23"/>
        <v>0</v>
      </c>
      <c r="X38" s="2">
        <f t="shared" si="23"/>
        <v>0</v>
      </c>
      <c r="Y38" s="2">
        <f t="shared" si="23"/>
        <v>0</v>
      </c>
      <c r="Z38" s="2">
        <v>0</v>
      </c>
      <c r="AA38" s="2">
        <f t="shared" si="23"/>
        <v>0</v>
      </c>
      <c r="AB38" s="2">
        <f t="shared" si="23"/>
        <v>0</v>
      </c>
      <c r="AC38" s="2">
        <f t="shared" si="23"/>
        <v>0</v>
      </c>
      <c r="AD38" s="2">
        <f t="shared" si="23"/>
        <v>0</v>
      </c>
      <c r="AE38" s="9">
        <f t="shared" si="23"/>
        <v>0</v>
      </c>
      <c r="AF38" s="128"/>
    </row>
    <row r="39" spans="1:32" ht="18.75" x14ac:dyDescent="0.3">
      <c r="A39" s="1" t="s">
        <v>26</v>
      </c>
      <c r="B39" s="2">
        <f t="shared" si="22"/>
        <v>0</v>
      </c>
      <c r="C39" s="2">
        <f>C45</f>
        <v>0</v>
      </c>
      <c r="D39" s="2">
        <f t="shared" si="22"/>
        <v>0</v>
      </c>
      <c r="E39" s="2">
        <f t="shared" si="22"/>
        <v>0</v>
      </c>
      <c r="F39" s="4">
        <f>IFERROR(E39/B39*100,0)</f>
        <v>0</v>
      </c>
      <c r="G39" s="4">
        <f>IFERROR(E39/C39*100,0)</f>
        <v>0</v>
      </c>
      <c r="H39" s="2">
        <f>H45</f>
        <v>0</v>
      </c>
      <c r="I39" s="2">
        <f t="shared" si="23"/>
        <v>0</v>
      </c>
      <c r="J39" s="2">
        <f t="shared" si="23"/>
        <v>0</v>
      </c>
      <c r="K39" s="2">
        <f t="shared" si="23"/>
        <v>0</v>
      </c>
      <c r="L39" s="2">
        <f t="shared" si="23"/>
        <v>0</v>
      </c>
      <c r="M39" s="2">
        <f t="shared" si="23"/>
        <v>0</v>
      </c>
      <c r="N39" s="2">
        <f t="shared" si="23"/>
        <v>0</v>
      </c>
      <c r="O39" s="2">
        <f t="shared" si="23"/>
        <v>0</v>
      </c>
      <c r="P39" s="2">
        <f t="shared" si="23"/>
        <v>0</v>
      </c>
      <c r="Q39" s="2">
        <f t="shared" si="23"/>
        <v>0</v>
      </c>
      <c r="R39" s="2">
        <f t="shared" si="23"/>
        <v>0</v>
      </c>
      <c r="S39" s="2">
        <f t="shared" si="23"/>
        <v>0</v>
      </c>
      <c r="T39" s="2">
        <f t="shared" si="23"/>
        <v>0</v>
      </c>
      <c r="U39" s="2">
        <f t="shared" si="23"/>
        <v>0</v>
      </c>
      <c r="V39" s="2">
        <f t="shared" si="23"/>
        <v>0</v>
      </c>
      <c r="W39" s="2">
        <f t="shared" si="23"/>
        <v>0</v>
      </c>
      <c r="X39" s="2">
        <f t="shared" si="23"/>
        <v>0</v>
      </c>
      <c r="Y39" s="2">
        <f t="shared" si="23"/>
        <v>0</v>
      </c>
      <c r="Z39" s="2">
        <f t="shared" si="23"/>
        <v>0</v>
      </c>
      <c r="AA39" s="2">
        <f t="shared" si="23"/>
        <v>0</v>
      </c>
      <c r="AB39" s="2">
        <f t="shared" si="23"/>
        <v>0</v>
      </c>
      <c r="AC39" s="2">
        <f t="shared" si="23"/>
        <v>0</v>
      </c>
      <c r="AD39" s="2">
        <f>AD45</f>
        <v>0</v>
      </c>
      <c r="AE39" s="9">
        <f t="shared" si="23"/>
        <v>0</v>
      </c>
      <c r="AF39" s="128"/>
    </row>
    <row r="40" spans="1:32" ht="18.75" x14ac:dyDescent="0.3">
      <c r="A40" s="1" t="s">
        <v>27</v>
      </c>
      <c r="B40" s="2">
        <f t="shared" si="22"/>
        <v>3993.6990000000001</v>
      </c>
      <c r="C40" s="2">
        <f t="shared" si="22"/>
        <v>3993.674</v>
      </c>
      <c r="D40" s="2">
        <f t="shared" si="22"/>
        <v>3993.674</v>
      </c>
      <c r="E40" s="2">
        <f t="shared" si="22"/>
        <v>3993.674</v>
      </c>
      <c r="F40" s="4">
        <f>IFERROR(E40/B40*100,0)</f>
        <v>99.999374013915414</v>
      </c>
      <c r="G40" s="4">
        <v>0</v>
      </c>
      <c r="H40" s="2">
        <f>H46</f>
        <v>0</v>
      </c>
      <c r="I40" s="2">
        <f t="shared" si="23"/>
        <v>0</v>
      </c>
      <c r="J40" s="2">
        <f t="shared" si="23"/>
        <v>3993.674</v>
      </c>
      <c r="K40" s="2">
        <v>3993.67</v>
      </c>
      <c r="L40" s="2">
        <f t="shared" si="23"/>
        <v>0</v>
      </c>
      <c r="M40" s="2">
        <f t="shared" si="23"/>
        <v>0</v>
      </c>
      <c r="N40" s="2">
        <f t="shared" si="23"/>
        <v>0</v>
      </c>
      <c r="O40" s="2">
        <f t="shared" si="23"/>
        <v>0</v>
      </c>
      <c r="P40" s="2">
        <f t="shared" si="23"/>
        <v>0</v>
      </c>
      <c r="Q40" s="2">
        <f t="shared" si="23"/>
        <v>0</v>
      </c>
      <c r="R40" s="2">
        <f t="shared" si="23"/>
        <v>0</v>
      </c>
      <c r="S40" s="2">
        <f t="shared" si="23"/>
        <v>0</v>
      </c>
      <c r="T40" s="2">
        <f t="shared" si="23"/>
        <v>0</v>
      </c>
      <c r="U40" s="2">
        <f t="shared" si="23"/>
        <v>0</v>
      </c>
      <c r="V40" s="2">
        <f t="shared" si="23"/>
        <v>0</v>
      </c>
      <c r="W40" s="2">
        <f t="shared" si="23"/>
        <v>0</v>
      </c>
      <c r="X40" s="2">
        <f t="shared" si="23"/>
        <v>0</v>
      </c>
      <c r="Y40" s="2">
        <f t="shared" si="23"/>
        <v>0</v>
      </c>
      <c r="Z40" s="2">
        <f t="shared" si="23"/>
        <v>0</v>
      </c>
      <c r="AA40" s="2">
        <f t="shared" si="23"/>
        <v>0</v>
      </c>
      <c r="AB40" s="2">
        <f t="shared" si="23"/>
        <v>0</v>
      </c>
      <c r="AC40" s="2">
        <f t="shared" si="23"/>
        <v>0</v>
      </c>
      <c r="AD40" s="2">
        <f>AD46</f>
        <v>2.5000000000000001E-2</v>
      </c>
      <c r="AE40" s="9">
        <f t="shared" si="23"/>
        <v>0</v>
      </c>
      <c r="AF40" s="128"/>
    </row>
    <row r="41" spans="1:32" ht="18.75" x14ac:dyDescent="0.3">
      <c r="A41" s="1" t="s">
        <v>28</v>
      </c>
      <c r="B41" s="2">
        <f t="shared" si="22"/>
        <v>0</v>
      </c>
      <c r="C41" s="2">
        <f t="shared" si="22"/>
        <v>0</v>
      </c>
      <c r="D41" s="2">
        <f t="shared" si="22"/>
        <v>0</v>
      </c>
      <c r="E41" s="2">
        <f t="shared" si="22"/>
        <v>0</v>
      </c>
      <c r="F41" s="4">
        <f>IFERROR(E41/B41*100,0)</f>
        <v>0</v>
      </c>
      <c r="G41" s="4">
        <f>IFERROR(E41/C41*100,0)</f>
        <v>0</v>
      </c>
      <c r="H41" s="2">
        <f>H47</f>
        <v>0</v>
      </c>
      <c r="I41" s="2">
        <f t="shared" si="23"/>
        <v>0</v>
      </c>
      <c r="J41" s="2">
        <f t="shared" si="23"/>
        <v>0</v>
      </c>
      <c r="K41" s="2">
        <f t="shared" si="23"/>
        <v>0</v>
      </c>
      <c r="L41" s="2">
        <f t="shared" si="23"/>
        <v>0</v>
      </c>
      <c r="M41" s="2">
        <f t="shared" si="23"/>
        <v>0</v>
      </c>
      <c r="N41" s="2">
        <f t="shared" si="23"/>
        <v>0</v>
      </c>
      <c r="O41" s="2">
        <f t="shared" si="23"/>
        <v>0</v>
      </c>
      <c r="P41" s="2">
        <f t="shared" si="23"/>
        <v>0</v>
      </c>
      <c r="Q41" s="2">
        <f t="shared" si="23"/>
        <v>0</v>
      </c>
      <c r="R41" s="2">
        <f t="shared" si="23"/>
        <v>0</v>
      </c>
      <c r="S41" s="2">
        <v>0</v>
      </c>
      <c r="T41" s="2">
        <f t="shared" si="23"/>
        <v>0</v>
      </c>
      <c r="U41" s="2">
        <f t="shared" si="23"/>
        <v>0</v>
      </c>
      <c r="V41" s="2">
        <f t="shared" si="23"/>
        <v>0</v>
      </c>
      <c r="W41" s="2">
        <f t="shared" si="23"/>
        <v>0</v>
      </c>
      <c r="X41" s="2">
        <f t="shared" si="23"/>
        <v>0</v>
      </c>
      <c r="Y41" s="2">
        <f t="shared" si="23"/>
        <v>0</v>
      </c>
      <c r="Z41" s="2">
        <f t="shared" si="23"/>
        <v>0</v>
      </c>
      <c r="AA41" s="2">
        <f t="shared" si="23"/>
        <v>0</v>
      </c>
      <c r="AB41" s="2">
        <f t="shared" si="23"/>
        <v>0</v>
      </c>
      <c r="AC41" s="2">
        <f t="shared" si="23"/>
        <v>0</v>
      </c>
      <c r="AD41" s="2">
        <f t="shared" si="23"/>
        <v>0</v>
      </c>
      <c r="AE41" s="9">
        <f t="shared" si="23"/>
        <v>0</v>
      </c>
      <c r="AF41" s="128"/>
    </row>
    <row r="42" spans="1:32" ht="64.150000000000006" customHeight="1" x14ac:dyDescent="0.25">
      <c r="A42" s="133" t="s">
        <v>77</v>
      </c>
      <c r="B42" s="134"/>
      <c r="C42" s="134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1"/>
      <c r="AF42" s="128"/>
    </row>
    <row r="43" spans="1:32" ht="27.75" customHeight="1" x14ac:dyDescent="0.25">
      <c r="A43" s="12" t="s">
        <v>24</v>
      </c>
      <c r="B43" s="13">
        <f>H43+J43+L43+N43+P43+R43+T43+V43+X43+Z43+AB43+AD43</f>
        <v>3993.6990000000001</v>
      </c>
      <c r="C43" s="13">
        <f>C46</f>
        <v>3993.674</v>
      </c>
      <c r="D43" s="13">
        <f>SUM(D44:D47)</f>
        <v>3993.674</v>
      </c>
      <c r="E43" s="13">
        <f>SUM(E44:E47)</f>
        <v>3993.674</v>
      </c>
      <c r="F43" s="13">
        <f>IFERROR(E43/B43*100,0)</f>
        <v>99.999374013915414</v>
      </c>
      <c r="G43" s="13">
        <v>0</v>
      </c>
      <c r="H43" s="13">
        <f>SUM(H44:H47)</f>
        <v>0</v>
      </c>
      <c r="I43" s="13">
        <v>0</v>
      </c>
      <c r="J43" s="13">
        <f>J46</f>
        <v>3993.674</v>
      </c>
      <c r="K43" s="13">
        <f t="shared" ref="K43:AE44" si="24">SUM(K44:K47)</f>
        <v>0</v>
      </c>
      <c r="L43" s="13">
        <f t="shared" si="24"/>
        <v>0</v>
      </c>
      <c r="M43" s="13">
        <f t="shared" si="24"/>
        <v>0</v>
      </c>
      <c r="N43" s="13">
        <f t="shared" si="24"/>
        <v>0</v>
      </c>
      <c r="O43" s="13">
        <f t="shared" si="24"/>
        <v>0</v>
      </c>
      <c r="P43" s="13">
        <f t="shared" si="24"/>
        <v>0</v>
      </c>
      <c r="Q43" s="13">
        <f t="shared" si="24"/>
        <v>0</v>
      </c>
      <c r="R43" s="13">
        <f t="shared" si="24"/>
        <v>0</v>
      </c>
      <c r="S43" s="13">
        <f t="shared" si="24"/>
        <v>0</v>
      </c>
      <c r="T43" s="13">
        <f t="shared" si="24"/>
        <v>0</v>
      </c>
      <c r="U43" s="13">
        <f t="shared" si="24"/>
        <v>0</v>
      </c>
      <c r="V43" s="13">
        <f t="shared" si="24"/>
        <v>0</v>
      </c>
      <c r="W43" s="13">
        <f t="shared" si="24"/>
        <v>0</v>
      </c>
      <c r="X43" s="13">
        <f t="shared" si="24"/>
        <v>0</v>
      </c>
      <c r="Y43" s="13">
        <f t="shared" si="24"/>
        <v>0</v>
      </c>
      <c r="Z43" s="13">
        <f t="shared" si="24"/>
        <v>0</v>
      </c>
      <c r="AA43" s="13">
        <f t="shared" si="24"/>
        <v>0</v>
      </c>
      <c r="AB43" s="13">
        <f t="shared" si="24"/>
        <v>0</v>
      </c>
      <c r="AC43" s="13">
        <f t="shared" si="24"/>
        <v>0</v>
      </c>
      <c r="AD43" s="13">
        <f t="shared" si="24"/>
        <v>2.5000000000000001E-2</v>
      </c>
      <c r="AE43" s="14">
        <f t="shared" si="24"/>
        <v>0</v>
      </c>
      <c r="AF43" s="128"/>
    </row>
    <row r="44" spans="1:32" ht="18.75" x14ac:dyDescent="0.3">
      <c r="A44" s="12" t="s">
        <v>25</v>
      </c>
      <c r="B44" s="15">
        <f>H44+J44+L44+N44+P44+R44+T44+V44+X44+Z44+AB44+AD44</f>
        <v>0</v>
      </c>
      <c r="C44" s="16">
        <f>H44</f>
        <v>0</v>
      </c>
      <c r="D44" s="15">
        <f>E44</f>
        <v>0</v>
      </c>
      <c r="E44" s="15">
        <f>I44+K44+M44+O44+Q44+S44+U44+W44+Y44+AA44+AC44+AE44</f>
        <v>0</v>
      </c>
      <c r="F44" s="4">
        <f>IFERROR(E44/B44*100,0)</f>
        <v>0</v>
      </c>
      <c r="G44" s="4">
        <f>IFERROR(E44/C44*100,0)</f>
        <v>0</v>
      </c>
      <c r="H44" s="13">
        <v>0</v>
      </c>
      <c r="I44" s="13">
        <v>0</v>
      </c>
      <c r="J44" s="13">
        <v>0</v>
      </c>
      <c r="K44" s="13">
        <f>SUM(K45:K48)</f>
        <v>0</v>
      </c>
      <c r="L44" s="13">
        <f>SUM(L45:L48)</f>
        <v>0</v>
      </c>
      <c r="M44" s="13">
        <f>SUM(M45:M48)</f>
        <v>0</v>
      </c>
      <c r="N44" s="13">
        <f>SUM(N45:N48)</f>
        <v>0</v>
      </c>
      <c r="O44" s="13">
        <f>SUM(O45:O48)</f>
        <v>0</v>
      </c>
      <c r="P44" s="13">
        <v>0</v>
      </c>
      <c r="Q44" s="13">
        <v>0</v>
      </c>
      <c r="R44" s="13">
        <f t="shared" si="24"/>
        <v>0</v>
      </c>
      <c r="S44" s="13">
        <f t="shared" si="24"/>
        <v>0</v>
      </c>
      <c r="T44" s="13">
        <f t="shared" si="24"/>
        <v>0</v>
      </c>
      <c r="U44" s="13">
        <f t="shared" si="24"/>
        <v>0</v>
      </c>
      <c r="V44" s="13">
        <f t="shared" si="24"/>
        <v>0</v>
      </c>
      <c r="W44" s="13">
        <f t="shared" si="24"/>
        <v>0</v>
      </c>
      <c r="X44" s="13">
        <f t="shared" si="24"/>
        <v>0</v>
      </c>
      <c r="Y44" s="13">
        <f t="shared" si="24"/>
        <v>0</v>
      </c>
      <c r="Z44" s="13">
        <v>0</v>
      </c>
      <c r="AA44" s="13">
        <f>SUM(AA45:AA48)</f>
        <v>0</v>
      </c>
      <c r="AB44" s="13">
        <f>SUM(AB45:AB48)</f>
        <v>0</v>
      </c>
      <c r="AC44" s="13">
        <f>SUM(AC45:AC48)</f>
        <v>0</v>
      </c>
      <c r="AD44" s="13">
        <v>0</v>
      </c>
      <c r="AE44" s="14">
        <f>SUM(AE45:AE48)</f>
        <v>0</v>
      </c>
      <c r="AF44" s="128"/>
    </row>
    <row r="45" spans="1:32" ht="18.75" x14ac:dyDescent="0.3">
      <c r="A45" s="12" t="s">
        <v>26</v>
      </c>
      <c r="B45" s="15">
        <f>H45+J45+L45+N45+P45+R45+T45+V45+X45+Z45+AB45+AD45</f>
        <v>0</v>
      </c>
      <c r="C45" s="16">
        <f>H45</f>
        <v>0</v>
      </c>
      <c r="D45" s="16">
        <f>E45</f>
        <v>0</v>
      </c>
      <c r="E45" s="15">
        <f>I45+K45+M45+O45+Q45+S45+U45+W45+Y45+AA45+AC45+AE45</f>
        <v>0</v>
      </c>
      <c r="F45" s="4">
        <f>IFERROR(E45/B45*100,0)</f>
        <v>0</v>
      </c>
      <c r="G45" s="4">
        <f>IFERROR(E45/C45*100,0)</f>
        <v>0</v>
      </c>
      <c r="H45" s="13">
        <v>0</v>
      </c>
      <c r="I45" s="13">
        <v>0</v>
      </c>
      <c r="J45" s="13">
        <v>0</v>
      </c>
      <c r="K45" s="13">
        <f>SUM(K46:K49)</f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4">
        <v>0</v>
      </c>
      <c r="AF45" s="128"/>
    </row>
    <row r="46" spans="1:32" ht="18.75" x14ac:dyDescent="0.3">
      <c r="A46" s="12" t="s">
        <v>27</v>
      </c>
      <c r="B46" s="15">
        <f>H46+J46+L46+N46+P46+R46+T46+V46+X46+Z46+AB46+AD46</f>
        <v>3993.6990000000001</v>
      </c>
      <c r="C46" s="16">
        <f>H46+J46+L46+N46+P46+R46+T46+Z46</f>
        <v>3993.674</v>
      </c>
      <c r="D46" s="16">
        <f>E46</f>
        <v>3993.674</v>
      </c>
      <c r="E46" s="16">
        <f t="shared" ref="E46" si="25">J46+L46+N46+P46+R46+T46+V46+AB46</f>
        <v>3993.674</v>
      </c>
      <c r="F46" s="4">
        <f>IFERROR(E46/B46*100,0)</f>
        <v>99.999374013915414</v>
      </c>
      <c r="G46" s="4">
        <v>0</v>
      </c>
      <c r="H46" s="13">
        <v>0</v>
      </c>
      <c r="I46" s="13">
        <v>0</v>
      </c>
      <c r="J46" s="13">
        <v>3993.674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7">
        <v>0</v>
      </c>
      <c r="Q46" s="17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2.5000000000000001E-2</v>
      </c>
      <c r="AE46" s="14">
        <v>0</v>
      </c>
      <c r="AF46" s="128"/>
    </row>
    <row r="47" spans="1:32" ht="23.25" customHeight="1" x14ac:dyDescent="0.3">
      <c r="A47" s="12" t="s">
        <v>28</v>
      </c>
      <c r="B47" s="15">
        <f>H47+J47+L47+N47+P47+R47+T47+V47+X47+Z47+AB47+AD47</f>
        <v>0</v>
      </c>
      <c r="C47" s="16">
        <f>H47</f>
        <v>0</v>
      </c>
      <c r="D47" s="16">
        <f>E47</f>
        <v>0</v>
      </c>
      <c r="E47" s="15">
        <f>I47+K47+M47+O47+Q47+S47+U47+W47+Y47+AA47+AC47+AE47</f>
        <v>0</v>
      </c>
      <c r="F47" s="4">
        <f>IFERROR(E47/B47*100,0)</f>
        <v>0</v>
      </c>
      <c r="G47" s="4">
        <f>IFERROR(E47/C47*100,0)</f>
        <v>0</v>
      </c>
      <c r="H47" s="13">
        <v>0</v>
      </c>
      <c r="I47" s="13">
        <v>0</v>
      </c>
      <c r="J47" s="13">
        <v>0</v>
      </c>
      <c r="K47" s="13">
        <f>SUM(K48:K51)</f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4">
        <v>0</v>
      </c>
      <c r="AF47" s="129"/>
    </row>
    <row r="48" spans="1:32" s="102" customFormat="1" ht="30.75" customHeight="1" x14ac:dyDescent="0.25">
      <c r="A48" s="130" t="s">
        <v>59</v>
      </c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2"/>
      <c r="AF48" s="114"/>
    </row>
    <row r="49" spans="1:32" ht="18.75" x14ac:dyDescent="0.3">
      <c r="A49" s="1" t="s">
        <v>24</v>
      </c>
      <c r="B49" s="47">
        <f t="shared" ref="B49:B51" si="26">H49+J49+L49+N49+P49+R49+T49+V49+X49+Z49+AB49+AD49</f>
        <v>932576.38599999982</v>
      </c>
      <c r="C49" s="47">
        <f t="shared" ref="C49:C51" si="27">H49+J49+L49+N49+P49+R49+T49+V49+X49+Z49+AB49+AD49</f>
        <v>932576.38599999982</v>
      </c>
      <c r="D49" s="47">
        <f t="shared" ref="D49:D51" si="28">O49+Q49+S49+U49+W49+Y49+AA49+AC49+AE49</f>
        <v>932576.28100000008</v>
      </c>
      <c r="E49" s="47">
        <f t="shared" ref="E49:E51" si="29">D49</f>
        <v>932576.28100000008</v>
      </c>
      <c r="F49" s="47">
        <f>IFERROR(E49/B49*100,0)</f>
        <v>99.999988740868702</v>
      </c>
      <c r="G49" s="47">
        <f>IFERROR(E49/C49*100,0)</f>
        <v>99.999988740868702</v>
      </c>
      <c r="H49" s="47">
        <f>H51+H52</f>
        <v>0</v>
      </c>
      <c r="I49" s="47">
        <f t="shared" ref="I49:AC49" si="30">SUM(I50:I53)</f>
        <v>0</v>
      </c>
      <c r="J49" s="47">
        <f t="shared" si="30"/>
        <v>0</v>
      </c>
      <c r="K49" s="47">
        <f t="shared" si="30"/>
        <v>0</v>
      </c>
      <c r="L49" s="47">
        <f t="shared" si="30"/>
        <v>0</v>
      </c>
      <c r="M49" s="47">
        <f t="shared" si="30"/>
        <v>0</v>
      </c>
      <c r="N49" s="47">
        <f t="shared" si="30"/>
        <v>42039.6</v>
      </c>
      <c r="O49" s="47">
        <f t="shared" si="30"/>
        <v>41977.456999999995</v>
      </c>
      <c r="P49" s="47">
        <f t="shared" si="30"/>
        <v>130729.1</v>
      </c>
      <c r="Q49" s="47">
        <f t="shared" si="30"/>
        <v>11771.209000000001</v>
      </c>
      <c r="R49" s="47">
        <f t="shared" si="30"/>
        <v>360045.5</v>
      </c>
      <c r="S49" s="47">
        <f t="shared" si="30"/>
        <v>473615.62300000002</v>
      </c>
      <c r="T49" s="47">
        <f t="shared" si="30"/>
        <v>127096.3</v>
      </c>
      <c r="U49" s="47">
        <f>SUM(U50:U53)</f>
        <v>131177.386</v>
      </c>
      <c r="V49" s="47">
        <f>SUM(V50:V53)</f>
        <v>8175</v>
      </c>
      <c r="W49" s="47">
        <f t="shared" si="30"/>
        <v>7615.6320000000005</v>
      </c>
      <c r="X49" s="47">
        <f t="shared" si="30"/>
        <v>140883.87899999999</v>
      </c>
      <c r="Y49" s="47">
        <f t="shared" si="30"/>
        <v>133360.79699999999</v>
      </c>
      <c r="Z49" s="47">
        <f t="shared" si="30"/>
        <v>113415.732</v>
      </c>
      <c r="AA49" s="47">
        <f t="shared" si="30"/>
        <v>120856.68699999999</v>
      </c>
      <c r="AB49" s="47">
        <f t="shared" si="30"/>
        <v>6233.0039999999999</v>
      </c>
      <c r="AC49" s="47">
        <f t="shared" si="30"/>
        <v>7044.0590000000002</v>
      </c>
      <c r="AD49" s="47">
        <f>AD51+AD52</f>
        <v>3958.2710000000002</v>
      </c>
      <c r="AE49" s="47">
        <f>AE51+AE52</f>
        <v>5157.4309999999996</v>
      </c>
      <c r="AF49" s="127" t="s">
        <v>67</v>
      </c>
    </row>
    <row r="50" spans="1:32" ht="18.75" x14ac:dyDescent="0.3">
      <c r="A50" s="1" t="s">
        <v>25</v>
      </c>
      <c r="B50" s="47">
        <f t="shared" si="26"/>
        <v>0</v>
      </c>
      <c r="C50" s="47">
        <f t="shared" si="27"/>
        <v>0</v>
      </c>
      <c r="D50" s="47">
        <f t="shared" si="28"/>
        <v>0</v>
      </c>
      <c r="E50" s="47">
        <f t="shared" si="29"/>
        <v>0</v>
      </c>
      <c r="F50" s="47">
        <f>IFERROR(E50/B50*100,0)</f>
        <v>0</v>
      </c>
      <c r="G50" s="47">
        <f>IFERROR(E50/C50*100,0)</f>
        <v>0</v>
      </c>
      <c r="H50" s="47">
        <v>0</v>
      </c>
      <c r="I50" s="47">
        <v>0</v>
      </c>
      <c r="J50" s="47">
        <v>0</v>
      </c>
      <c r="K50" s="47">
        <f t="shared" ref="K50:M50" si="31">SUM(K51:K54)</f>
        <v>0</v>
      </c>
      <c r="L50" s="47">
        <f t="shared" si="31"/>
        <v>0</v>
      </c>
      <c r="M50" s="47">
        <f t="shared" si="31"/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v>0</v>
      </c>
      <c r="U50" s="47">
        <v>0</v>
      </c>
      <c r="V50" s="47">
        <v>0</v>
      </c>
      <c r="W50" s="47">
        <v>0</v>
      </c>
      <c r="X50" s="47">
        <v>0</v>
      </c>
      <c r="Y50" s="47">
        <v>0</v>
      </c>
      <c r="Z50" s="47">
        <v>0</v>
      </c>
      <c r="AA50" s="47">
        <v>0</v>
      </c>
      <c r="AB50" s="47">
        <v>0</v>
      </c>
      <c r="AC50" s="47">
        <v>0</v>
      </c>
      <c r="AD50" s="47">
        <v>0</v>
      </c>
      <c r="AE50" s="47">
        <v>0</v>
      </c>
      <c r="AF50" s="128"/>
    </row>
    <row r="51" spans="1:32" ht="18.75" x14ac:dyDescent="0.3">
      <c r="A51" s="1" t="s">
        <v>26</v>
      </c>
      <c r="B51" s="47">
        <f t="shared" si="26"/>
        <v>848644.50699999998</v>
      </c>
      <c r="C51" s="47">
        <f t="shared" si="27"/>
        <v>848644.50699999998</v>
      </c>
      <c r="D51" s="47">
        <f t="shared" si="28"/>
        <v>848644.50600000005</v>
      </c>
      <c r="E51" s="47">
        <f t="shared" si="29"/>
        <v>848644.50600000005</v>
      </c>
      <c r="F51" s="47">
        <f>IFERROR(E51/B51*100,0)</f>
        <v>99.999999882165042</v>
      </c>
      <c r="G51" s="47">
        <f>IFERROR(E51/C51*100,0)</f>
        <v>99.999999882165042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38256</v>
      </c>
      <c r="O51" s="47">
        <v>38199.485999999997</v>
      </c>
      <c r="P51" s="47">
        <v>118963.5</v>
      </c>
      <c r="Q51" s="47">
        <v>0</v>
      </c>
      <c r="R51" s="47">
        <v>327641.3</v>
      </c>
      <c r="S51" s="47">
        <v>441702</v>
      </c>
      <c r="T51" s="47">
        <v>115657.7</v>
      </c>
      <c r="U51" s="47">
        <v>119371.526</v>
      </c>
      <c r="V51" s="47">
        <v>7439.25</v>
      </c>
      <c r="W51" s="47">
        <v>6930.2250000000004</v>
      </c>
      <c r="X51" s="47">
        <v>128209.511</v>
      </c>
      <c r="Y51" s="47">
        <v>121358.326</v>
      </c>
      <c r="Z51" s="47">
        <v>103207.444</v>
      </c>
      <c r="AA51" s="47">
        <v>109979.586</v>
      </c>
      <c r="AB51" s="47">
        <v>5667.7749999999996</v>
      </c>
      <c r="AC51" s="47">
        <v>6410.0940000000001</v>
      </c>
      <c r="AD51" s="47">
        <v>3602.027</v>
      </c>
      <c r="AE51" s="47">
        <v>4693.2629999999999</v>
      </c>
      <c r="AF51" s="128"/>
    </row>
    <row r="52" spans="1:32" ht="18.75" x14ac:dyDescent="0.3">
      <c r="A52" s="1" t="s">
        <v>27</v>
      </c>
      <c r="B52" s="47">
        <f>H52+J52+L52+N52+P52+R52+T52+V52+X52+Z52+AB52+AD52</f>
        <v>83931.879000000015</v>
      </c>
      <c r="C52" s="47">
        <f>H52+J52+L52+N52+P52+R52+T52+V52+X52+Z52+AB52+AD52</f>
        <v>83931.879000000015</v>
      </c>
      <c r="D52" s="47">
        <f>O52+Q52+S52+U52+W52+Y52+AA52+AC52+AE52</f>
        <v>83931.774999999994</v>
      </c>
      <c r="E52" s="47">
        <f>D52</f>
        <v>83931.774999999994</v>
      </c>
      <c r="F52" s="47">
        <f>IFERROR(E52/B52*100,0)</f>
        <v>99.99987608998957</v>
      </c>
      <c r="G52" s="47">
        <f>IFERROR(E52/C52*100,0)</f>
        <v>99.99987608998957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3783.6</v>
      </c>
      <c r="O52" s="47">
        <v>3777.971</v>
      </c>
      <c r="P52" s="47">
        <v>11765.6</v>
      </c>
      <c r="Q52" s="47">
        <v>11771.209000000001</v>
      </c>
      <c r="R52" s="47">
        <v>32404.2</v>
      </c>
      <c r="S52" s="47">
        <v>31913.623</v>
      </c>
      <c r="T52" s="47">
        <v>11438.6</v>
      </c>
      <c r="U52" s="47">
        <v>11805.86</v>
      </c>
      <c r="V52" s="47">
        <v>735.75</v>
      </c>
      <c r="W52" s="47">
        <v>685.40700000000004</v>
      </c>
      <c r="X52" s="47">
        <v>12674.368</v>
      </c>
      <c r="Y52" s="47">
        <v>12002.471</v>
      </c>
      <c r="Z52" s="47">
        <v>10208.288</v>
      </c>
      <c r="AA52" s="47">
        <v>10877.101000000001</v>
      </c>
      <c r="AB52" s="47">
        <v>565.22900000000004</v>
      </c>
      <c r="AC52" s="47">
        <v>633.96500000000003</v>
      </c>
      <c r="AD52" s="47">
        <v>356.24400000000003</v>
      </c>
      <c r="AE52" s="47">
        <v>464.16800000000001</v>
      </c>
      <c r="AF52" s="128"/>
    </row>
    <row r="53" spans="1:32" ht="18.75" x14ac:dyDescent="0.3">
      <c r="A53" s="1" t="s">
        <v>28</v>
      </c>
      <c r="B53" s="47">
        <f>H53+J53+L53+N53+P53+R53+T53+V53+X53+Z53+AB53+AD53</f>
        <v>0</v>
      </c>
      <c r="C53" s="47">
        <f t="shared" ref="C53:D53" si="32">H53+J53+L53+N53+P53</f>
        <v>0</v>
      </c>
      <c r="D53" s="47">
        <f t="shared" si="32"/>
        <v>0</v>
      </c>
      <c r="E53" s="47">
        <f>I53+K53+M53+O53+Q53+S53+U53+W53+Y53+AA53+AC53+AE53</f>
        <v>0</v>
      </c>
      <c r="F53" s="47">
        <f>IFERROR(E53/B53*100,0)</f>
        <v>0</v>
      </c>
      <c r="G53" s="47">
        <f>IFERROR(E53/C53*100,0)</f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  <c r="V53" s="47">
        <v>0</v>
      </c>
      <c r="W53" s="47">
        <v>0</v>
      </c>
      <c r="X53" s="47">
        <v>0</v>
      </c>
      <c r="Y53" s="47">
        <v>0</v>
      </c>
      <c r="Z53" s="47">
        <f t="shared" ref="Z53:AA53" si="33">SUM(Z54:Z57)</f>
        <v>0</v>
      </c>
      <c r="AA53" s="47">
        <f t="shared" si="33"/>
        <v>0</v>
      </c>
      <c r="AB53" s="47">
        <v>0</v>
      </c>
      <c r="AC53" s="47">
        <v>0</v>
      </c>
      <c r="AD53" s="47">
        <v>0</v>
      </c>
      <c r="AE53" s="47">
        <v>0</v>
      </c>
      <c r="AF53" s="129"/>
    </row>
    <row r="54" spans="1:32" ht="60.75" customHeight="1" x14ac:dyDescent="0.25">
      <c r="A54" s="130" t="s">
        <v>60</v>
      </c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2"/>
      <c r="AF54" s="106"/>
    </row>
    <row r="55" spans="1:32" ht="271.5" customHeight="1" x14ac:dyDescent="0.25">
      <c r="A55" s="19" t="s">
        <v>24</v>
      </c>
      <c r="B55" s="3">
        <f>H55+J55+L55+N55+P55+R55+T55+V55+X55+Z55+AB55+AD55</f>
        <v>5745.9879999999994</v>
      </c>
      <c r="C55" s="3">
        <f t="shared" ref="C55:C57" si="34">H55+J55+L55+N55+P55+R55+T55+V55+X55+Z55+AB55+AD55</f>
        <v>5745.9879999999994</v>
      </c>
      <c r="D55" s="3">
        <f>SUM(D56:D59)</f>
        <v>5745.9870000000001</v>
      </c>
      <c r="E55" s="3">
        <f t="shared" ref="E55:E57" si="35">I55+K55+M55+O55+Q55+S55+U55+W55+Y55+AA55+AC55+AE55</f>
        <v>5745.9870000000001</v>
      </c>
      <c r="F55" s="3">
        <f>IFERROR(E55/B55*100,0)</f>
        <v>99.999982596552599</v>
      </c>
      <c r="G55" s="3">
        <f>IFERROR(E55/C55*100,0)</f>
        <v>99.999982596552599</v>
      </c>
      <c r="H55" s="3">
        <f t="shared" ref="H55:AE55" si="36">SUM(H56:H59)</f>
        <v>631.93399999999997</v>
      </c>
      <c r="I55" s="3">
        <f t="shared" si="36"/>
        <v>56.87</v>
      </c>
      <c r="J55" s="3">
        <f t="shared" si="36"/>
        <v>600</v>
      </c>
      <c r="K55" s="3">
        <f t="shared" si="36"/>
        <v>1175.0630000000001</v>
      </c>
      <c r="L55" s="3">
        <f t="shared" si="36"/>
        <v>995.05399999999997</v>
      </c>
      <c r="M55" s="3">
        <f t="shared" si="36"/>
        <v>995.05399999999997</v>
      </c>
      <c r="N55" s="3">
        <f t="shared" si="36"/>
        <v>0</v>
      </c>
      <c r="O55" s="3">
        <f t="shared" si="36"/>
        <v>0</v>
      </c>
      <c r="P55" s="3">
        <f t="shared" si="36"/>
        <v>0</v>
      </c>
      <c r="Q55" s="3">
        <f t="shared" si="36"/>
        <v>0</v>
      </c>
      <c r="R55" s="3">
        <f t="shared" si="36"/>
        <v>0</v>
      </c>
      <c r="S55" s="3">
        <f t="shared" si="36"/>
        <v>0</v>
      </c>
      <c r="T55" s="3">
        <f t="shared" si="36"/>
        <v>854</v>
      </c>
      <c r="U55" s="3">
        <f t="shared" si="36"/>
        <v>800</v>
      </c>
      <c r="V55" s="3">
        <f t="shared" si="36"/>
        <v>1163</v>
      </c>
      <c r="W55" s="3">
        <f t="shared" si="36"/>
        <v>1217</v>
      </c>
      <c r="X55" s="3">
        <f t="shared" si="36"/>
        <v>622</v>
      </c>
      <c r="Y55" s="3">
        <f t="shared" si="36"/>
        <v>622</v>
      </c>
      <c r="Z55" s="3">
        <f t="shared" si="36"/>
        <v>0</v>
      </c>
      <c r="AA55" s="3">
        <f t="shared" si="36"/>
        <v>0</v>
      </c>
      <c r="AB55" s="3">
        <f t="shared" si="36"/>
        <v>79.2</v>
      </c>
      <c r="AC55" s="3">
        <f t="shared" si="36"/>
        <v>79.2</v>
      </c>
      <c r="AD55" s="3">
        <f t="shared" si="36"/>
        <v>800.8</v>
      </c>
      <c r="AE55" s="3">
        <f t="shared" si="36"/>
        <v>800.8</v>
      </c>
      <c r="AF55" s="136" t="s">
        <v>69</v>
      </c>
    </row>
    <row r="56" spans="1:32" ht="18.75" x14ac:dyDescent="0.3">
      <c r="A56" s="1" t="s">
        <v>25</v>
      </c>
      <c r="B56" s="3">
        <f>H56+J56+L56+N56+P56+R56+T56+V56+X56+Z56+AB56+AD56</f>
        <v>0</v>
      </c>
      <c r="C56" s="3">
        <f t="shared" si="34"/>
        <v>0</v>
      </c>
      <c r="D56" s="3">
        <f>E56</f>
        <v>0</v>
      </c>
      <c r="E56" s="3">
        <f t="shared" si="35"/>
        <v>0</v>
      </c>
      <c r="F56" s="16">
        <f>IFERROR(E56/B56*100,0)</f>
        <v>0</v>
      </c>
      <c r="G56" s="16">
        <f>IFERROR(E56/C56*100,0)</f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137"/>
    </row>
    <row r="57" spans="1:32" ht="18.75" x14ac:dyDescent="0.3">
      <c r="A57" s="1" t="s">
        <v>26</v>
      </c>
      <c r="B57" s="3">
        <f>H57+J57+L57+N57+P57+R57+T57+V57+X57+Z57+AB57+AD57</f>
        <v>5228.8499999999995</v>
      </c>
      <c r="C57" s="3">
        <f t="shared" si="34"/>
        <v>5228.8499999999995</v>
      </c>
      <c r="D57" s="3">
        <f>E57</f>
        <v>5228.8530000000001</v>
      </c>
      <c r="E57" s="3">
        <f t="shared" si="35"/>
        <v>5228.8530000000001</v>
      </c>
      <c r="F57" s="16">
        <f>IFERROR(E57/B57*100,0)</f>
        <v>100.00005737399238</v>
      </c>
      <c r="G57" s="16">
        <f>IFERROR(E57/C57*100,0)</f>
        <v>100.00005737399238</v>
      </c>
      <c r="H57" s="3">
        <v>575.05999999999995</v>
      </c>
      <c r="I57" s="3">
        <v>0</v>
      </c>
      <c r="J57" s="3">
        <v>546</v>
      </c>
      <c r="K57" s="3">
        <v>1121.0630000000001</v>
      </c>
      <c r="L57" s="3">
        <v>905.5</v>
      </c>
      <c r="M57" s="3">
        <v>905.5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728</v>
      </c>
      <c r="U57" s="3">
        <v>728</v>
      </c>
      <c r="V57" s="3">
        <v>1091.0899999999999</v>
      </c>
      <c r="W57" s="3">
        <v>1091.0899999999999</v>
      </c>
      <c r="X57" s="3">
        <v>582.4</v>
      </c>
      <c r="Y57" s="3">
        <v>582.4</v>
      </c>
      <c r="Z57" s="3">
        <v>0</v>
      </c>
      <c r="AA57" s="3">
        <v>0</v>
      </c>
      <c r="AB57" s="3">
        <v>0</v>
      </c>
      <c r="AC57" s="3">
        <v>0</v>
      </c>
      <c r="AD57" s="13">
        <v>800.8</v>
      </c>
      <c r="AE57" s="3">
        <v>800.8</v>
      </c>
      <c r="AF57" s="137"/>
    </row>
    <row r="58" spans="1:32" ht="18.75" x14ac:dyDescent="0.3">
      <c r="A58" s="1" t="s">
        <v>27</v>
      </c>
      <c r="B58" s="3">
        <f>H58+J58+L58+N58+P58+R58+T58+V58+X58+Z58+AB58+AD58</f>
        <v>517.13800000000003</v>
      </c>
      <c r="C58" s="3">
        <f>H58+J58+L58+N58+P58+R58+T58+V58+X58+Z58+AB58+AD58</f>
        <v>517.13800000000003</v>
      </c>
      <c r="D58" s="3">
        <f>E58</f>
        <v>517.13400000000001</v>
      </c>
      <c r="E58" s="3">
        <f>I58+K58+M58+O58+Q58+S58+U58+W58+Y58+AA58+AC58+AE58</f>
        <v>517.13400000000001</v>
      </c>
      <c r="F58" s="16">
        <f>IFERROR(E58/B58*100,0)</f>
        <v>99.999226512072212</v>
      </c>
      <c r="G58" s="16">
        <f>IFERROR(E58/C58*100,0)</f>
        <v>99.999226512072212</v>
      </c>
      <c r="H58" s="3">
        <v>56.874000000000002</v>
      </c>
      <c r="I58" s="3">
        <v>56.87</v>
      </c>
      <c r="J58" s="3">
        <v>54</v>
      </c>
      <c r="K58" s="3">
        <v>54</v>
      </c>
      <c r="L58" s="3">
        <v>89.554000000000002</v>
      </c>
      <c r="M58" s="3">
        <v>89.554000000000002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126</v>
      </c>
      <c r="U58" s="3">
        <v>72</v>
      </c>
      <c r="V58" s="3">
        <v>71.91</v>
      </c>
      <c r="W58" s="3">
        <v>125.91</v>
      </c>
      <c r="X58" s="3">
        <v>39.6</v>
      </c>
      <c r="Y58" s="3">
        <v>39.6</v>
      </c>
      <c r="Z58" s="3">
        <v>0</v>
      </c>
      <c r="AA58" s="3">
        <v>0</v>
      </c>
      <c r="AB58" s="3">
        <v>79.2</v>
      </c>
      <c r="AC58" s="3">
        <v>79.2</v>
      </c>
      <c r="AD58" s="13">
        <v>0</v>
      </c>
      <c r="AE58" s="3">
        <v>0</v>
      </c>
      <c r="AF58" s="137"/>
    </row>
    <row r="59" spans="1:32" ht="55.5" customHeight="1" x14ac:dyDescent="0.3">
      <c r="A59" s="1" t="s">
        <v>28</v>
      </c>
      <c r="B59" s="3">
        <f>H59+J59+L59+N59+P59+R59+T59+V59+X59+Z59+AB59+AD59</f>
        <v>0</v>
      </c>
      <c r="C59" s="3">
        <f>H59+J59+L59+N59+P59+R59+T59+V59+X59+Z59+AB59</f>
        <v>0</v>
      </c>
      <c r="D59" s="3">
        <f>E59</f>
        <v>0</v>
      </c>
      <c r="E59" s="3">
        <f>I59+K59+M59+O59+Q59+S59+U59+W59+Y59+AA59+AC59+AE59</f>
        <v>0</v>
      </c>
      <c r="F59" s="16">
        <f>IFERROR(E59/B59*100,0)</f>
        <v>0</v>
      </c>
      <c r="G59" s="16">
        <f>IFERROR(E59/C59*100,0)</f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138"/>
    </row>
    <row r="60" spans="1:32" ht="60" customHeight="1" x14ac:dyDescent="0.25">
      <c r="A60" s="130" t="s">
        <v>56</v>
      </c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2"/>
      <c r="AF60" s="107"/>
    </row>
    <row r="61" spans="1:32" s="109" customFormat="1" ht="409.5" x14ac:dyDescent="0.25">
      <c r="A61" s="48" t="s">
        <v>24</v>
      </c>
      <c r="B61" s="14">
        <f>H61+J61+L61+N61+P61+R61+T61+V61+X61+Z61+AB61+AD61</f>
        <v>1168.4450000000002</v>
      </c>
      <c r="C61" s="14">
        <f>SUM(C62:C65)</f>
        <v>1168.4449999999999</v>
      </c>
      <c r="D61" s="14">
        <f>SUM(D62:D65)</f>
        <v>923.94499999999994</v>
      </c>
      <c r="E61" s="14">
        <f>SUM(E62:E65)</f>
        <v>923.94499999999994</v>
      </c>
      <c r="F61" s="14">
        <f>IFERROR(E61/B61*100,0)</f>
        <v>79.074753197625895</v>
      </c>
      <c r="G61" s="14">
        <f>IFERROR(E61/C61*100,0)</f>
        <v>79.074753197625895</v>
      </c>
      <c r="H61" s="74">
        <v>0</v>
      </c>
      <c r="I61" s="74">
        <f t="shared" ref="I61:AC61" si="37">SUM(I62:I65)</f>
        <v>0</v>
      </c>
      <c r="J61" s="74">
        <f t="shared" si="37"/>
        <v>0</v>
      </c>
      <c r="K61" s="74">
        <f t="shared" si="37"/>
        <v>0</v>
      </c>
      <c r="L61" s="74">
        <f t="shared" si="37"/>
        <v>0</v>
      </c>
      <c r="M61" s="74">
        <f t="shared" si="37"/>
        <v>0</v>
      </c>
      <c r="N61" s="74">
        <f t="shared" si="37"/>
        <v>0</v>
      </c>
      <c r="O61" s="74">
        <f t="shared" si="37"/>
        <v>0</v>
      </c>
      <c r="P61" s="74">
        <f t="shared" si="37"/>
        <v>596.35500000000002</v>
      </c>
      <c r="Q61" s="74">
        <f t="shared" si="37"/>
        <v>0</v>
      </c>
      <c r="R61" s="74">
        <f t="shared" si="37"/>
        <v>0</v>
      </c>
      <c r="S61" s="74">
        <f t="shared" si="37"/>
        <v>596.35500000000002</v>
      </c>
      <c r="T61" s="74">
        <f t="shared" si="37"/>
        <v>0</v>
      </c>
      <c r="U61" s="74">
        <f t="shared" si="37"/>
        <v>0</v>
      </c>
      <c r="V61" s="74">
        <f t="shared" si="37"/>
        <v>0</v>
      </c>
      <c r="W61" s="74">
        <f t="shared" si="37"/>
        <v>0</v>
      </c>
      <c r="X61" s="74">
        <f t="shared" si="37"/>
        <v>0</v>
      </c>
      <c r="Y61" s="74">
        <f t="shared" si="37"/>
        <v>0</v>
      </c>
      <c r="Z61" s="74">
        <f t="shared" si="37"/>
        <v>0</v>
      </c>
      <c r="AA61" s="74">
        <f t="shared" si="37"/>
        <v>0</v>
      </c>
      <c r="AB61" s="74">
        <f t="shared" si="37"/>
        <v>327.59000000000003</v>
      </c>
      <c r="AC61" s="74">
        <f t="shared" si="37"/>
        <v>327.59000000000003</v>
      </c>
      <c r="AD61" s="74">
        <f>AD64</f>
        <v>244.5</v>
      </c>
      <c r="AE61" s="74">
        <f>SUM(AE62:AE65)</f>
        <v>0</v>
      </c>
      <c r="AF61" s="108" t="s">
        <v>70</v>
      </c>
    </row>
    <row r="62" spans="1:32" ht="18.75" x14ac:dyDescent="0.3">
      <c r="A62" s="48" t="s">
        <v>25</v>
      </c>
      <c r="B62" s="49">
        <v>0</v>
      </c>
      <c r="C62" s="49">
        <v>0</v>
      </c>
      <c r="D62" s="49">
        <f t="shared" ref="D62:D63" si="38">E62</f>
        <v>0</v>
      </c>
      <c r="E62" s="49">
        <f>I62+K62+M62+O62+Q62+S62+U62+W62+Y62+AA62+AC62+AE62</f>
        <v>0</v>
      </c>
      <c r="F62" s="14">
        <f>IFERROR(E62/B62*100,0)</f>
        <v>0</v>
      </c>
      <c r="G62" s="14">
        <f>IFERROR(E62/C62*100,0)</f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49">
        <v>0</v>
      </c>
      <c r="T62" s="49">
        <v>0</v>
      </c>
      <c r="U62" s="49">
        <v>0</v>
      </c>
      <c r="V62" s="49">
        <v>0</v>
      </c>
      <c r="W62" s="49">
        <v>0</v>
      </c>
      <c r="X62" s="49">
        <v>0</v>
      </c>
      <c r="Y62" s="49">
        <v>0</v>
      </c>
      <c r="Z62" s="49">
        <v>0</v>
      </c>
      <c r="AA62" s="49">
        <v>0</v>
      </c>
      <c r="AB62" s="49">
        <v>0</v>
      </c>
      <c r="AC62" s="49">
        <v>0</v>
      </c>
      <c r="AD62" s="49">
        <v>0</v>
      </c>
      <c r="AE62" s="49">
        <v>0</v>
      </c>
      <c r="AF62" s="14"/>
    </row>
    <row r="63" spans="1:32" ht="18.75" x14ac:dyDescent="0.3">
      <c r="A63" s="48" t="s">
        <v>26</v>
      </c>
      <c r="B63" s="49">
        <f>H63+J63+L63+N63+P63+R63+T63+V63+X63+Z63+AB63+AD63</f>
        <v>840.77499999999998</v>
      </c>
      <c r="C63" s="49">
        <f>H63+J63+L63+N63+P63+R63+T63+V63+X63+Z63+AB63</f>
        <v>840.77499999999998</v>
      </c>
      <c r="D63" s="49">
        <f t="shared" si="38"/>
        <v>840.77499999999998</v>
      </c>
      <c r="E63" s="49">
        <f>I63+K63+M63+O63+Q63+S63+U63+W63+Y63+AA63+AC63+AE63</f>
        <v>840.77499999999998</v>
      </c>
      <c r="F63" s="14">
        <f>IFERROR(E63/B63*100,0)</f>
        <v>100</v>
      </c>
      <c r="G63" s="14">
        <f>IFERROR(E63/C63*100,0)</f>
        <v>100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v>0</v>
      </c>
      <c r="O63" s="49">
        <v>0</v>
      </c>
      <c r="P63" s="49">
        <v>542.66499999999996</v>
      </c>
      <c r="Q63" s="49">
        <v>0</v>
      </c>
      <c r="R63" s="49">
        <v>0</v>
      </c>
      <c r="S63" s="49">
        <v>542.66499999999996</v>
      </c>
      <c r="T63" s="49">
        <v>0</v>
      </c>
      <c r="U63" s="49">
        <v>0</v>
      </c>
      <c r="V63" s="49">
        <v>0</v>
      </c>
      <c r="W63" s="49">
        <v>0</v>
      </c>
      <c r="X63" s="49">
        <v>0</v>
      </c>
      <c r="Y63" s="49">
        <v>0</v>
      </c>
      <c r="Z63" s="49">
        <v>0</v>
      </c>
      <c r="AA63" s="49">
        <v>0</v>
      </c>
      <c r="AB63" s="49">
        <v>298.11</v>
      </c>
      <c r="AC63" s="49">
        <v>298.11</v>
      </c>
      <c r="AD63" s="49">
        <v>0</v>
      </c>
      <c r="AE63" s="49">
        <v>0</v>
      </c>
      <c r="AF63" s="14"/>
    </row>
    <row r="64" spans="1:32" ht="18.75" x14ac:dyDescent="0.3">
      <c r="A64" s="48" t="s">
        <v>27</v>
      </c>
      <c r="B64" s="49">
        <f>H64+J64+L64+N64+P64+R64+T64+V64+X64+Z64+AB64+AD64</f>
        <v>327.67</v>
      </c>
      <c r="C64" s="49">
        <f>H64+J64+L64+N64+P64+R64+T64+V64+X64+Z64+AB64+AD64</f>
        <v>327.67</v>
      </c>
      <c r="D64" s="49">
        <f>E64</f>
        <v>83.17</v>
      </c>
      <c r="E64" s="49">
        <f>I64+K64+M64+O64+Q64+S64+U64+W64+Y64+AA64+AC64+AE64</f>
        <v>83.17</v>
      </c>
      <c r="F64" s="14">
        <f>IFERROR(E64/B64*100,0)</f>
        <v>25.382244331186865</v>
      </c>
      <c r="G64" s="14">
        <f>IFERROR(E64/C64*100,0)</f>
        <v>25.382244331186865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v>0</v>
      </c>
      <c r="O64" s="49">
        <v>0</v>
      </c>
      <c r="P64" s="49">
        <v>53.69</v>
      </c>
      <c r="Q64" s="49">
        <v>0</v>
      </c>
      <c r="R64" s="49">
        <v>0</v>
      </c>
      <c r="S64" s="49">
        <v>53.69</v>
      </c>
      <c r="T64" s="49">
        <v>0</v>
      </c>
      <c r="U64" s="49">
        <v>0</v>
      </c>
      <c r="V64" s="49">
        <v>0</v>
      </c>
      <c r="W64" s="49">
        <v>0</v>
      </c>
      <c r="X64" s="49">
        <v>0</v>
      </c>
      <c r="Y64" s="49">
        <v>0</v>
      </c>
      <c r="Z64" s="49">
        <v>0</v>
      </c>
      <c r="AA64" s="49">
        <v>0</v>
      </c>
      <c r="AB64" s="49">
        <v>29.48</v>
      </c>
      <c r="AC64" s="49">
        <v>29.48</v>
      </c>
      <c r="AD64" s="49">
        <v>244.5</v>
      </c>
      <c r="AE64" s="49">
        <v>0</v>
      </c>
      <c r="AF64" s="14"/>
    </row>
    <row r="65" spans="1:32" ht="18.75" x14ac:dyDescent="0.3">
      <c r="A65" s="48" t="s">
        <v>28</v>
      </c>
      <c r="B65" s="49">
        <f>C65</f>
        <v>0</v>
      </c>
      <c r="C65" s="49">
        <f>D65</f>
        <v>0</v>
      </c>
      <c r="D65" s="49">
        <f>E65</f>
        <v>0</v>
      </c>
      <c r="E65" s="49">
        <f>I65+K65+M65+O65+Q65+S65+U65+W65+Y65+AA65+AC65+AE65</f>
        <v>0</v>
      </c>
      <c r="F65" s="14">
        <f>IFERROR(E65/B65*100,0)</f>
        <v>0</v>
      </c>
      <c r="G65" s="14">
        <f>IFERROR(E65/C65*100,0)</f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v>0</v>
      </c>
      <c r="O65" s="49">
        <v>0</v>
      </c>
      <c r="P65" s="49">
        <v>0</v>
      </c>
      <c r="Q65" s="49">
        <v>0</v>
      </c>
      <c r="R65" s="49">
        <v>0</v>
      </c>
      <c r="S65" s="49">
        <v>0</v>
      </c>
      <c r="T65" s="49">
        <v>0</v>
      </c>
      <c r="U65" s="49">
        <v>0</v>
      </c>
      <c r="V65" s="49">
        <v>0</v>
      </c>
      <c r="W65" s="49">
        <v>0</v>
      </c>
      <c r="X65" s="49">
        <v>0</v>
      </c>
      <c r="Y65" s="49">
        <v>0</v>
      </c>
      <c r="Z65" s="49">
        <v>0</v>
      </c>
      <c r="AA65" s="49">
        <v>0</v>
      </c>
      <c r="AB65" s="49">
        <v>0</v>
      </c>
      <c r="AC65" s="49">
        <v>0</v>
      </c>
      <c r="AD65" s="49">
        <v>0</v>
      </c>
      <c r="AE65" s="49">
        <v>0</v>
      </c>
      <c r="AF65" s="14"/>
    </row>
    <row r="66" spans="1:32" ht="69.75" customHeight="1" x14ac:dyDescent="0.25">
      <c r="A66" s="130" t="s">
        <v>71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2"/>
      <c r="AF66" s="107"/>
    </row>
    <row r="67" spans="1:32" s="109" customFormat="1" ht="18.75" x14ac:dyDescent="0.3">
      <c r="A67" s="48" t="s">
        <v>24</v>
      </c>
      <c r="B67" s="49">
        <f>H67+J67+L67+N67+P67+R67+T67+V67+X67+Z67+AB67+AD67</f>
        <v>34383.1</v>
      </c>
      <c r="C67" s="49">
        <f>SUM(C68:C71)</f>
        <v>34383.1</v>
      </c>
      <c r="D67" s="49">
        <f>SUM(D68:D71)</f>
        <v>34383.1</v>
      </c>
      <c r="E67" s="49">
        <f>SUM(E68:E71)</f>
        <v>34383.1</v>
      </c>
      <c r="F67" s="14">
        <f>IFERROR(E67/B67*100,0)</f>
        <v>100</v>
      </c>
      <c r="G67" s="14">
        <f>IFERROR(E67/C67*100,0)</f>
        <v>100</v>
      </c>
      <c r="H67" s="74">
        <v>0</v>
      </c>
      <c r="I67" s="74">
        <f t="shared" ref="I67:AC67" si="39">SUM(I68:I71)</f>
        <v>0</v>
      </c>
      <c r="J67" s="74">
        <f t="shared" si="39"/>
        <v>0</v>
      </c>
      <c r="K67" s="74">
        <f t="shared" si="39"/>
        <v>0</v>
      </c>
      <c r="L67" s="74">
        <f t="shared" si="39"/>
        <v>0</v>
      </c>
      <c r="M67" s="74">
        <f t="shared" si="39"/>
        <v>0</v>
      </c>
      <c r="N67" s="74">
        <f t="shared" si="39"/>
        <v>0</v>
      </c>
      <c r="O67" s="74">
        <f t="shared" si="39"/>
        <v>0</v>
      </c>
      <c r="P67" s="74">
        <f t="shared" si="39"/>
        <v>0</v>
      </c>
      <c r="Q67" s="74">
        <f t="shared" si="39"/>
        <v>0</v>
      </c>
      <c r="R67" s="74">
        <f t="shared" si="39"/>
        <v>0</v>
      </c>
      <c r="S67" s="74">
        <f t="shared" si="39"/>
        <v>0</v>
      </c>
      <c r="T67" s="74">
        <f t="shared" si="39"/>
        <v>0</v>
      </c>
      <c r="U67" s="74">
        <f t="shared" si="39"/>
        <v>0</v>
      </c>
      <c r="V67" s="74">
        <f t="shared" si="39"/>
        <v>0</v>
      </c>
      <c r="W67" s="74">
        <f t="shared" si="39"/>
        <v>0</v>
      </c>
      <c r="X67" s="74">
        <f t="shared" si="39"/>
        <v>0</v>
      </c>
      <c r="Y67" s="74">
        <f t="shared" si="39"/>
        <v>0</v>
      </c>
      <c r="Z67" s="74">
        <f t="shared" si="39"/>
        <v>0</v>
      </c>
      <c r="AA67" s="74">
        <f t="shared" si="39"/>
        <v>0</v>
      </c>
      <c r="AB67" s="74">
        <f t="shared" si="39"/>
        <v>0</v>
      </c>
      <c r="AC67" s="74">
        <f t="shared" si="39"/>
        <v>0</v>
      </c>
      <c r="AD67" s="74">
        <f>AD69+AD70</f>
        <v>34383.1</v>
      </c>
      <c r="AE67" s="74">
        <f>SUM(AE68:AE71)</f>
        <v>34383.1</v>
      </c>
      <c r="AF67" s="139"/>
    </row>
    <row r="68" spans="1:32" ht="18.75" x14ac:dyDescent="0.3">
      <c r="A68" s="48" t="s">
        <v>25</v>
      </c>
      <c r="B68" s="49">
        <v>0</v>
      </c>
      <c r="C68" s="49">
        <v>0</v>
      </c>
      <c r="D68" s="49">
        <f t="shared" ref="D68:D69" si="40">E68</f>
        <v>0</v>
      </c>
      <c r="E68" s="49">
        <f>I68+K68+M68+O68+Q68+S68+U68+W68+Y68+AA68+AC68+AE68</f>
        <v>0</v>
      </c>
      <c r="F68" s="14">
        <f>IFERROR(E68/B68*100,0)</f>
        <v>0</v>
      </c>
      <c r="G68" s="14">
        <f>IFERROR(E68/C68*100,0)</f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v>0</v>
      </c>
      <c r="O68" s="49">
        <v>0</v>
      </c>
      <c r="P68" s="49">
        <v>0</v>
      </c>
      <c r="Q68" s="49">
        <v>0</v>
      </c>
      <c r="R68" s="49">
        <v>0</v>
      </c>
      <c r="S68" s="49">
        <v>0</v>
      </c>
      <c r="T68" s="49">
        <v>0</v>
      </c>
      <c r="U68" s="49">
        <v>0</v>
      </c>
      <c r="V68" s="49">
        <v>0</v>
      </c>
      <c r="W68" s="49">
        <v>0</v>
      </c>
      <c r="X68" s="49">
        <v>0</v>
      </c>
      <c r="Y68" s="49">
        <v>0</v>
      </c>
      <c r="Z68" s="49">
        <v>0</v>
      </c>
      <c r="AA68" s="49">
        <v>0</v>
      </c>
      <c r="AB68" s="49">
        <v>0</v>
      </c>
      <c r="AC68" s="49">
        <v>0</v>
      </c>
      <c r="AD68" s="49">
        <v>0</v>
      </c>
      <c r="AE68" s="49">
        <v>0</v>
      </c>
      <c r="AF68" s="140"/>
    </row>
    <row r="69" spans="1:32" ht="18.75" x14ac:dyDescent="0.3">
      <c r="A69" s="48" t="s">
        <v>26</v>
      </c>
      <c r="B69" s="49">
        <f>H69+J69+L69+N69+P69+R69+T69+V69+X69+Z69+AB69+AD69</f>
        <v>31288.5</v>
      </c>
      <c r="C69" s="49">
        <f>H69+J69+L69+N69+P69+R69+T69+V69+X69+Z69+AB69+AD69</f>
        <v>31288.5</v>
      </c>
      <c r="D69" s="49">
        <f t="shared" si="40"/>
        <v>31288.5</v>
      </c>
      <c r="E69" s="49">
        <f>I69+K69+M69+O69+Q69+S69+U69+W69+Y69+AA69+AC69+AE69</f>
        <v>31288.5</v>
      </c>
      <c r="F69" s="14">
        <f>IFERROR(E69/B69*100,0)</f>
        <v>100</v>
      </c>
      <c r="G69" s="14">
        <f>IFERROR(E69/C69*100,0)</f>
        <v>100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49">
        <v>0</v>
      </c>
      <c r="O69" s="49">
        <v>0</v>
      </c>
      <c r="P69" s="49">
        <v>0</v>
      </c>
      <c r="Q69" s="49">
        <v>0</v>
      </c>
      <c r="R69" s="49">
        <v>0</v>
      </c>
      <c r="S69" s="49">
        <v>0</v>
      </c>
      <c r="T69" s="49">
        <v>0</v>
      </c>
      <c r="U69" s="49">
        <v>0</v>
      </c>
      <c r="V69" s="49">
        <v>0</v>
      </c>
      <c r="W69" s="49">
        <v>0</v>
      </c>
      <c r="X69" s="49">
        <v>0</v>
      </c>
      <c r="Y69" s="49">
        <v>0</v>
      </c>
      <c r="Z69" s="49">
        <v>0</v>
      </c>
      <c r="AA69" s="49">
        <v>0</v>
      </c>
      <c r="AB69" s="49">
        <v>0</v>
      </c>
      <c r="AC69" s="49">
        <v>0</v>
      </c>
      <c r="AD69" s="49">
        <f>AE69</f>
        <v>31288.5</v>
      </c>
      <c r="AE69" s="49">
        <v>31288.5</v>
      </c>
      <c r="AF69" s="140"/>
    </row>
    <row r="70" spans="1:32" ht="18.75" x14ac:dyDescent="0.3">
      <c r="A70" s="48" t="s">
        <v>27</v>
      </c>
      <c r="B70" s="49">
        <f>H70+J70+L70+N70+P70+R70+T70+V70+X70+Z70+AB70+AD70</f>
        <v>3094.6</v>
      </c>
      <c r="C70" s="49">
        <f>H70+J70+L70+N70+P70+R70+T70+V70+X70+Z70+AB70+AD70</f>
        <v>3094.6</v>
      </c>
      <c r="D70" s="49">
        <f>E70</f>
        <v>3094.6</v>
      </c>
      <c r="E70" s="49">
        <f>I70+K70+M70+O70+Q70+S70+U70+W70+Y70+AA70+AC70+AE70</f>
        <v>3094.6</v>
      </c>
      <c r="F70" s="14">
        <f>IFERROR(E70/B70*100,0)</f>
        <v>100</v>
      </c>
      <c r="G70" s="14">
        <f>IFERROR(E70/C70*100,0)</f>
        <v>100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0</v>
      </c>
      <c r="P70" s="49">
        <v>0</v>
      </c>
      <c r="Q70" s="49">
        <v>0</v>
      </c>
      <c r="R70" s="49">
        <v>0</v>
      </c>
      <c r="S70" s="49">
        <v>0</v>
      </c>
      <c r="T70" s="49">
        <v>0</v>
      </c>
      <c r="U70" s="49">
        <v>0</v>
      </c>
      <c r="V70" s="49">
        <v>0</v>
      </c>
      <c r="W70" s="49">
        <v>0</v>
      </c>
      <c r="X70" s="49">
        <v>0</v>
      </c>
      <c r="Y70" s="49">
        <v>0</v>
      </c>
      <c r="Z70" s="49">
        <v>0</v>
      </c>
      <c r="AA70" s="49">
        <v>0</v>
      </c>
      <c r="AB70" s="49">
        <v>0</v>
      </c>
      <c r="AC70" s="49">
        <v>0</v>
      </c>
      <c r="AD70" s="49">
        <f>AE70</f>
        <v>3094.6</v>
      </c>
      <c r="AE70" s="49">
        <v>3094.6</v>
      </c>
      <c r="AF70" s="140"/>
    </row>
    <row r="71" spans="1:32" ht="18.75" x14ac:dyDescent="0.3">
      <c r="A71" s="48" t="s">
        <v>28</v>
      </c>
      <c r="B71" s="49">
        <f>C71</f>
        <v>0</v>
      </c>
      <c r="C71" s="49">
        <f>D71</f>
        <v>0</v>
      </c>
      <c r="D71" s="49">
        <f>E71</f>
        <v>0</v>
      </c>
      <c r="E71" s="49">
        <f>I71+K71+M71+O71+Q71+S71+U71+W71+Y71+AA71+AC71+AE71</f>
        <v>0</v>
      </c>
      <c r="F71" s="14">
        <f>IFERROR(E71/B71*100,0)</f>
        <v>0</v>
      </c>
      <c r="G71" s="14">
        <f>IFERROR(E71/C71*100,0)</f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v>0</v>
      </c>
      <c r="O71" s="49">
        <v>0</v>
      </c>
      <c r="P71" s="49">
        <v>0</v>
      </c>
      <c r="Q71" s="49">
        <v>0</v>
      </c>
      <c r="R71" s="49">
        <v>0</v>
      </c>
      <c r="S71" s="49">
        <v>0</v>
      </c>
      <c r="T71" s="49">
        <v>0</v>
      </c>
      <c r="U71" s="49">
        <v>0</v>
      </c>
      <c r="V71" s="49">
        <v>0</v>
      </c>
      <c r="W71" s="49">
        <v>0</v>
      </c>
      <c r="X71" s="49">
        <v>0</v>
      </c>
      <c r="Y71" s="49">
        <v>0</v>
      </c>
      <c r="Z71" s="49">
        <v>0</v>
      </c>
      <c r="AA71" s="49">
        <v>0</v>
      </c>
      <c r="AB71" s="49">
        <v>0</v>
      </c>
      <c r="AC71" s="49">
        <v>0</v>
      </c>
      <c r="AD71" s="49">
        <v>0</v>
      </c>
      <c r="AE71" s="49">
        <v>0</v>
      </c>
      <c r="AF71" s="141"/>
    </row>
    <row r="72" spans="1:32" s="102" customFormat="1" ht="35.25" customHeight="1" x14ac:dyDescent="0.25">
      <c r="A72" s="72" t="s">
        <v>31</v>
      </c>
      <c r="B72" s="75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</row>
    <row r="73" spans="1:32" ht="18.75" x14ac:dyDescent="0.3">
      <c r="A73" s="18" t="s">
        <v>24</v>
      </c>
      <c r="B73" s="16">
        <f>B75+B76+B77</f>
        <v>989651.36599999992</v>
      </c>
      <c r="C73" s="14">
        <f t="shared" ref="B73:E77" si="41">C80+C86</f>
        <v>989651.36599999981</v>
      </c>
      <c r="D73" s="14">
        <f t="shared" si="41"/>
        <v>982103.90799999982</v>
      </c>
      <c r="E73" s="14">
        <f t="shared" si="41"/>
        <v>982103.90799999982</v>
      </c>
      <c r="F73" s="14">
        <f>IFERROR(E73/B73*100,0)</f>
        <v>99.237361937820026</v>
      </c>
      <c r="G73" s="14">
        <f>IFERROR(E73/C73*100,0)</f>
        <v>99.23736193782004</v>
      </c>
      <c r="H73" s="14">
        <f t="shared" ref="H73:AC77" si="42">H80+H86</f>
        <v>631.93399999999997</v>
      </c>
      <c r="I73" s="14">
        <f t="shared" si="42"/>
        <v>56.87</v>
      </c>
      <c r="J73" s="14">
        <f t="shared" si="42"/>
        <v>4593.674</v>
      </c>
      <c r="K73" s="14">
        <f t="shared" si="42"/>
        <v>5168.7330000000002</v>
      </c>
      <c r="L73" s="14">
        <f t="shared" si="42"/>
        <v>1161.604</v>
      </c>
      <c r="M73" s="14">
        <f t="shared" si="42"/>
        <v>995.05399999999997</v>
      </c>
      <c r="N73" s="14">
        <f t="shared" si="42"/>
        <v>42039.6</v>
      </c>
      <c r="O73" s="14">
        <f t="shared" si="42"/>
        <v>42577.456999999995</v>
      </c>
      <c r="P73" s="14">
        <f t="shared" si="42"/>
        <v>131921.81000000003</v>
      </c>
      <c r="Q73" s="14">
        <f t="shared" si="42"/>
        <v>11891.209000000001</v>
      </c>
      <c r="R73" s="14">
        <f t="shared" si="42"/>
        <v>360195.5</v>
      </c>
      <c r="S73" s="14">
        <f t="shared" si="42"/>
        <v>474958.33299999998</v>
      </c>
      <c r="T73" s="14">
        <f t="shared" si="42"/>
        <v>127950.3</v>
      </c>
      <c r="U73" s="14">
        <f t="shared" si="42"/>
        <v>131977.386</v>
      </c>
      <c r="V73" s="14">
        <f t="shared" si="42"/>
        <v>9338</v>
      </c>
      <c r="W73" s="14">
        <f t="shared" si="42"/>
        <v>8832.6320000000014</v>
      </c>
      <c r="X73" s="14">
        <f t="shared" si="42"/>
        <v>141505.87899999999</v>
      </c>
      <c r="Y73" s="14">
        <f t="shared" si="42"/>
        <v>133982.79699999999</v>
      </c>
      <c r="Z73" s="14">
        <f t="shared" si="42"/>
        <v>114373.856</v>
      </c>
      <c r="AA73" s="14">
        <f t="shared" si="42"/>
        <v>121814.81099999999</v>
      </c>
      <c r="AB73" s="14">
        <f t="shared" si="42"/>
        <v>8713.5829999999987</v>
      </c>
      <c r="AC73" s="14">
        <f t="shared" si="42"/>
        <v>9532.9100000000017</v>
      </c>
      <c r="AD73" s="14">
        <f>AD86</f>
        <v>47429.595999999998</v>
      </c>
      <c r="AE73" s="14">
        <f>AE80+AE86</f>
        <v>41239.661</v>
      </c>
      <c r="AF73" s="139"/>
    </row>
    <row r="74" spans="1:32" ht="18.75" x14ac:dyDescent="0.3">
      <c r="A74" s="18" t="s">
        <v>25</v>
      </c>
      <c r="B74" s="16">
        <f t="shared" si="41"/>
        <v>0</v>
      </c>
      <c r="C74" s="14">
        <f t="shared" si="41"/>
        <v>0</v>
      </c>
      <c r="D74" s="14">
        <f t="shared" si="41"/>
        <v>0</v>
      </c>
      <c r="E74" s="14">
        <f t="shared" si="41"/>
        <v>0</v>
      </c>
      <c r="F74" s="14">
        <f>IFERROR(E74/B74*100,0)</f>
        <v>0</v>
      </c>
      <c r="G74" s="14">
        <f>IFERROR(E74/C74*100,0)</f>
        <v>0</v>
      </c>
      <c r="H74" s="14">
        <f t="shared" si="42"/>
        <v>0</v>
      </c>
      <c r="I74" s="14">
        <f t="shared" si="42"/>
        <v>0</v>
      </c>
      <c r="J74" s="14">
        <f t="shared" si="42"/>
        <v>0</v>
      </c>
      <c r="K74" s="14">
        <f t="shared" si="42"/>
        <v>0</v>
      </c>
      <c r="L74" s="14">
        <f t="shared" si="42"/>
        <v>0</v>
      </c>
      <c r="M74" s="14">
        <f t="shared" si="42"/>
        <v>0</v>
      </c>
      <c r="N74" s="14">
        <f t="shared" si="42"/>
        <v>0</v>
      </c>
      <c r="O74" s="14">
        <f t="shared" si="42"/>
        <v>0</v>
      </c>
      <c r="P74" s="14">
        <f t="shared" si="42"/>
        <v>0</v>
      </c>
      <c r="Q74" s="14">
        <f t="shared" si="42"/>
        <v>0</v>
      </c>
      <c r="R74" s="14">
        <f t="shared" si="42"/>
        <v>0</v>
      </c>
      <c r="S74" s="14">
        <f t="shared" si="42"/>
        <v>0</v>
      </c>
      <c r="T74" s="14">
        <f t="shared" si="42"/>
        <v>0</v>
      </c>
      <c r="U74" s="14">
        <f t="shared" si="42"/>
        <v>0</v>
      </c>
      <c r="V74" s="14">
        <f t="shared" si="42"/>
        <v>0</v>
      </c>
      <c r="W74" s="14">
        <f t="shared" si="42"/>
        <v>0</v>
      </c>
      <c r="X74" s="14">
        <f t="shared" si="42"/>
        <v>0</v>
      </c>
      <c r="Y74" s="14">
        <f t="shared" si="42"/>
        <v>0</v>
      </c>
      <c r="Z74" s="14">
        <f t="shared" si="42"/>
        <v>0</v>
      </c>
      <c r="AA74" s="14">
        <f t="shared" si="42"/>
        <v>0</v>
      </c>
      <c r="AB74" s="14">
        <f t="shared" si="42"/>
        <v>0</v>
      </c>
      <c r="AC74" s="14">
        <f t="shared" si="42"/>
        <v>0</v>
      </c>
      <c r="AD74" s="14">
        <f>AD87</f>
        <v>0</v>
      </c>
      <c r="AE74" s="14">
        <f>AE81+AE87</f>
        <v>0</v>
      </c>
      <c r="AF74" s="140"/>
    </row>
    <row r="75" spans="1:32" ht="18.75" x14ac:dyDescent="0.3">
      <c r="A75" s="18" t="s">
        <v>26</v>
      </c>
      <c r="B75" s="16">
        <f t="shared" si="41"/>
        <v>888463.53099999996</v>
      </c>
      <c r="C75" s="16">
        <f t="shared" si="41"/>
        <v>888463.53099999996</v>
      </c>
      <c r="D75" s="16">
        <f t="shared" si="41"/>
        <v>888463.46600000001</v>
      </c>
      <c r="E75" s="16">
        <f t="shared" si="41"/>
        <v>888463.46600000001</v>
      </c>
      <c r="F75" s="4">
        <f>IFERROR(E75/B75*100,0)</f>
        <v>99.999992683999096</v>
      </c>
      <c r="G75" s="4">
        <f>IFERROR(E75/C75*100,0)</f>
        <v>99.999992683999096</v>
      </c>
      <c r="H75" s="14">
        <f t="shared" si="42"/>
        <v>575.05999999999995</v>
      </c>
      <c r="I75" s="14">
        <f t="shared" si="42"/>
        <v>0</v>
      </c>
      <c r="J75" s="14">
        <f t="shared" si="42"/>
        <v>546</v>
      </c>
      <c r="K75" s="14">
        <f t="shared" si="42"/>
        <v>1121.0630000000001</v>
      </c>
      <c r="L75" s="14">
        <f t="shared" si="42"/>
        <v>905.5</v>
      </c>
      <c r="M75" s="14">
        <f t="shared" si="42"/>
        <v>905.5</v>
      </c>
      <c r="N75" s="14">
        <f t="shared" si="42"/>
        <v>38256</v>
      </c>
      <c r="O75" s="14">
        <f t="shared" si="42"/>
        <v>38199.485999999997</v>
      </c>
      <c r="P75" s="14">
        <f t="shared" si="42"/>
        <v>120048.82999999999</v>
      </c>
      <c r="Q75" s="14">
        <f t="shared" si="42"/>
        <v>0</v>
      </c>
      <c r="R75" s="14">
        <f t="shared" si="42"/>
        <v>327641.3</v>
      </c>
      <c r="S75" s="14">
        <f t="shared" si="42"/>
        <v>442787.32999999996</v>
      </c>
      <c r="T75" s="14">
        <f t="shared" si="42"/>
        <v>116385.7</v>
      </c>
      <c r="U75" s="14">
        <f t="shared" si="42"/>
        <v>120099.526</v>
      </c>
      <c r="V75" s="14">
        <f t="shared" si="42"/>
        <v>8530.34</v>
      </c>
      <c r="W75" s="14">
        <f t="shared" si="42"/>
        <v>8021.3150000000005</v>
      </c>
      <c r="X75" s="14">
        <f t="shared" si="42"/>
        <v>128791.91099999999</v>
      </c>
      <c r="Y75" s="14">
        <f t="shared" si="42"/>
        <v>121940.726</v>
      </c>
      <c r="Z75" s="14">
        <f t="shared" si="42"/>
        <v>104079.337</v>
      </c>
      <c r="AA75" s="14">
        <f t="shared" si="42"/>
        <v>110851.47899999999</v>
      </c>
      <c r="AB75" s="14">
        <f t="shared" si="42"/>
        <v>7853.0009999999993</v>
      </c>
      <c r="AC75" s="14">
        <f t="shared" si="42"/>
        <v>8595.2530000000006</v>
      </c>
      <c r="AD75" s="14">
        <f>AD88</f>
        <v>35691.326999999997</v>
      </c>
      <c r="AE75" s="14">
        <f>AE82+AE88</f>
        <v>36782.563000000002</v>
      </c>
      <c r="AF75" s="140"/>
    </row>
    <row r="76" spans="1:32" ht="18.75" x14ac:dyDescent="0.3">
      <c r="A76" s="18" t="s">
        <v>27</v>
      </c>
      <c r="B76" s="16">
        <f t="shared" si="41"/>
        <v>97957.835000000021</v>
      </c>
      <c r="C76" s="16">
        <f t="shared" si="41"/>
        <v>97957.835000000021</v>
      </c>
      <c r="D76" s="16">
        <f t="shared" si="41"/>
        <v>92125.441999999981</v>
      </c>
      <c r="E76" s="16">
        <f t="shared" si="41"/>
        <v>92125.441999999995</v>
      </c>
      <c r="F76" s="4">
        <f>IFERROR(E76/B76*100,0)</f>
        <v>94.046016839796408</v>
      </c>
      <c r="G76" s="4">
        <f>IFERROR(E76/C76*100,0)</f>
        <v>94.046016839796408</v>
      </c>
      <c r="H76" s="14">
        <f>H83</f>
        <v>0</v>
      </c>
      <c r="I76" s="14">
        <f t="shared" si="42"/>
        <v>56.87</v>
      </c>
      <c r="J76" s="14">
        <f t="shared" si="42"/>
        <v>4047.674</v>
      </c>
      <c r="K76" s="14">
        <f t="shared" si="42"/>
        <v>4047.67</v>
      </c>
      <c r="L76" s="14">
        <f t="shared" ref="L76:AC76" si="43">L83</f>
        <v>0</v>
      </c>
      <c r="M76" s="14">
        <f t="shared" si="43"/>
        <v>0</v>
      </c>
      <c r="N76" s="14">
        <f t="shared" si="43"/>
        <v>0</v>
      </c>
      <c r="O76" s="14">
        <f t="shared" si="43"/>
        <v>0</v>
      </c>
      <c r="P76" s="14">
        <f t="shared" si="43"/>
        <v>53.69</v>
      </c>
      <c r="Q76" s="14">
        <f t="shared" si="43"/>
        <v>0</v>
      </c>
      <c r="R76" s="14">
        <f t="shared" si="43"/>
        <v>0</v>
      </c>
      <c r="S76" s="14">
        <f t="shared" si="43"/>
        <v>53.69</v>
      </c>
      <c r="T76" s="14">
        <f t="shared" si="43"/>
        <v>0</v>
      </c>
      <c r="U76" s="14">
        <f t="shared" si="43"/>
        <v>0</v>
      </c>
      <c r="V76" s="14">
        <f t="shared" si="43"/>
        <v>0</v>
      </c>
      <c r="W76" s="14">
        <f t="shared" si="43"/>
        <v>0</v>
      </c>
      <c r="X76" s="14">
        <f t="shared" si="43"/>
        <v>0</v>
      </c>
      <c r="Y76" s="14">
        <f t="shared" si="43"/>
        <v>0</v>
      </c>
      <c r="Z76" s="14">
        <f t="shared" si="43"/>
        <v>0</v>
      </c>
      <c r="AA76" s="14">
        <f t="shared" si="43"/>
        <v>0</v>
      </c>
      <c r="AB76" s="14">
        <f t="shared" si="43"/>
        <v>29.48</v>
      </c>
      <c r="AC76" s="14">
        <f t="shared" si="43"/>
        <v>29.48</v>
      </c>
      <c r="AD76" s="14">
        <f>AD89</f>
        <v>9258.2689999999984</v>
      </c>
      <c r="AE76" s="14">
        <f>AE83</f>
        <v>0</v>
      </c>
      <c r="AF76" s="140"/>
    </row>
    <row r="77" spans="1:32" ht="18.75" x14ac:dyDescent="0.3">
      <c r="A77" s="18" t="s">
        <v>28</v>
      </c>
      <c r="B77" s="16">
        <f>B84+B90</f>
        <v>3230</v>
      </c>
      <c r="C77" s="16">
        <f>C84+C90</f>
        <v>3230</v>
      </c>
      <c r="D77" s="16">
        <f t="shared" si="41"/>
        <v>1515</v>
      </c>
      <c r="E77" s="16">
        <f t="shared" si="41"/>
        <v>1515</v>
      </c>
      <c r="F77" s="4">
        <f>IFERROR(E77/B77*100,0)</f>
        <v>46.904024767801857</v>
      </c>
      <c r="G77" s="4">
        <f>IFERROR(E77/C77*100,0)</f>
        <v>46.904024767801857</v>
      </c>
      <c r="H77" s="14">
        <f>H84+H90</f>
        <v>0</v>
      </c>
      <c r="I77" s="14">
        <f t="shared" si="42"/>
        <v>0</v>
      </c>
      <c r="J77" s="14">
        <f t="shared" si="42"/>
        <v>0</v>
      </c>
      <c r="K77" s="14">
        <f t="shared" si="42"/>
        <v>0</v>
      </c>
      <c r="L77" s="14">
        <f t="shared" si="42"/>
        <v>0</v>
      </c>
      <c r="M77" s="14">
        <f t="shared" si="42"/>
        <v>0</v>
      </c>
      <c r="N77" s="14">
        <f t="shared" si="42"/>
        <v>0</v>
      </c>
      <c r="O77" s="14">
        <f t="shared" si="42"/>
        <v>600</v>
      </c>
      <c r="P77" s="14">
        <f t="shared" si="42"/>
        <v>0</v>
      </c>
      <c r="Q77" s="14">
        <f t="shared" si="42"/>
        <v>0</v>
      </c>
      <c r="R77" s="14">
        <f t="shared" si="42"/>
        <v>150</v>
      </c>
      <c r="S77" s="14">
        <f t="shared" si="42"/>
        <v>150</v>
      </c>
      <c r="T77" s="14">
        <f t="shared" si="42"/>
        <v>0</v>
      </c>
      <c r="U77" s="14">
        <f t="shared" si="42"/>
        <v>0</v>
      </c>
      <c r="V77" s="14">
        <f t="shared" si="42"/>
        <v>0</v>
      </c>
      <c r="W77" s="14">
        <f t="shared" si="42"/>
        <v>0</v>
      </c>
      <c r="X77" s="14">
        <f t="shared" si="42"/>
        <v>0</v>
      </c>
      <c r="Y77" s="14">
        <f t="shared" si="42"/>
        <v>0</v>
      </c>
      <c r="Z77" s="14">
        <f t="shared" si="42"/>
        <v>0</v>
      </c>
      <c r="AA77" s="14">
        <f t="shared" si="42"/>
        <v>0</v>
      </c>
      <c r="AB77" s="14">
        <f t="shared" si="42"/>
        <v>0</v>
      </c>
      <c r="AC77" s="14">
        <f t="shared" si="42"/>
        <v>0</v>
      </c>
      <c r="AD77" s="14">
        <f>AD90</f>
        <v>2480</v>
      </c>
      <c r="AE77" s="14">
        <f>AE84+AE90</f>
        <v>765</v>
      </c>
      <c r="AF77" s="141"/>
    </row>
    <row r="78" spans="1:32" s="102" customFormat="1" ht="18.75" x14ac:dyDescent="0.3">
      <c r="A78" s="78" t="s">
        <v>32</v>
      </c>
      <c r="B78" s="79"/>
      <c r="C78" s="79"/>
      <c r="D78" s="79"/>
      <c r="E78" s="79"/>
      <c r="F78" s="80"/>
      <c r="G78" s="80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</row>
    <row r="79" spans="1:32" s="102" customFormat="1" ht="28.5" customHeight="1" x14ac:dyDescent="0.3">
      <c r="A79" s="81" t="s">
        <v>33</v>
      </c>
      <c r="B79" s="76"/>
      <c r="C79" s="76"/>
      <c r="D79" s="76"/>
      <c r="E79" s="76"/>
      <c r="F79" s="82"/>
      <c r="G79" s="82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</row>
    <row r="80" spans="1:32" ht="18.75" x14ac:dyDescent="0.3">
      <c r="A80" s="20" t="s">
        <v>24</v>
      </c>
      <c r="B80" s="16">
        <f>B18+B12</f>
        <v>0</v>
      </c>
      <c r="C80" s="16">
        <f>0</f>
        <v>0</v>
      </c>
      <c r="D80" s="16">
        <f>D18+D12</f>
        <v>0</v>
      </c>
      <c r="E80" s="16">
        <f>D80</f>
        <v>0</v>
      </c>
      <c r="F80" s="4">
        <f>IFERROR(E80/B80*100,0)</f>
        <v>0</v>
      </c>
      <c r="G80" s="4">
        <f>IFERROR(E80/C80*100,0)</f>
        <v>0</v>
      </c>
      <c r="H80" s="14">
        <f t="shared" ref="H80:AE80" si="44">H81+H82+H83+H84</f>
        <v>0</v>
      </c>
      <c r="I80" s="14">
        <f t="shared" si="44"/>
        <v>0</v>
      </c>
      <c r="J80" s="14">
        <f t="shared" si="44"/>
        <v>0</v>
      </c>
      <c r="K80" s="14">
        <f t="shared" si="44"/>
        <v>0</v>
      </c>
      <c r="L80" s="14">
        <f t="shared" si="44"/>
        <v>0</v>
      </c>
      <c r="M80" s="14">
        <f t="shared" si="44"/>
        <v>0</v>
      </c>
      <c r="N80" s="14">
        <f t="shared" si="44"/>
        <v>0</v>
      </c>
      <c r="O80" s="14">
        <f t="shared" si="44"/>
        <v>0</v>
      </c>
      <c r="P80" s="14">
        <f t="shared" si="44"/>
        <v>596.35500000000002</v>
      </c>
      <c r="Q80" s="14">
        <f t="shared" si="44"/>
        <v>0</v>
      </c>
      <c r="R80" s="14">
        <f t="shared" si="44"/>
        <v>0</v>
      </c>
      <c r="S80" s="14">
        <f t="shared" si="44"/>
        <v>596.35500000000002</v>
      </c>
      <c r="T80" s="14">
        <f t="shared" si="44"/>
        <v>0</v>
      </c>
      <c r="U80" s="14">
        <f t="shared" si="44"/>
        <v>0</v>
      </c>
      <c r="V80" s="14">
        <f t="shared" si="44"/>
        <v>0</v>
      </c>
      <c r="W80" s="14">
        <f t="shared" si="44"/>
        <v>0</v>
      </c>
      <c r="X80" s="14">
        <f t="shared" si="44"/>
        <v>0</v>
      </c>
      <c r="Y80" s="14">
        <f t="shared" si="44"/>
        <v>0</v>
      </c>
      <c r="Z80" s="14">
        <f t="shared" si="44"/>
        <v>0</v>
      </c>
      <c r="AA80" s="14">
        <f t="shared" si="44"/>
        <v>0</v>
      </c>
      <c r="AB80" s="14">
        <f t="shared" si="44"/>
        <v>327.59000000000003</v>
      </c>
      <c r="AC80" s="14">
        <f t="shared" si="44"/>
        <v>327.59000000000003</v>
      </c>
      <c r="AD80" s="14">
        <f t="shared" si="44"/>
        <v>0</v>
      </c>
      <c r="AE80" s="14">
        <f t="shared" si="44"/>
        <v>0</v>
      </c>
      <c r="AF80" s="139"/>
    </row>
    <row r="81" spans="1:32" ht="18.75" x14ac:dyDescent="0.3">
      <c r="A81" s="20" t="s">
        <v>25</v>
      </c>
      <c r="B81" s="16">
        <f>B19+B13</f>
        <v>0</v>
      </c>
      <c r="C81" s="16">
        <f>0</f>
        <v>0</v>
      </c>
      <c r="D81" s="16">
        <f>D19+D13</f>
        <v>0</v>
      </c>
      <c r="E81" s="16">
        <f>D81</f>
        <v>0</v>
      </c>
      <c r="F81" s="4">
        <f>IFERROR(E81/B81*100,0)</f>
        <v>0</v>
      </c>
      <c r="G81" s="4">
        <f>IFERROR(E81/C81*100,0)</f>
        <v>0</v>
      </c>
      <c r="H81" s="14">
        <f t="shared" ref="H81:AE81" si="45">H62+H19</f>
        <v>0</v>
      </c>
      <c r="I81" s="14">
        <f t="shared" si="45"/>
        <v>0</v>
      </c>
      <c r="J81" s="14">
        <f t="shared" si="45"/>
        <v>0</v>
      </c>
      <c r="K81" s="14">
        <f t="shared" si="45"/>
        <v>0</v>
      </c>
      <c r="L81" s="14">
        <f t="shared" si="45"/>
        <v>0</v>
      </c>
      <c r="M81" s="14">
        <f t="shared" si="45"/>
        <v>0</v>
      </c>
      <c r="N81" s="14">
        <f t="shared" si="45"/>
        <v>0</v>
      </c>
      <c r="O81" s="14">
        <f t="shared" si="45"/>
        <v>0</v>
      </c>
      <c r="P81" s="14">
        <f t="shared" si="45"/>
        <v>0</v>
      </c>
      <c r="Q81" s="14">
        <f t="shared" si="45"/>
        <v>0</v>
      </c>
      <c r="R81" s="14">
        <f t="shared" si="45"/>
        <v>0</v>
      </c>
      <c r="S81" s="14">
        <f t="shared" si="45"/>
        <v>0</v>
      </c>
      <c r="T81" s="14">
        <f t="shared" si="45"/>
        <v>0</v>
      </c>
      <c r="U81" s="14">
        <f t="shared" si="45"/>
        <v>0</v>
      </c>
      <c r="V81" s="14">
        <f t="shared" si="45"/>
        <v>0</v>
      </c>
      <c r="W81" s="14">
        <f t="shared" si="45"/>
        <v>0</v>
      </c>
      <c r="X81" s="14">
        <f t="shared" si="45"/>
        <v>0</v>
      </c>
      <c r="Y81" s="14">
        <f t="shared" si="45"/>
        <v>0</v>
      </c>
      <c r="Z81" s="14">
        <f t="shared" si="45"/>
        <v>0</v>
      </c>
      <c r="AA81" s="14">
        <f t="shared" si="45"/>
        <v>0</v>
      </c>
      <c r="AB81" s="14">
        <f t="shared" si="45"/>
        <v>0</v>
      </c>
      <c r="AC81" s="14">
        <f t="shared" si="45"/>
        <v>0</v>
      </c>
      <c r="AD81" s="14">
        <f t="shared" si="45"/>
        <v>0</v>
      </c>
      <c r="AE81" s="14">
        <f t="shared" si="45"/>
        <v>0</v>
      </c>
      <c r="AF81" s="140"/>
    </row>
    <row r="82" spans="1:32" ht="18.75" x14ac:dyDescent="0.3">
      <c r="A82" s="20" t="s">
        <v>26</v>
      </c>
      <c r="B82" s="16">
        <f>B20+B14</f>
        <v>0</v>
      </c>
      <c r="C82" s="16">
        <f>0</f>
        <v>0</v>
      </c>
      <c r="D82" s="16">
        <f>D20+D14</f>
        <v>0</v>
      </c>
      <c r="E82" s="16">
        <f>D82</f>
        <v>0</v>
      </c>
      <c r="F82" s="4">
        <f>IFERROR(E82/B82*100,0)</f>
        <v>0</v>
      </c>
      <c r="G82" s="4">
        <f>IFERROR(E82/C82*100,0)</f>
        <v>0</v>
      </c>
      <c r="H82" s="14">
        <f t="shared" ref="H82:AC82" si="46">H63+H20</f>
        <v>0</v>
      </c>
      <c r="I82" s="14">
        <f t="shared" si="46"/>
        <v>0</v>
      </c>
      <c r="J82" s="14">
        <f t="shared" si="46"/>
        <v>0</v>
      </c>
      <c r="K82" s="14">
        <f t="shared" si="46"/>
        <v>0</v>
      </c>
      <c r="L82" s="14">
        <f t="shared" si="46"/>
        <v>0</v>
      </c>
      <c r="M82" s="14">
        <f t="shared" si="46"/>
        <v>0</v>
      </c>
      <c r="N82" s="14">
        <f t="shared" si="46"/>
        <v>0</v>
      </c>
      <c r="O82" s="14">
        <f t="shared" si="46"/>
        <v>0</v>
      </c>
      <c r="P82" s="14">
        <f t="shared" si="46"/>
        <v>542.66499999999996</v>
      </c>
      <c r="Q82" s="14">
        <f t="shared" si="46"/>
        <v>0</v>
      </c>
      <c r="R82" s="14">
        <f t="shared" si="46"/>
        <v>0</v>
      </c>
      <c r="S82" s="14">
        <f t="shared" si="46"/>
        <v>542.66499999999996</v>
      </c>
      <c r="T82" s="14">
        <f t="shared" si="46"/>
        <v>0</v>
      </c>
      <c r="U82" s="14">
        <f t="shared" si="46"/>
        <v>0</v>
      </c>
      <c r="V82" s="14">
        <f t="shared" si="46"/>
        <v>0</v>
      </c>
      <c r="W82" s="14">
        <f t="shared" si="46"/>
        <v>0</v>
      </c>
      <c r="X82" s="14">
        <f t="shared" si="46"/>
        <v>0</v>
      </c>
      <c r="Y82" s="14">
        <f t="shared" si="46"/>
        <v>0</v>
      </c>
      <c r="Z82" s="14">
        <f t="shared" si="46"/>
        <v>0</v>
      </c>
      <c r="AA82" s="14">
        <f t="shared" si="46"/>
        <v>0</v>
      </c>
      <c r="AB82" s="14">
        <f t="shared" si="46"/>
        <v>298.11</v>
      </c>
      <c r="AC82" s="14">
        <f t="shared" si="46"/>
        <v>298.11</v>
      </c>
      <c r="AD82" s="14">
        <v>0</v>
      </c>
      <c r="AE82" s="14">
        <f>AE63+AE20</f>
        <v>0</v>
      </c>
      <c r="AF82" s="140"/>
    </row>
    <row r="83" spans="1:32" ht="18.75" x14ac:dyDescent="0.3">
      <c r="A83" s="20" t="s">
        <v>27</v>
      </c>
      <c r="B83" s="16">
        <f>B21+B15</f>
        <v>0</v>
      </c>
      <c r="C83" s="16">
        <f>C21+C15</f>
        <v>0</v>
      </c>
      <c r="D83" s="16">
        <f>D21+D15</f>
        <v>0</v>
      </c>
      <c r="E83" s="16">
        <f>D83</f>
        <v>0</v>
      </c>
      <c r="F83" s="4">
        <f>IFERROR(E83/B83*100,0)</f>
        <v>0</v>
      </c>
      <c r="G83" s="4">
        <f>IFERROR(E83/C83*100,0)</f>
        <v>0</v>
      </c>
      <c r="H83" s="14">
        <f t="shared" ref="H83:AC83" si="47">H64+H21</f>
        <v>0</v>
      </c>
      <c r="I83" s="14">
        <f t="shared" si="47"/>
        <v>0</v>
      </c>
      <c r="J83" s="14">
        <f t="shared" si="47"/>
        <v>0</v>
      </c>
      <c r="K83" s="14">
        <f t="shared" si="47"/>
        <v>0</v>
      </c>
      <c r="L83" s="14">
        <f t="shared" si="47"/>
        <v>0</v>
      </c>
      <c r="M83" s="14">
        <f t="shared" si="47"/>
        <v>0</v>
      </c>
      <c r="N83" s="14">
        <f t="shared" si="47"/>
        <v>0</v>
      </c>
      <c r="O83" s="14">
        <f t="shared" si="47"/>
        <v>0</v>
      </c>
      <c r="P83" s="14">
        <f t="shared" si="47"/>
        <v>53.69</v>
      </c>
      <c r="Q83" s="14">
        <f t="shared" si="47"/>
        <v>0</v>
      </c>
      <c r="R83" s="14">
        <f t="shared" si="47"/>
        <v>0</v>
      </c>
      <c r="S83" s="14">
        <f t="shared" si="47"/>
        <v>53.69</v>
      </c>
      <c r="T83" s="14">
        <f t="shared" si="47"/>
        <v>0</v>
      </c>
      <c r="U83" s="14">
        <f t="shared" si="47"/>
        <v>0</v>
      </c>
      <c r="V83" s="14">
        <f t="shared" si="47"/>
        <v>0</v>
      </c>
      <c r="W83" s="14">
        <f t="shared" si="47"/>
        <v>0</v>
      </c>
      <c r="X83" s="14">
        <f t="shared" si="47"/>
        <v>0</v>
      </c>
      <c r="Y83" s="14">
        <f t="shared" si="47"/>
        <v>0</v>
      </c>
      <c r="Z83" s="14">
        <f t="shared" si="47"/>
        <v>0</v>
      </c>
      <c r="AA83" s="14">
        <f t="shared" si="47"/>
        <v>0</v>
      </c>
      <c r="AB83" s="14">
        <f t="shared" si="47"/>
        <v>29.48</v>
      </c>
      <c r="AC83" s="14">
        <f t="shared" si="47"/>
        <v>29.48</v>
      </c>
      <c r="AD83" s="14">
        <v>0</v>
      </c>
      <c r="AE83" s="14">
        <f>AE64+AE21</f>
        <v>0</v>
      </c>
      <c r="AF83" s="140"/>
    </row>
    <row r="84" spans="1:32" ht="18.75" x14ac:dyDescent="0.3">
      <c r="A84" s="20" t="s">
        <v>28</v>
      </c>
      <c r="B84" s="16">
        <f>B22+B16</f>
        <v>0</v>
      </c>
      <c r="C84" s="16">
        <f>C22+C16</f>
        <v>0</v>
      </c>
      <c r="D84" s="16">
        <f>D22+D16</f>
        <v>0</v>
      </c>
      <c r="E84" s="16">
        <f>D84</f>
        <v>0</v>
      </c>
      <c r="F84" s="4">
        <f>IFERROR(E84/B84*100,0)</f>
        <v>0</v>
      </c>
      <c r="G84" s="4">
        <f>IFERROR(E84/C84*100,0)</f>
        <v>0</v>
      </c>
      <c r="H84" s="14">
        <f t="shared" ref="H84:AC84" si="48">H65+H22</f>
        <v>0</v>
      </c>
      <c r="I84" s="14">
        <f t="shared" si="48"/>
        <v>0</v>
      </c>
      <c r="J84" s="14">
        <f t="shared" si="48"/>
        <v>0</v>
      </c>
      <c r="K84" s="14">
        <f t="shared" si="48"/>
        <v>0</v>
      </c>
      <c r="L84" s="14">
        <f t="shared" si="48"/>
        <v>0</v>
      </c>
      <c r="M84" s="14">
        <f t="shared" si="48"/>
        <v>0</v>
      </c>
      <c r="N84" s="14">
        <f t="shared" si="48"/>
        <v>0</v>
      </c>
      <c r="O84" s="14">
        <f t="shared" si="48"/>
        <v>0</v>
      </c>
      <c r="P84" s="14">
        <f t="shared" si="48"/>
        <v>0</v>
      </c>
      <c r="Q84" s="14">
        <f t="shared" si="48"/>
        <v>0</v>
      </c>
      <c r="R84" s="14">
        <f t="shared" si="48"/>
        <v>0</v>
      </c>
      <c r="S84" s="14">
        <f t="shared" si="48"/>
        <v>0</v>
      </c>
      <c r="T84" s="14">
        <f t="shared" si="48"/>
        <v>0</v>
      </c>
      <c r="U84" s="14">
        <f t="shared" si="48"/>
        <v>0</v>
      </c>
      <c r="V84" s="14">
        <f t="shared" si="48"/>
        <v>0</v>
      </c>
      <c r="W84" s="14">
        <f t="shared" si="48"/>
        <v>0</v>
      </c>
      <c r="X84" s="14">
        <f t="shared" si="48"/>
        <v>0</v>
      </c>
      <c r="Y84" s="14">
        <f t="shared" si="48"/>
        <v>0</v>
      </c>
      <c r="Z84" s="14">
        <f t="shared" si="48"/>
        <v>0</v>
      </c>
      <c r="AA84" s="14">
        <f t="shared" si="48"/>
        <v>0</v>
      </c>
      <c r="AB84" s="14">
        <f t="shared" si="48"/>
        <v>0</v>
      </c>
      <c r="AC84" s="14">
        <f t="shared" si="48"/>
        <v>0</v>
      </c>
      <c r="AD84" s="14">
        <v>0</v>
      </c>
      <c r="AE84" s="14">
        <f>AE65+AE22</f>
        <v>0</v>
      </c>
      <c r="AF84" s="141"/>
    </row>
    <row r="85" spans="1:32" s="102" customFormat="1" ht="18.75" x14ac:dyDescent="0.3">
      <c r="A85" s="83" t="s">
        <v>34</v>
      </c>
      <c r="B85" s="79"/>
      <c r="C85" s="79"/>
      <c r="D85" s="79"/>
      <c r="E85" s="79"/>
      <c r="F85" s="80"/>
      <c r="G85" s="80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84"/>
      <c r="AE85" s="76"/>
      <c r="AF85" s="110"/>
    </row>
    <row r="86" spans="1:32" ht="18.75" x14ac:dyDescent="0.3">
      <c r="A86" s="1" t="s">
        <v>24</v>
      </c>
      <c r="B86" s="16">
        <f t="shared" ref="B86:B89" si="49">C86</f>
        <v>989651.36599999981</v>
      </c>
      <c r="C86" s="16">
        <f t="shared" ref="C86:C87" si="50">C25+C37+C49+C55+C61+C67</f>
        <v>989651.36599999981</v>
      </c>
      <c r="D86" s="16">
        <f>I86+K86+M86+Q86+S86+U86+W86+O86+Y86+AA86+AC86+AE86</f>
        <v>982103.90799999982</v>
      </c>
      <c r="E86" s="16">
        <f>D86</f>
        <v>982103.90799999982</v>
      </c>
      <c r="F86" s="4">
        <f>IFERROR(E86/B86*100,0)</f>
        <v>99.23736193782004</v>
      </c>
      <c r="G86" s="4">
        <f>IFERROR(E86/C86*100,0)</f>
        <v>99.23736193782004</v>
      </c>
      <c r="H86" s="16">
        <f t="shared" ref="H86:W89" si="51">H25+H37+H49+H55+H61+H67</f>
        <v>631.93399999999997</v>
      </c>
      <c r="I86" s="16">
        <f t="shared" si="51"/>
        <v>56.87</v>
      </c>
      <c r="J86" s="16">
        <f t="shared" si="51"/>
        <v>4593.674</v>
      </c>
      <c r="K86" s="16">
        <f t="shared" si="51"/>
        <v>5168.7330000000002</v>
      </c>
      <c r="L86" s="16">
        <f t="shared" si="51"/>
        <v>1161.604</v>
      </c>
      <c r="M86" s="16">
        <f t="shared" si="51"/>
        <v>995.05399999999997</v>
      </c>
      <c r="N86" s="16">
        <f t="shared" si="51"/>
        <v>42039.6</v>
      </c>
      <c r="O86" s="16">
        <f t="shared" si="51"/>
        <v>42577.456999999995</v>
      </c>
      <c r="P86" s="16">
        <f t="shared" si="51"/>
        <v>131325.45500000002</v>
      </c>
      <c r="Q86" s="16">
        <f t="shared" si="51"/>
        <v>11891.209000000001</v>
      </c>
      <c r="R86" s="16">
        <f t="shared" si="51"/>
        <v>360195.5</v>
      </c>
      <c r="S86" s="16">
        <f t="shared" si="51"/>
        <v>474361.978</v>
      </c>
      <c r="T86" s="16">
        <f t="shared" si="51"/>
        <v>127950.3</v>
      </c>
      <c r="U86" s="16">
        <f t="shared" si="51"/>
        <v>131977.386</v>
      </c>
      <c r="V86" s="16">
        <f t="shared" si="51"/>
        <v>9338</v>
      </c>
      <c r="W86" s="16">
        <f t="shared" si="51"/>
        <v>8832.6320000000014</v>
      </c>
      <c r="X86" s="16">
        <f t="shared" ref="X86:AE86" si="52">X25+X37+X49+X55+X61+X67</f>
        <v>141505.87899999999</v>
      </c>
      <c r="Y86" s="16">
        <f t="shared" si="52"/>
        <v>133982.79699999999</v>
      </c>
      <c r="Z86" s="16">
        <f t="shared" si="52"/>
        <v>114373.856</v>
      </c>
      <c r="AA86" s="16">
        <f t="shared" si="52"/>
        <v>121814.81099999999</v>
      </c>
      <c r="AB86" s="16">
        <f t="shared" si="52"/>
        <v>8385.9929999999986</v>
      </c>
      <c r="AC86" s="16">
        <f t="shared" si="52"/>
        <v>9205.3200000000015</v>
      </c>
      <c r="AD86" s="16">
        <f t="shared" si="52"/>
        <v>47429.595999999998</v>
      </c>
      <c r="AE86" s="16">
        <f t="shared" si="52"/>
        <v>41239.661</v>
      </c>
      <c r="AF86" s="139"/>
    </row>
    <row r="87" spans="1:32" ht="18.75" x14ac:dyDescent="0.3">
      <c r="A87" s="1" t="s">
        <v>25</v>
      </c>
      <c r="B87" s="16">
        <f t="shared" si="49"/>
        <v>0</v>
      </c>
      <c r="C87" s="16">
        <f t="shared" si="50"/>
        <v>0</v>
      </c>
      <c r="D87" s="16">
        <f>D26+D38+D50+D56+D62</f>
        <v>0</v>
      </c>
      <c r="E87" s="16">
        <f>E26+E38+E50+E56+E62</f>
        <v>0</v>
      </c>
      <c r="F87" s="16">
        <f>F26+F38+F50+F56+F62</f>
        <v>0</v>
      </c>
      <c r="G87" s="16">
        <f>G26+G38+G50+G56+G62</f>
        <v>0</v>
      </c>
      <c r="H87" s="16">
        <f t="shared" si="51"/>
        <v>0</v>
      </c>
      <c r="I87" s="16">
        <f t="shared" si="51"/>
        <v>0</v>
      </c>
      <c r="J87" s="16">
        <f t="shared" si="51"/>
        <v>0</v>
      </c>
      <c r="K87" s="16">
        <f t="shared" si="51"/>
        <v>0</v>
      </c>
      <c r="L87" s="16">
        <f t="shared" si="51"/>
        <v>0</v>
      </c>
      <c r="M87" s="16">
        <f t="shared" si="51"/>
        <v>0</v>
      </c>
      <c r="N87" s="16">
        <f t="shared" si="51"/>
        <v>0</v>
      </c>
      <c r="O87" s="16">
        <f t="shared" si="51"/>
        <v>0</v>
      </c>
      <c r="P87" s="16">
        <f t="shared" si="51"/>
        <v>0</v>
      </c>
      <c r="Q87" s="16">
        <f t="shared" si="51"/>
        <v>0</v>
      </c>
      <c r="R87" s="16">
        <f t="shared" si="51"/>
        <v>0</v>
      </c>
      <c r="S87" s="16">
        <f t="shared" si="51"/>
        <v>0</v>
      </c>
      <c r="T87" s="16">
        <f t="shared" si="51"/>
        <v>0</v>
      </c>
      <c r="U87" s="16">
        <f t="shared" si="51"/>
        <v>0</v>
      </c>
      <c r="V87" s="16">
        <f t="shared" si="51"/>
        <v>0</v>
      </c>
      <c r="W87" s="16">
        <f t="shared" si="51"/>
        <v>0</v>
      </c>
      <c r="X87" s="16">
        <f t="shared" ref="X87:AE87" si="53">X26+X38+X50+X56+X62+X68</f>
        <v>0</v>
      </c>
      <c r="Y87" s="16">
        <f t="shared" si="53"/>
        <v>0</v>
      </c>
      <c r="Z87" s="16">
        <f t="shared" si="53"/>
        <v>0</v>
      </c>
      <c r="AA87" s="16">
        <f t="shared" si="53"/>
        <v>0</v>
      </c>
      <c r="AB87" s="16">
        <f t="shared" si="53"/>
        <v>0</v>
      </c>
      <c r="AC87" s="16">
        <f t="shared" si="53"/>
        <v>0</v>
      </c>
      <c r="AD87" s="16">
        <f t="shared" si="53"/>
        <v>0</v>
      </c>
      <c r="AE87" s="16">
        <f t="shared" si="53"/>
        <v>0</v>
      </c>
      <c r="AF87" s="140"/>
    </row>
    <row r="88" spans="1:32" ht="18.75" x14ac:dyDescent="0.3">
      <c r="A88" s="1" t="s">
        <v>26</v>
      </c>
      <c r="B88" s="16">
        <f t="shared" si="49"/>
        <v>888463.53099999996</v>
      </c>
      <c r="C88" s="16">
        <f>C27+C39+C51+C57+C63+C69</f>
        <v>888463.53099999996</v>
      </c>
      <c r="D88" s="16">
        <f t="shared" ref="D88:D89" si="54">I88+K88+M88+Q88+S88+U88+W88+O88+Y88+AA88+AC88+AE88</f>
        <v>888463.46600000001</v>
      </c>
      <c r="E88" s="16">
        <f t="shared" ref="E88:E89" si="55">I88+K88+M88+O88+Q88+S88+U88+W88+Y88+AA88+AC88+AE88</f>
        <v>888463.46600000001</v>
      </c>
      <c r="F88" s="4">
        <f>IFERROR(E88/B88*100,0)</f>
        <v>99.999992683999096</v>
      </c>
      <c r="G88" s="4">
        <f>IFERROR(E88/C88*100,0)</f>
        <v>99.999992683999096</v>
      </c>
      <c r="H88" s="16">
        <f t="shared" si="51"/>
        <v>575.05999999999995</v>
      </c>
      <c r="I88" s="16">
        <f t="shared" si="51"/>
        <v>0</v>
      </c>
      <c r="J88" s="16">
        <f t="shared" si="51"/>
        <v>546</v>
      </c>
      <c r="K88" s="16">
        <f t="shared" si="51"/>
        <v>1121.0630000000001</v>
      </c>
      <c r="L88" s="16">
        <f t="shared" si="51"/>
        <v>905.5</v>
      </c>
      <c r="M88" s="16">
        <f t="shared" si="51"/>
        <v>905.5</v>
      </c>
      <c r="N88" s="16">
        <f t="shared" si="51"/>
        <v>38256</v>
      </c>
      <c r="O88" s="16">
        <f t="shared" si="51"/>
        <v>38199.485999999997</v>
      </c>
      <c r="P88" s="16">
        <f t="shared" si="51"/>
        <v>119506.16499999999</v>
      </c>
      <c r="Q88" s="16">
        <f t="shared" si="51"/>
        <v>0</v>
      </c>
      <c r="R88" s="16">
        <f t="shared" si="51"/>
        <v>327641.3</v>
      </c>
      <c r="S88" s="16">
        <f t="shared" si="51"/>
        <v>442244.66499999998</v>
      </c>
      <c r="T88" s="16">
        <f t="shared" si="51"/>
        <v>116385.7</v>
      </c>
      <c r="U88" s="16">
        <f t="shared" si="51"/>
        <v>120099.526</v>
      </c>
      <c r="V88" s="16">
        <f t="shared" si="51"/>
        <v>8530.34</v>
      </c>
      <c r="W88" s="16">
        <f t="shared" si="51"/>
        <v>8021.3150000000005</v>
      </c>
      <c r="X88" s="16">
        <f t="shared" ref="X88:AE88" si="56">X27+X39+X51+X57+X63+X69</f>
        <v>128791.91099999999</v>
      </c>
      <c r="Y88" s="16">
        <f t="shared" si="56"/>
        <v>121940.726</v>
      </c>
      <c r="Z88" s="16">
        <f t="shared" si="56"/>
        <v>104079.337</v>
      </c>
      <c r="AA88" s="16">
        <f t="shared" si="56"/>
        <v>110851.47899999999</v>
      </c>
      <c r="AB88" s="16">
        <f t="shared" si="56"/>
        <v>7554.8909999999996</v>
      </c>
      <c r="AC88" s="16">
        <f t="shared" si="56"/>
        <v>8297.143</v>
      </c>
      <c r="AD88" s="16">
        <f t="shared" si="56"/>
        <v>35691.326999999997</v>
      </c>
      <c r="AE88" s="16">
        <f t="shared" si="56"/>
        <v>36782.563000000002</v>
      </c>
      <c r="AF88" s="140"/>
    </row>
    <row r="89" spans="1:32" ht="18.75" x14ac:dyDescent="0.3">
      <c r="A89" s="1" t="s">
        <v>27</v>
      </c>
      <c r="B89" s="16">
        <f t="shared" si="49"/>
        <v>97957.835000000021</v>
      </c>
      <c r="C89" s="16">
        <f t="shared" ref="C89:C90" si="57">C28+C40+C52+C58+C64+C70</f>
        <v>97957.835000000021</v>
      </c>
      <c r="D89" s="16">
        <f t="shared" si="54"/>
        <v>92125.441999999981</v>
      </c>
      <c r="E89" s="16">
        <f t="shared" si="55"/>
        <v>92125.441999999995</v>
      </c>
      <c r="F89" s="4">
        <f>IFERROR(E89/B89*100,0)</f>
        <v>94.046016839796408</v>
      </c>
      <c r="G89" s="4">
        <f>IFERROR(E89/C89*100,0)</f>
        <v>94.046016839796408</v>
      </c>
      <c r="H89" s="16">
        <f t="shared" si="51"/>
        <v>56.874000000000002</v>
      </c>
      <c r="I89" s="16">
        <f t="shared" si="51"/>
        <v>56.87</v>
      </c>
      <c r="J89" s="16">
        <f t="shared" si="51"/>
        <v>4047.674</v>
      </c>
      <c r="K89" s="16">
        <f t="shared" si="51"/>
        <v>4047.67</v>
      </c>
      <c r="L89" s="16">
        <f t="shared" si="51"/>
        <v>256.10400000000004</v>
      </c>
      <c r="M89" s="16">
        <f t="shared" si="51"/>
        <v>89.554000000000002</v>
      </c>
      <c r="N89" s="16">
        <f t="shared" si="51"/>
        <v>3783.6</v>
      </c>
      <c r="O89" s="16">
        <f t="shared" si="51"/>
        <v>3777.971</v>
      </c>
      <c r="P89" s="16">
        <f t="shared" si="51"/>
        <v>11819.29</v>
      </c>
      <c r="Q89" s="16">
        <f t="shared" si="51"/>
        <v>11891.209000000001</v>
      </c>
      <c r="R89" s="16">
        <f t="shared" si="51"/>
        <v>32404.2</v>
      </c>
      <c r="S89" s="16">
        <f t="shared" si="51"/>
        <v>31967.312999999998</v>
      </c>
      <c r="T89" s="16">
        <f t="shared" si="51"/>
        <v>11564.6</v>
      </c>
      <c r="U89" s="16">
        <f t="shared" si="51"/>
        <v>11877.86</v>
      </c>
      <c r="V89" s="16">
        <f t="shared" si="51"/>
        <v>807.66</v>
      </c>
      <c r="W89" s="16">
        <f t="shared" si="51"/>
        <v>811.31700000000001</v>
      </c>
      <c r="X89" s="16">
        <f t="shared" ref="X89:AE89" si="58">X28+X40+X52+X58+X64+X70</f>
        <v>12713.968000000001</v>
      </c>
      <c r="Y89" s="16">
        <f t="shared" si="58"/>
        <v>12042.071</v>
      </c>
      <c r="Z89" s="16">
        <f t="shared" si="58"/>
        <v>10294.519</v>
      </c>
      <c r="AA89" s="16">
        <f t="shared" si="58"/>
        <v>10963.332</v>
      </c>
      <c r="AB89" s="16">
        <f t="shared" si="58"/>
        <v>831.10200000000009</v>
      </c>
      <c r="AC89" s="16">
        <f t="shared" si="58"/>
        <v>908.17700000000013</v>
      </c>
      <c r="AD89" s="16">
        <f t="shared" si="58"/>
        <v>9258.2689999999984</v>
      </c>
      <c r="AE89" s="16">
        <f t="shared" si="58"/>
        <v>3692.098</v>
      </c>
      <c r="AF89" s="140"/>
    </row>
    <row r="90" spans="1:32" ht="18.75" x14ac:dyDescent="0.3">
      <c r="A90" s="1" t="s">
        <v>28</v>
      </c>
      <c r="B90" s="16">
        <f>C90</f>
        <v>3230</v>
      </c>
      <c r="C90" s="16">
        <f t="shared" si="57"/>
        <v>3230</v>
      </c>
      <c r="D90" s="16">
        <f>I90+K90+M90+Q90+S90+U90+W90+O90+Y90+AA90+AC90+AE90</f>
        <v>1515</v>
      </c>
      <c r="E90" s="16">
        <f>I90+K90+M90+O90+Q90+S90+U90+W90+Y90+AA90+AC90+AE90</f>
        <v>1515</v>
      </c>
      <c r="F90" s="4">
        <f>IFERROR(E90/B90*100,0)</f>
        <v>46.904024767801857</v>
      </c>
      <c r="G90" s="4">
        <f>IFERROR(E90/C90*100,0)</f>
        <v>46.904024767801857</v>
      </c>
      <c r="H90" s="16">
        <f>H29+H41+H53+H59+H65+H71</f>
        <v>0</v>
      </c>
      <c r="I90" s="16">
        <f>I29+I41+I53+I59+I65+I71</f>
        <v>0</v>
      </c>
      <c r="J90" s="16">
        <f t="shared" ref="J90:AE90" si="59">J29+J41+J53+J59+J65+J71</f>
        <v>0</v>
      </c>
      <c r="K90" s="16">
        <f t="shared" si="59"/>
        <v>0</v>
      </c>
      <c r="L90" s="16">
        <f t="shared" si="59"/>
        <v>0</v>
      </c>
      <c r="M90" s="16">
        <f t="shared" si="59"/>
        <v>0</v>
      </c>
      <c r="N90" s="16">
        <f t="shared" si="59"/>
        <v>0</v>
      </c>
      <c r="O90" s="16">
        <f t="shared" si="59"/>
        <v>600</v>
      </c>
      <c r="P90" s="16">
        <f t="shared" si="59"/>
        <v>0</v>
      </c>
      <c r="Q90" s="16">
        <f t="shared" si="59"/>
        <v>0</v>
      </c>
      <c r="R90" s="16">
        <f t="shared" si="59"/>
        <v>150</v>
      </c>
      <c r="S90" s="16">
        <f t="shared" si="59"/>
        <v>150</v>
      </c>
      <c r="T90" s="16">
        <f t="shared" si="59"/>
        <v>0</v>
      </c>
      <c r="U90" s="16">
        <f t="shared" si="59"/>
        <v>0</v>
      </c>
      <c r="V90" s="16">
        <f t="shared" si="59"/>
        <v>0</v>
      </c>
      <c r="W90" s="16">
        <f t="shared" si="59"/>
        <v>0</v>
      </c>
      <c r="X90" s="16">
        <f t="shared" si="59"/>
        <v>0</v>
      </c>
      <c r="Y90" s="16">
        <f t="shared" si="59"/>
        <v>0</v>
      </c>
      <c r="Z90" s="16">
        <f t="shared" si="59"/>
        <v>0</v>
      </c>
      <c r="AA90" s="16">
        <f t="shared" si="59"/>
        <v>0</v>
      </c>
      <c r="AB90" s="16">
        <f t="shared" si="59"/>
        <v>0</v>
      </c>
      <c r="AC90" s="16">
        <f t="shared" si="59"/>
        <v>0</v>
      </c>
      <c r="AD90" s="16">
        <f t="shared" si="59"/>
        <v>2480</v>
      </c>
      <c r="AE90" s="16">
        <f t="shared" si="59"/>
        <v>765</v>
      </c>
      <c r="AF90" s="141"/>
    </row>
    <row r="91" spans="1:32" ht="33.75" customHeight="1" x14ac:dyDescent="0.25">
      <c r="A91" s="133" t="s">
        <v>35</v>
      </c>
      <c r="B91" s="134">
        <f>H91+J91+L91+N91+P91+R91+T91+V91+X91+Z91+AB91+AD91</f>
        <v>5705.2812999999996</v>
      </c>
      <c r="C91" s="134">
        <f>C94</f>
        <v>5705.2812999999987</v>
      </c>
      <c r="D91" s="134">
        <f>D94</f>
        <v>5705.2224699999997</v>
      </c>
      <c r="E91" s="134">
        <f>E94</f>
        <v>5705.2224699999997</v>
      </c>
      <c r="F91" s="134"/>
      <c r="G91" s="134"/>
      <c r="H91" s="134">
        <f>H94</f>
        <v>0</v>
      </c>
      <c r="I91" s="134">
        <f>I94</f>
        <v>0</v>
      </c>
      <c r="J91" s="134">
        <f t="shared" ref="J91:AD91" si="60">J94</f>
        <v>0</v>
      </c>
      <c r="K91" s="134">
        <f>K94</f>
        <v>0</v>
      </c>
      <c r="L91" s="134">
        <f t="shared" si="60"/>
        <v>4355.4390699999994</v>
      </c>
      <c r="M91" s="134">
        <f>M94</f>
        <v>4355.4390699999994</v>
      </c>
      <c r="N91" s="134">
        <f t="shared" si="60"/>
        <v>0</v>
      </c>
      <c r="O91" s="134">
        <f>O94</f>
        <v>0</v>
      </c>
      <c r="P91" s="134">
        <f t="shared" si="60"/>
        <v>0</v>
      </c>
      <c r="Q91" s="134">
        <f>Q94</f>
        <v>0</v>
      </c>
      <c r="R91" s="134">
        <f t="shared" si="60"/>
        <v>0</v>
      </c>
      <c r="S91" s="134">
        <f>S94</f>
        <v>0</v>
      </c>
      <c r="T91" s="134">
        <f t="shared" si="60"/>
        <v>1349.7222299999999</v>
      </c>
      <c r="U91" s="134">
        <f>U94</f>
        <v>1349.7834</v>
      </c>
      <c r="V91" s="134">
        <f t="shared" si="60"/>
        <v>0.12</v>
      </c>
      <c r="W91" s="134">
        <f>W94</f>
        <v>0</v>
      </c>
      <c r="X91" s="134">
        <f t="shared" si="60"/>
        <v>0</v>
      </c>
      <c r="Y91" s="134">
        <f>Y94</f>
        <v>0</v>
      </c>
      <c r="Z91" s="134">
        <f t="shared" si="60"/>
        <v>0</v>
      </c>
      <c r="AA91" s="134">
        <f>AA94</f>
        <v>0</v>
      </c>
      <c r="AB91" s="134">
        <f t="shared" si="60"/>
        <v>0</v>
      </c>
      <c r="AC91" s="134">
        <f>AC94</f>
        <v>0</v>
      </c>
      <c r="AD91" s="134">
        <f t="shared" si="60"/>
        <v>0</v>
      </c>
      <c r="AE91" s="46"/>
      <c r="AF91" s="111"/>
    </row>
    <row r="92" spans="1:32" ht="18.75" x14ac:dyDescent="0.25">
      <c r="A92" s="5" t="s">
        <v>36</v>
      </c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2"/>
      <c r="AF92" s="112"/>
    </row>
    <row r="93" spans="1:32" s="102" customFormat="1" ht="27" customHeight="1" x14ac:dyDescent="0.25">
      <c r="A93" s="130" t="s">
        <v>37</v>
      </c>
      <c r="B93" s="131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  <c r="AA93" s="131"/>
      <c r="AB93" s="131"/>
      <c r="AC93" s="131"/>
      <c r="AD93" s="131"/>
      <c r="AE93" s="132"/>
      <c r="AF93" s="125"/>
    </row>
    <row r="94" spans="1:32" ht="18.75" x14ac:dyDescent="0.3">
      <c r="A94" s="1" t="s">
        <v>24</v>
      </c>
      <c r="B94" s="13">
        <f>H94+J94+L94+N94+P94+R94+T94+V94+X94+Z94+AB94+AD94</f>
        <v>5705.2812999999996</v>
      </c>
      <c r="C94" s="13">
        <f t="shared" ref="C94:C96" si="61">H94+N94+T94+AD94+V94+J94+L94</f>
        <v>5705.2812999999987</v>
      </c>
      <c r="D94" s="13">
        <f t="shared" ref="D94:D96" si="62">E94</f>
        <v>5705.2224699999997</v>
      </c>
      <c r="E94" s="13">
        <f t="shared" ref="E94:E96" si="63">O94+U94+W94+Y94+AA94+AC94+AE94+I94+K94+M94</f>
        <v>5705.2224699999997</v>
      </c>
      <c r="F94" s="4">
        <f>IFERROR(E94/B94*100,0)</f>
        <v>99.998968850142404</v>
      </c>
      <c r="G94" s="4">
        <f>IFERROR(E94/C94*100,0)</f>
        <v>99.998968850142433</v>
      </c>
      <c r="H94" s="14">
        <v>0</v>
      </c>
      <c r="I94" s="14">
        <v>0</v>
      </c>
      <c r="J94" s="14">
        <v>0</v>
      </c>
      <c r="K94" s="14">
        <v>0</v>
      </c>
      <c r="L94" s="27">
        <f>L95+L96+L97</f>
        <v>4355.4390699999994</v>
      </c>
      <c r="M94" s="27">
        <f>M95+M96+M97</f>
        <v>4355.4390699999994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27">
        <f>T95+T96+T97</f>
        <v>1349.7222299999999</v>
      </c>
      <c r="U94" s="27">
        <f>U95+U96+U97</f>
        <v>1349.7834</v>
      </c>
      <c r="V94" s="14">
        <f>V95+V96+V97</f>
        <v>0.12</v>
      </c>
      <c r="W94" s="14">
        <f>W95+W96+W97</f>
        <v>0</v>
      </c>
      <c r="X94" s="14">
        <v>0</v>
      </c>
      <c r="Y94" s="14">
        <v>0</v>
      </c>
      <c r="Z94" s="14">
        <v>0</v>
      </c>
      <c r="AA94" s="14">
        <v>0</v>
      </c>
      <c r="AB94" s="14">
        <v>0</v>
      </c>
      <c r="AC94" s="14">
        <v>0</v>
      </c>
      <c r="AD94" s="14">
        <f>AD95+AD96+AD97</f>
        <v>0</v>
      </c>
      <c r="AE94" s="14">
        <v>0</v>
      </c>
      <c r="AF94" s="136" t="s">
        <v>74</v>
      </c>
    </row>
    <row r="95" spans="1:32" ht="18.75" x14ac:dyDescent="0.3">
      <c r="A95" s="1" t="s">
        <v>25</v>
      </c>
      <c r="B95" s="13">
        <f>H95+J95+L95+N95+P95+R95+T95+V95+X95+Z95+AB95+AD95</f>
        <v>332.80770000000001</v>
      </c>
      <c r="C95" s="13">
        <f t="shared" si="61"/>
        <v>332.80770000000001</v>
      </c>
      <c r="D95" s="13">
        <f t="shared" si="62"/>
        <v>332.80770000000001</v>
      </c>
      <c r="E95" s="13">
        <f t="shared" si="63"/>
        <v>332.80770000000001</v>
      </c>
      <c r="F95" s="4">
        <f>IFERROR(E95/B95*100,0)</f>
        <v>100</v>
      </c>
      <c r="G95" s="4">
        <f>IFERROR(E95/C95*100,0)</f>
        <v>100</v>
      </c>
      <c r="H95" s="27">
        <v>0</v>
      </c>
      <c r="I95" s="27">
        <v>0</v>
      </c>
      <c r="J95" s="27">
        <v>0</v>
      </c>
      <c r="K95" s="27">
        <v>0</v>
      </c>
      <c r="L95" s="27">
        <v>254.06587999999999</v>
      </c>
      <c r="M95" s="27">
        <v>254.06587999999999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78.741820000000004</v>
      </c>
      <c r="U95" s="27">
        <v>78.741820000000004</v>
      </c>
      <c r="V95" s="27">
        <v>0</v>
      </c>
      <c r="W95" s="27">
        <v>0</v>
      </c>
      <c r="X95" s="27">
        <v>0</v>
      </c>
      <c r="Y95" s="27">
        <v>0</v>
      </c>
      <c r="Z95" s="27">
        <v>0</v>
      </c>
      <c r="AA95" s="27">
        <v>0</v>
      </c>
      <c r="AB95" s="27">
        <v>0</v>
      </c>
      <c r="AC95" s="27">
        <v>0</v>
      </c>
      <c r="AD95" s="27">
        <v>0</v>
      </c>
      <c r="AE95" s="27">
        <v>0</v>
      </c>
      <c r="AF95" s="137"/>
    </row>
    <row r="96" spans="1:32" ht="18.75" x14ac:dyDescent="0.3">
      <c r="A96" s="1" t="s">
        <v>26</v>
      </c>
      <c r="B96" s="13">
        <f>H96+J96+L96+N96+P96+R96+T96+V96+X96+Z96+AB96+AD96</f>
        <v>5087.1529</v>
      </c>
      <c r="C96" s="13">
        <f t="shared" si="61"/>
        <v>5087.1529</v>
      </c>
      <c r="D96" s="13">
        <f t="shared" si="62"/>
        <v>5087.1529</v>
      </c>
      <c r="E96" s="13">
        <f t="shared" si="63"/>
        <v>5087.1529</v>
      </c>
      <c r="F96" s="4">
        <f>IFERROR(E96/B96*100,0)</f>
        <v>100</v>
      </c>
      <c r="G96" s="4">
        <f>IFERROR(E96/C96*100,0)</f>
        <v>100</v>
      </c>
      <c r="H96" s="27">
        <v>0</v>
      </c>
      <c r="I96" s="27">
        <v>0</v>
      </c>
      <c r="J96" s="27">
        <v>0</v>
      </c>
      <c r="K96" s="27">
        <v>0</v>
      </c>
      <c r="L96" s="27">
        <v>3883.5404899999999</v>
      </c>
      <c r="M96" s="27">
        <v>3883.5404899999999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1203.55241</v>
      </c>
      <c r="U96" s="27">
        <v>1203.55241</v>
      </c>
      <c r="V96" s="27">
        <v>0.06</v>
      </c>
      <c r="W96" s="27">
        <v>0.06</v>
      </c>
      <c r="X96" s="27">
        <v>0</v>
      </c>
      <c r="Y96" s="27">
        <v>0</v>
      </c>
      <c r="Z96" s="27">
        <v>0</v>
      </c>
      <c r="AA96" s="27">
        <v>0</v>
      </c>
      <c r="AB96" s="27">
        <v>0</v>
      </c>
      <c r="AC96" s="27">
        <v>0</v>
      </c>
      <c r="AD96" s="27">
        <v>0</v>
      </c>
      <c r="AE96" s="27">
        <v>0</v>
      </c>
      <c r="AF96" s="137"/>
    </row>
    <row r="97" spans="1:32" ht="18.75" x14ac:dyDescent="0.3">
      <c r="A97" s="1" t="s">
        <v>27</v>
      </c>
      <c r="B97" s="13">
        <f>H97+J97+L97+N97+P97+R97+T97+V97+X97+Z97+AB97+AD97</f>
        <v>285.32069999999999</v>
      </c>
      <c r="C97" s="13">
        <f>H97+N97+T97+AD97+V97+J97+L97</f>
        <v>285.32069999999999</v>
      </c>
      <c r="D97" s="13">
        <f>E97</f>
        <v>285.26186999999999</v>
      </c>
      <c r="E97" s="13">
        <f>O97+U97+W97+Y97+AA97+AC97+AE97+I97+K97+M97</f>
        <v>285.26186999999999</v>
      </c>
      <c r="F97" s="4">
        <f>IFERROR(E97/B97*100,0)</f>
        <v>99.979381096429393</v>
      </c>
      <c r="G97" s="4">
        <f>IFERROR(E97/C97*100,0)</f>
        <v>99.979381096429393</v>
      </c>
      <c r="H97" s="27">
        <v>0</v>
      </c>
      <c r="I97" s="27">
        <v>0</v>
      </c>
      <c r="J97" s="27">
        <v>0</v>
      </c>
      <c r="K97" s="27">
        <v>0</v>
      </c>
      <c r="L97" s="27">
        <v>217.83269999999999</v>
      </c>
      <c r="M97" s="27">
        <v>217.83269999999999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67.427999999999997</v>
      </c>
      <c r="U97" s="27">
        <v>67.489170000000001</v>
      </c>
      <c r="V97" s="27">
        <v>0.06</v>
      </c>
      <c r="W97" s="27">
        <v>-0.06</v>
      </c>
      <c r="X97" s="27">
        <v>0</v>
      </c>
      <c r="Y97" s="27">
        <v>0</v>
      </c>
      <c r="Z97" s="27">
        <v>0</v>
      </c>
      <c r="AA97" s="27">
        <v>0</v>
      </c>
      <c r="AB97" s="27">
        <v>0</v>
      </c>
      <c r="AC97" s="27">
        <v>0</v>
      </c>
      <c r="AD97" s="27">
        <v>0</v>
      </c>
      <c r="AE97" s="27">
        <v>0</v>
      </c>
      <c r="AF97" s="137"/>
    </row>
    <row r="98" spans="1:32" ht="199.5" customHeight="1" x14ac:dyDescent="0.3">
      <c r="A98" s="1" t="s">
        <v>28</v>
      </c>
      <c r="B98" s="14">
        <f>H98+J98+L98+N98+P98+R98+T98+V98+X98+Z98+AB98+AD98</f>
        <v>0</v>
      </c>
      <c r="C98" s="13">
        <f>H98+N98+T98+AD98</f>
        <v>0</v>
      </c>
      <c r="D98" s="13">
        <f t="shared" ref="D98" si="64">O98+U98+W98+Y98+AA98</f>
        <v>0</v>
      </c>
      <c r="E98" s="13">
        <f t="shared" ref="E98" si="65">O98+U98</f>
        <v>0</v>
      </c>
      <c r="F98" s="23">
        <f>IFERROR(E98/B98*100,0)</f>
        <v>0</v>
      </c>
      <c r="G98" s="23">
        <f>IFERROR(E98/C98*100,0)</f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3">
        <v>0</v>
      </c>
      <c r="O98" s="13">
        <v>0</v>
      </c>
      <c r="P98" s="14">
        <v>0</v>
      </c>
      <c r="Q98" s="14">
        <v>0</v>
      </c>
      <c r="R98" s="14">
        <v>0</v>
      </c>
      <c r="S98" s="14">
        <v>0</v>
      </c>
      <c r="T98" s="13">
        <v>0</v>
      </c>
      <c r="U98" s="13">
        <f>T98</f>
        <v>0</v>
      </c>
      <c r="V98" s="13">
        <v>0</v>
      </c>
      <c r="W98" s="13">
        <v>0</v>
      </c>
      <c r="X98" s="14">
        <v>0</v>
      </c>
      <c r="Y98" s="14">
        <v>0</v>
      </c>
      <c r="Z98" s="14">
        <v>0</v>
      </c>
      <c r="AA98" s="14">
        <v>0</v>
      </c>
      <c r="AB98" s="14">
        <v>0</v>
      </c>
      <c r="AC98" s="14">
        <v>0</v>
      </c>
      <c r="AD98" s="14">
        <v>0</v>
      </c>
      <c r="AE98" s="14">
        <v>0</v>
      </c>
      <c r="AF98" s="138"/>
    </row>
    <row r="99" spans="1:32" s="102" customFormat="1" ht="32.25" customHeight="1" x14ac:dyDescent="0.25">
      <c r="A99" s="130" t="s">
        <v>38</v>
      </c>
      <c r="B99" s="131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  <c r="AA99" s="131"/>
      <c r="AB99" s="131"/>
      <c r="AC99" s="131"/>
      <c r="AD99" s="131"/>
      <c r="AE99" s="132"/>
      <c r="AF99" s="115"/>
    </row>
    <row r="100" spans="1:32" ht="18.75" x14ac:dyDescent="0.3">
      <c r="A100" s="1" t="s">
        <v>24</v>
      </c>
      <c r="B100" s="16">
        <f>H100+J100+L100+N100+P100+R100+T100+V100+X100+Z100+AB100+AD100</f>
        <v>1867.2</v>
      </c>
      <c r="C100" s="15">
        <f>B100</f>
        <v>1867.2</v>
      </c>
      <c r="D100" s="16">
        <f>H100+Y100</f>
        <v>1867.2</v>
      </c>
      <c r="E100" s="16">
        <f>D100</f>
        <v>1867.2</v>
      </c>
      <c r="F100" s="4">
        <f>IFERROR(E100/B100*100,0)</f>
        <v>100</v>
      </c>
      <c r="G100" s="4">
        <f>IFERROR(E100/C100*100,0)</f>
        <v>100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f>X101</f>
        <v>1867.2</v>
      </c>
      <c r="Y100" s="14">
        <f>Y101</f>
        <v>1867.2</v>
      </c>
      <c r="Z100" s="14">
        <v>0</v>
      </c>
      <c r="AA100" s="14">
        <v>0</v>
      </c>
      <c r="AB100" s="14">
        <v>0</v>
      </c>
      <c r="AC100" s="14">
        <v>0</v>
      </c>
      <c r="AD100" s="14">
        <v>0</v>
      </c>
      <c r="AE100" s="14">
        <f>AE101+AE102+AE103</f>
        <v>0</v>
      </c>
      <c r="AF100" s="136" t="s">
        <v>73</v>
      </c>
    </row>
    <row r="101" spans="1:32" ht="18.75" x14ac:dyDescent="0.3">
      <c r="A101" s="1" t="s">
        <v>25</v>
      </c>
      <c r="B101" s="15">
        <f>H101+J101+L101+N101+P101+R101+T101+V101+X101+Z101+AB101+AD101</f>
        <v>1867.2</v>
      </c>
      <c r="C101" s="15">
        <f>B101</f>
        <v>1867.2</v>
      </c>
      <c r="D101" s="16">
        <f>H101+Y101</f>
        <v>1867.2</v>
      </c>
      <c r="E101" s="16">
        <f>D101</f>
        <v>1867.2</v>
      </c>
      <c r="F101" s="4">
        <f>IFERROR(E101/B101*100,0)</f>
        <v>100</v>
      </c>
      <c r="G101" s="4">
        <f>IFERROR(E101/C101*100,0)</f>
        <v>100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1867.2</v>
      </c>
      <c r="Y101" s="14">
        <v>1867.2</v>
      </c>
      <c r="Z101" s="14">
        <v>0</v>
      </c>
      <c r="AA101" s="14">
        <v>0</v>
      </c>
      <c r="AB101" s="14">
        <v>0</v>
      </c>
      <c r="AC101" s="14">
        <v>0</v>
      </c>
      <c r="AD101" s="14">
        <v>0</v>
      </c>
      <c r="AE101" s="14"/>
      <c r="AF101" s="137"/>
    </row>
    <row r="102" spans="1:32" ht="18.75" x14ac:dyDescent="0.3">
      <c r="A102" s="1" t="s">
        <v>26</v>
      </c>
      <c r="B102" s="15">
        <f>H102+J102+L102+N102+P102+R102+T102+V102+X102+Z102+AB102+AD102</f>
        <v>0</v>
      </c>
      <c r="C102" s="15">
        <f>H102</f>
        <v>0</v>
      </c>
      <c r="D102" s="16">
        <f t="shared" ref="D102:E103" si="66">H102</f>
        <v>0</v>
      </c>
      <c r="E102" s="16">
        <f>I102</f>
        <v>0</v>
      </c>
      <c r="F102" s="4">
        <f>IFERROR(E102/B102*100,0)</f>
        <v>0</v>
      </c>
      <c r="G102" s="4">
        <f>IFERROR(E102/C102*100,0)</f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  <c r="Z102" s="14">
        <v>0</v>
      </c>
      <c r="AA102" s="14">
        <v>0</v>
      </c>
      <c r="AB102" s="14">
        <v>0</v>
      </c>
      <c r="AC102" s="14">
        <v>0</v>
      </c>
      <c r="AD102" s="14">
        <v>0</v>
      </c>
      <c r="AE102" s="14">
        <v>0</v>
      </c>
      <c r="AF102" s="137"/>
    </row>
    <row r="103" spans="1:32" ht="18.75" x14ac:dyDescent="0.3">
      <c r="A103" s="1" t="s">
        <v>27</v>
      </c>
      <c r="B103" s="15">
        <f>H103+J103+L103+N103+P103+R103+T103+V103+X103+Z103+AB103+AD103</f>
        <v>0</v>
      </c>
      <c r="C103" s="15">
        <f>H103</f>
        <v>0</v>
      </c>
      <c r="D103" s="16">
        <f t="shared" si="66"/>
        <v>0</v>
      </c>
      <c r="E103" s="16">
        <f t="shared" si="66"/>
        <v>0</v>
      </c>
      <c r="F103" s="4">
        <f>IFERROR(E103/B103*100,0)</f>
        <v>0</v>
      </c>
      <c r="G103" s="4">
        <f>IFERROR(E103/C103*100,0)</f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  <c r="AA103" s="14">
        <v>0</v>
      </c>
      <c r="AB103" s="14">
        <v>0</v>
      </c>
      <c r="AC103" s="14">
        <v>0</v>
      </c>
      <c r="AD103" s="14">
        <v>0</v>
      </c>
      <c r="AE103" s="14">
        <v>0</v>
      </c>
      <c r="AF103" s="137"/>
    </row>
    <row r="104" spans="1:32" ht="273.75" customHeight="1" x14ac:dyDescent="0.3">
      <c r="A104" s="1" t="s">
        <v>28</v>
      </c>
      <c r="B104" s="15">
        <f>H104+J104+L104+N104+P104+R104+T104+V104+X104+Z104+AB104+AD104</f>
        <v>0</v>
      </c>
      <c r="C104" s="15">
        <f>H104</f>
        <v>0</v>
      </c>
      <c r="D104" s="16">
        <f>H104</f>
        <v>0</v>
      </c>
      <c r="E104" s="16">
        <f>I104</f>
        <v>0</v>
      </c>
      <c r="F104" s="23">
        <f>IFERROR(E104/B104*100,0)</f>
        <v>0</v>
      </c>
      <c r="G104" s="23">
        <f>IFERROR(E104/C104*100,0)</f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0</v>
      </c>
      <c r="AA104" s="14">
        <v>0</v>
      </c>
      <c r="AB104" s="14">
        <v>0</v>
      </c>
      <c r="AC104" s="14">
        <v>0</v>
      </c>
      <c r="AD104" s="14">
        <v>0</v>
      </c>
      <c r="AE104" s="14">
        <v>0</v>
      </c>
      <c r="AF104" s="138"/>
    </row>
    <row r="105" spans="1:32" s="102" customFormat="1" ht="37.5" customHeight="1" x14ac:dyDescent="0.25">
      <c r="A105" s="130" t="s">
        <v>39</v>
      </c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2"/>
      <c r="AF105" s="115"/>
    </row>
    <row r="106" spans="1:32" ht="18.75" x14ac:dyDescent="0.3">
      <c r="A106" s="1" t="s">
        <v>24</v>
      </c>
      <c r="B106" s="16">
        <f>H106+J106+L106+N106+P106+R106+T106+V106+X106+Z106+AB106+AD106</f>
        <v>8.6999999999999993</v>
      </c>
      <c r="C106" s="15">
        <f>B106</f>
        <v>8.6999999999999993</v>
      </c>
      <c r="D106" s="16">
        <f>H106</f>
        <v>0</v>
      </c>
      <c r="E106" s="14">
        <f>D106</f>
        <v>0</v>
      </c>
      <c r="F106" s="4">
        <f>IFERROR(E106/B106*100,0)</f>
        <v>0</v>
      </c>
      <c r="G106" s="4">
        <f>IFERROR(E106/C106*100,0)</f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f>R108</f>
        <v>4.3499999999999996</v>
      </c>
      <c r="S106" s="14">
        <v>0</v>
      </c>
      <c r="T106" s="14">
        <f>T108</f>
        <v>0</v>
      </c>
      <c r="U106" s="14">
        <f>U108</f>
        <v>0</v>
      </c>
      <c r="V106" s="14">
        <v>0</v>
      </c>
      <c r="W106" s="14">
        <v>0</v>
      </c>
      <c r="X106" s="14">
        <v>0</v>
      </c>
      <c r="Y106" s="14">
        <v>0</v>
      </c>
      <c r="Z106" s="14">
        <v>0</v>
      </c>
      <c r="AA106" s="14">
        <v>0</v>
      </c>
      <c r="AB106" s="14">
        <v>0</v>
      </c>
      <c r="AC106" s="14">
        <v>0</v>
      </c>
      <c r="AD106" s="14">
        <f>AD107+AD108+AD109+AD116</f>
        <v>4.3499999999999996</v>
      </c>
      <c r="AE106" s="14">
        <f>AE107+AE108+AE109+AE116</f>
        <v>0</v>
      </c>
      <c r="AF106" s="127" t="s">
        <v>40</v>
      </c>
    </row>
    <row r="107" spans="1:32" ht="18.75" x14ac:dyDescent="0.3">
      <c r="A107" s="1" t="s">
        <v>25</v>
      </c>
      <c r="B107" s="15">
        <f>H107+J107+L107+N107+P107+R107+T107+V107+X107+Z107+AB107+AD107</f>
        <v>0</v>
      </c>
      <c r="C107" s="15">
        <f>B107</f>
        <v>0</v>
      </c>
      <c r="D107" s="16">
        <f>H107</f>
        <v>0</v>
      </c>
      <c r="E107" s="14">
        <f>D107</f>
        <v>0</v>
      </c>
      <c r="F107" s="4">
        <f>IFERROR(E107/B107*100,0)</f>
        <v>0</v>
      </c>
      <c r="G107" s="4">
        <f>IFERROR(E107/C107*100,0)</f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  <c r="Z107" s="14">
        <v>0</v>
      </c>
      <c r="AA107" s="14">
        <v>0</v>
      </c>
      <c r="AB107" s="14">
        <v>0</v>
      </c>
      <c r="AC107" s="14">
        <v>0</v>
      </c>
      <c r="AD107" s="14">
        <v>0</v>
      </c>
      <c r="AE107" s="14">
        <v>0</v>
      </c>
      <c r="AF107" s="128"/>
    </row>
    <row r="108" spans="1:32" ht="18.75" x14ac:dyDescent="0.3">
      <c r="A108" s="1" t="s">
        <v>26</v>
      </c>
      <c r="B108" s="15">
        <f>H108+J108+L108+N108+P108+R108+T108+V108+X108+Z108+AB108+AD108</f>
        <v>8.6999999999999993</v>
      </c>
      <c r="C108" s="15">
        <f>B108</f>
        <v>8.6999999999999993</v>
      </c>
      <c r="D108" s="16">
        <f>H108+U108+AE108</f>
        <v>0</v>
      </c>
      <c r="E108" s="14">
        <f>D108</f>
        <v>0</v>
      </c>
      <c r="F108" s="4">
        <f>IFERROR(E108/B108*100,0)</f>
        <v>0</v>
      </c>
      <c r="G108" s="4">
        <f>IFERROR(E108/C108*100,0)</f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4.3499999999999996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  <c r="Z108" s="14">
        <v>0</v>
      </c>
      <c r="AA108" s="14">
        <v>0</v>
      </c>
      <c r="AB108" s="14">
        <v>0</v>
      </c>
      <c r="AC108" s="14">
        <v>0</v>
      </c>
      <c r="AD108" s="14">
        <v>4.3499999999999996</v>
      </c>
      <c r="AE108" s="14">
        <v>0</v>
      </c>
      <c r="AF108" s="128"/>
    </row>
    <row r="109" spans="1:32" ht="18.75" x14ac:dyDescent="0.3">
      <c r="A109" s="1" t="s">
        <v>27</v>
      </c>
      <c r="B109" s="15">
        <f>H109+J109+L109+N109+P109+R109+T109+V109+X109+Z109+AB109+AD109</f>
        <v>0</v>
      </c>
      <c r="C109" s="15">
        <f>H109</f>
        <v>0</v>
      </c>
      <c r="D109" s="16">
        <f>H109</f>
        <v>0</v>
      </c>
      <c r="E109" s="14">
        <f>D109</f>
        <v>0</v>
      </c>
      <c r="F109" s="4">
        <f>IFERROR(E109/B109*100,0)</f>
        <v>0</v>
      </c>
      <c r="G109" s="4">
        <f>IFERROR(E109/C109*100,0)</f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  <c r="Z109" s="14">
        <v>0</v>
      </c>
      <c r="AA109" s="14">
        <v>0</v>
      </c>
      <c r="AB109" s="14">
        <v>0</v>
      </c>
      <c r="AC109" s="14">
        <v>0</v>
      </c>
      <c r="AD109" s="14">
        <v>0</v>
      </c>
      <c r="AE109" s="14">
        <v>0</v>
      </c>
      <c r="AF109" s="128"/>
    </row>
    <row r="110" spans="1:32" ht="18.75" x14ac:dyDescent="0.3">
      <c r="A110" s="1" t="s">
        <v>28</v>
      </c>
      <c r="B110" s="15">
        <f>H110+J110+L110+N110+P110+R110+T110+V110+X110+Z110+AB110+AD110</f>
        <v>0</v>
      </c>
      <c r="C110" s="15">
        <f>H110</f>
        <v>0</v>
      </c>
      <c r="D110" s="16">
        <f>H110</f>
        <v>0</v>
      </c>
      <c r="E110" s="14">
        <f>D110</f>
        <v>0</v>
      </c>
      <c r="F110" s="4">
        <f>IFERROR(E110/B110*100,0)</f>
        <v>0</v>
      </c>
      <c r="G110" s="4">
        <f>IFERROR(E110/C110*100,0)</f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0</v>
      </c>
      <c r="Y110" s="14">
        <v>0</v>
      </c>
      <c r="Z110" s="14">
        <v>0</v>
      </c>
      <c r="AA110" s="14">
        <v>0</v>
      </c>
      <c r="AB110" s="14">
        <v>0</v>
      </c>
      <c r="AC110" s="14">
        <v>0</v>
      </c>
      <c r="AD110" s="14">
        <v>0</v>
      </c>
      <c r="AE110" s="14">
        <v>0</v>
      </c>
      <c r="AF110" s="129"/>
    </row>
    <row r="111" spans="1:32" ht="33.75" customHeight="1" x14ac:dyDescent="0.25">
      <c r="A111" s="48" t="s">
        <v>41</v>
      </c>
      <c r="B111" s="15"/>
      <c r="C111" s="14"/>
      <c r="D111" s="14"/>
      <c r="E111" s="14"/>
      <c r="F111" s="7"/>
      <c r="G111" s="7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07"/>
    </row>
    <row r="112" spans="1:32" ht="18.75" x14ac:dyDescent="0.3">
      <c r="A112" s="20" t="s">
        <v>24</v>
      </c>
      <c r="B112" s="16">
        <f>B106+B100+B94</f>
        <v>7581.1813000000002</v>
      </c>
      <c r="C112" s="16">
        <f t="shared" ref="C112:E116" si="67">C106+C100+C94</f>
        <v>7581.1812999999984</v>
      </c>
      <c r="D112" s="16">
        <f t="shared" si="67"/>
        <v>7572.4224699999995</v>
      </c>
      <c r="E112" s="16">
        <f t="shared" si="67"/>
        <v>7572.4224699999995</v>
      </c>
      <c r="F112" s="4">
        <f>IFERROR(E112/B112*100,0)</f>
        <v>99.884466158328109</v>
      </c>
      <c r="G112" s="4">
        <f>IFERROR(E112/C112*100,0)</f>
        <v>99.884466158328138</v>
      </c>
      <c r="H112" s="16">
        <f t="shared" ref="H112:AE116" si="68">H106+H100+H94</f>
        <v>0</v>
      </c>
      <c r="I112" s="16">
        <f t="shared" si="68"/>
        <v>0</v>
      </c>
      <c r="J112" s="16">
        <f t="shared" si="68"/>
        <v>0</v>
      </c>
      <c r="K112" s="16">
        <f t="shared" si="68"/>
        <v>0</v>
      </c>
      <c r="L112" s="16">
        <f t="shared" si="68"/>
        <v>4355.4390699999994</v>
      </c>
      <c r="M112" s="16">
        <f t="shared" si="68"/>
        <v>4355.4390699999994</v>
      </c>
      <c r="N112" s="16">
        <f t="shared" si="68"/>
        <v>0</v>
      </c>
      <c r="O112" s="16">
        <f t="shared" si="68"/>
        <v>0</v>
      </c>
      <c r="P112" s="16">
        <f t="shared" si="68"/>
        <v>0</v>
      </c>
      <c r="Q112" s="16">
        <f t="shared" si="68"/>
        <v>0</v>
      </c>
      <c r="R112" s="16">
        <f t="shared" si="68"/>
        <v>4.3499999999999996</v>
      </c>
      <c r="S112" s="16">
        <f t="shared" si="68"/>
        <v>0</v>
      </c>
      <c r="T112" s="16">
        <f t="shared" si="68"/>
        <v>1349.7222299999999</v>
      </c>
      <c r="U112" s="16">
        <f t="shared" si="68"/>
        <v>1349.7834</v>
      </c>
      <c r="V112" s="16">
        <f t="shared" si="68"/>
        <v>0.12</v>
      </c>
      <c r="W112" s="16">
        <f t="shared" si="68"/>
        <v>0</v>
      </c>
      <c r="X112" s="16">
        <f t="shared" si="68"/>
        <v>1867.2</v>
      </c>
      <c r="Y112" s="16">
        <f t="shared" si="68"/>
        <v>1867.2</v>
      </c>
      <c r="Z112" s="16">
        <f t="shared" si="68"/>
        <v>0</v>
      </c>
      <c r="AA112" s="16">
        <f t="shared" si="68"/>
        <v>0</v>
      </c>
      <c r="AB112" s="16">
        <f t="shared" si="68"/>
        <v>0</v>
      </c>
      <c r="AC112" s="16">
        <f t="shared" si="68"/>
        <v>0</v>
      </c>
      <c r="AD112" s="16">
        <f t="shared" si="68"/>
        <v>4.3499999999999996</v>
      </c>
      <c r="AE112" s="16">
        <f t="shared" si="68"/>
        <v>0</v>
      </c>
      <c r="AF112" s="143"/>
    </row>
    <row r="113" spans="1:32" ht="18.75" x14ac:dyDescent="0.3">
      <c r="A113" s="20" t="s">
        <v>25</v>
      </c>
      <c r="B113" s="16">
        <f>B107+B101+B95</f>
        <v>2200.0077000000001</v>
      </c>
      <c r="C113" s="16">
        <f t="shared" si="67"/>
        <v>2200.0077000000001</v>
      </c>
      <c r="D113" s="16">
        <f t="shared" si="67"/>
        <v>2200.0077000000001</v>
      </c>
      <c r="E113" s="16">
        <f t="shared" si="67"/>
        <v>2200.0077000000001</v>
      </c>
      <c r="F113" s="23">
        <f>IFERROR(E113/B113*100,0)</f>
        <v>100</v>
      </c>
      <c r="G113" s="23">
        <f>IFERROR(E113/C113*100,0)</f>
        <v>100</v>
      </c>
      <c r="H113" s="16">
        <f t="shared" si="68"/>
        <v>0</v>
      </c>
      <c r="I113" s="16">
        <f t="shared" si="68"/>
        <v>0</v>
      </c>
      <c r="J113" s="16">
        <f t="shared" si="68"/>
        <v>0</v>
      </c>
      <c r="K113" s="16">
        <f t="shared" si="68"/>
        <v>0</v>
      </c>
      <c r="L113" s="16">
        <f t="shared" si="68"/>
        <v>254.06587999999999</v>
      </c>
      <c r="M113" s="16">
        <f t="shared" si="68"/>
        <v>254.06587999999999</v>
      </c>
      <c r="N113" s="16">
        <f t="shared" si="68"/>
        <v>0</v>
      </c>
      <c r="O113" s="16">
        <f t="shared" si="68"/>
        <v>0</v>
      </c>
      <c r="P113" s="16">
        <f t="shared" si="68"/>
        <v>0</v>
      </c>
      <c r="Q113" s="16">
        <f t="shared" si="68"/>
        <v>0</v>
      </c>
      <c r="R113" s="16">
        <f t="shared" si="68"/>
        <v>0</v>
      </c>
      <c r="S113" s="16">
        <f t="shared" si="68"/>
        <v>0</v>
      </c>
      <c r="T113" s="16">
        <f t="shared" si="68"/>
        <v>78.741820000000004</v>
      </c>
      <c r="U113" s="16">
        <f t="shared" si="68"/>
        <v>78.741820000000004</v>
      </c>
      <c r="V113" s="16">
        <f t="shared" si="68"/>
        <v>0</v>
      </c>
      <c r="W113" s="16">
        <f t="shared" si="68"/>
        <v>0</v>
      </c>
      <c r="X113" s="16">
        <f t="shared" si="68"/>
        <v>1867.2</v>
      </c>
      <c r="Y113" s="16">
        <f t="shared" si="68"/>
        <v>1867.2</v>
      </c>
      <c r="Z113" s="16">
        <f t="shared" si="68"/>
        <v>0</v>
      </c>
      <c r="AA113" s="16">
        <f t="shared" si="68"/>
        <v>0</v>
      </c>
      <c r="AB113" s="16">
        <f t="shared" si="68"/>
        <v>0</v>
      </c>
      <c r="AC113" s="16">
        <f t="shared" si="68"/>
        <v>0</v>
      </c>
      <c r="AD113" s="16">
        <f t="shared" si="68"/>
        <v>0</v>
      </c>
      <c r="AE113" s="16">
        <f t="shared" si="68"/>
        <v>0</v>
      </c>
      <c r="AF113" s="144"/>
    </row>
    <row r="114" spans="1:32" ht="18.75" x14ac:dyDescent="0.3">
      <c r="A114" s="20" t="s">
        <v>26</v>
      </c>
      <c r="B114" s="16">
        <f>B108+B102+B96</f>
        <v>5095.8528999999999</v>
      </c>
      <c r="C114" s="16">
        <f t="shared" si="67"/>
        <v>5095.8528999999999</v>
      </c>
      <c r="D114" s="16">
        <f t="shared" si="67"/>
        <v>5087.1529</v>
      </c>
      <c r="E114" s="16">
        <f t="shared" si="67"/>
        <v>5087.1529</v>
      </c>
      <c r="F114" s="4">
        <f>IFERROR(E114/B114*100,0)</f>
        <v>99.829272936822804</v>
      </c>
      <c r="G114" s="4">
        <f>IFERROR(E114/C114*100,0)</f>
        <v>99.829272936822804</v>
      </c>
      <c r="H114" s="16">
        <f t="shared" si="68"/>
        <v>0</v>
      </c>
      <c r="I114" s="16">
        <f t="shared" si="68"/>
        <v>0</v>
      </c>
      <c r="J114" s="16">
        <f t="shared" si="68"/>
        <v>0</v>
      </c>
      <c r="K114" s="16">
        <f t="shared" si="68"/>
        <v>0</v>
      </c>
      <c r="L114" s="16">
        <f t="shared" si="68"/>
        <v>3883.5404899999999</v>
      </c>
      <c r="M114" s="16">
        <f t="shared" si="68"/>
        <v>3883.5404899999999</v>
      </c>
      <c r="N114" s="16">
        <f t="shared" si="68"/>
        <v>0</v>
      </c>
      <c r="O114" s="16">
        <f t="shared" si="68"/>
        <v>0</v>
      </c>
      <c r="P114" s="16">
        <f t="shared" si="68"/>
        <v>0</v>
      </c>
      <c r="Q114" s="16">
        <f t="shared" si="68"/>
        <v>0</v>
      </c>
      <c r="R114" s="16">
        <f t="shared" si="68"/>
        <v>4.3499999999999996</v>
      </c>
      <c r="S114" s="16">
        <f t="shared" si="68"/>
        <v>0</v>
      </c>
      <c r="T114" s="16">
        <f t="shared" si="68"/>
        <v>1203.55241</v>
      </c>
      <c r="U114" s="16">
        <f t="shared" si="68"/>
        <v>1203.55241</v>
      </c>
      <c r="V114" s="16">
        <f t="shared" si="68"/>
        <v>0.06</v>
      </c>
      <c r="W114" s="16">
        <f t="shared" si="68"/>
        <v>0.06</v>
      </c>
      <c r="X114" s="16">
        <f t="shared" si="68"/>
        <v>0</v>
      </c>
      <c r="Y114" s="16">
        <f t="shared" si="68"/>
        <v>0</v>
      </c>
      <c r="Z114" s="16">
        <f t="shared" si="68"/>
        <v>0</v>
      </c>
      <c r="AA114" s="16">
        <f t="shared" si="68"/>
        <v>0</v>
      </c>
      <c r="AB114" s="16">
        <f t="shared" si="68"/>
        <v>0</v>
      </c>
      <c r="AC114" s="16">
        <f t="shared" si="68"/>
        <v>0</v>
      </c>
      <c r="AD114" s="16">
        <f t="shared" si="68"/>
        <v>4.3499999999999996</v>
      </c>
      <c r="AE114" s="16">
        <f t="shared" si="68"/>
        <v>0</v>
      </c>
      <c r="AF114" s="144"/>
    </row>
    <row r="115" spans="1:32" ht="18.75" x14ac:dyDescent="0.3">
      <c r="A115" s="20" t="s">
        <v>27</v>
      </c>
      <c r="B115" s="16">
        <f>B109+B103+B97</f>
        <v>285.32069999999999</v>
      </c>
      <c r="C115" s="16">
        <f t="shared" si="67"/>
        <v>285.32069999999999</v>
      </c>
      <c r="D115" s="16">
        <f t="shared" si="67"/>
        <v>285.26186999999999</v>
      </c>
      <c r="E115" s="16">
        <f t="shared" si="67"/>
        <v>285.26186999999999</v>
      </c>
      <c r="F115" s="4">
        <f>IFERROR(E115/B115*100,0)</f>
        <v>99.979381096429393</v>
      </c>
      <c r="G115" s="4">
        <f>IFERROR(E115/C115*100,0)</f>
        <v>99.979381096429393</v>
      </c>
      <c r="H115" s="16">
        <f>H109+H103+H97</f>
        <v>0</v>
      </c>
      <c r="I115" s="16">
        <f t="shared" si="68"/>
        <v>0</v>
      </c>
      <c r="J115" s="16">
        <f t="shared" si="68"/>
        <v>0</v>
      </c>
      <c r="K115" s="16">
        <f t="shared" si="68"/>
        <v>0</v>
      </c>
      <c r="L115" s="16">
        <f t="shared" si="68"/>
        <v>217.83269999999999</v>
      </c>
      <c r="M115" s="16">
        <f t="shared" si="68"/>
        <v>217.83269999999999</v>
      </c>
      <c r="N115" s="16">
        <f t="shared" si="68"/>
        <v>0</v>
      </c>
      <c r="O115" s="16">
        <f t="shared" si="68"/>
        <v>0</v>
      </c>
      <c r="P115" s="16">
        <f t="shared" si="68"/>
        <v>0</v>
      </c>
      <c r="Q115" s="16">
        <f t="shared" si="68"/>
        <v>0</v>
      </c>
      <c r="R115" s="16">
        <f t="shared" si="68"/>
        <v>0</v>
      </c>
      <c r="S115" s="16">
        <f t="shared" si="68"/>
        <v>0</v>
      </c>
      <c r="T115" s="16">
        <f t="shared" si="68"/>
        <v>67.427999999999997</v>
      </c>
      <c r="U115" s="16">
        <f t="shared" si="68"/>
        <v>67.489170000000001</v>
      </c>
      <c r="V115" s="16">
        <f t="shared" si="68"/>
        <v>0.06</v>
      </c>
      <c r="W115" s="16">
        <f t="shared" si="68"/>
        <v>-0.06</v>
      </c>
      <c r="X115" s="16">
        <f t="shared" si="68"/>
        <v>0</v>
      </c>
      <c r="Y115" s="16">
        <f t="shared" si="68"/>
        <v>0</v>
      </c>
      <c r="Z115" s="16">
        <f t="shared" si="68"/>
        <v>0</v>
      </c>
      <c r="AA115" s="16">
        <f t="shared" si="68"/>
        <v>0</v>
      </c>
      <c r="AB115" s="16">
        <f t="shared" si="68"/>
        <v>0</v>
      </c>
      <c r="AC115" s="16">
        <f t="shared" si="68"/>
        <v>0</v>
      </c>
      <c r="AD115" s="16">
        <f t="shared" si="68"/>
        <v>0</v>
      </c>
      <c r="AE115" s="16">
        <f t="shared" si="68"/>
        <v>0</v>
      </c>
      <c r="AF115" s="144"/>
    </row>
    <row r="116" spans="1:32" ht="18.75" x14ac:dyDescent="0.3">
      <c r="A116" s="20" t="s">
        <v>28</v>
      </c>
      <c r="B116" s="16">
        <f>B110+B104+B98</f>
        <v>0</v>
      </c>
      <c r="C116" s="16">
        <f t="shared" si="67"/>
        <v>0</v>
      </c>
      <c r="D116" s="16">
        <f t="shared" si="67"/>
        <v>0</v>
      </c>
      <c r="E116" s="16">
        <f t="shared" si="67"/>
        <v>0</v>
      </c>
      <c r="F116" s="4">
        <f>IFERROR(E116/B116*100,0)</f>
        <v>0</v>
      </c>
      <c r="G116" s="4">
        <f>IFERROR(E116/C116*100,0)</f>
        <v>0</v>
      </c>
      <c r="H116" s="16">
        <f>H110+H104+H98</f>
        <v>0</v>
      </c>
      <c r="I116" s="16">
        <f t="shared" si="68"/>
        <v>0</v>
      </c>
      <c r="J116" s="16">
        <f t="shared" si="68"/>
        <v>0</v>
      </c>
      <c r="K116" s="16">
        <f t="shared" si="68"/>
        <v>0</v>
      </c>
      <c r="L116" s="16">
        <f t="shared" si="68"/>
        <v>0</v>
      </c>
      <c r="M116" s="16">
        <f t="shared" si="68"/>
        <v>0</v>
      </c>
      <c r="N116" s="16">
        <f t="shared" si="68"/>
        <v>0</v>
      </c>
      <c r="O116" s="16">
        <f t="shared" si="68"/>
        <v>0</v>
      </c>
      <c r="P116" s="16">
        <f t="shared" si="68"/>
        <v>0</v>
      </c>
      <c r="Q116" s="16">
        <f t="shared" si="68"/>
        <v>0</v>
      </c>
      <c r="R116" s="16">
        <f t="shared" si="68"/>
        <v>0</v>
      </c>
      <c r="S116" s="16">
        <f t="shared" si="68"/>
        <v>0</v>
      </c>
      <c r="T116" s="16">
        <f t="shared" si="68"/>
        <v>0</v>
      </c>
      <c r="U116" s="16">
        <f t="shared" si="68"/>
        <v>0</v>
      </c>
      <c r="V116" s="16">
        <f t="shared" si="68"/>
        <v>0</v>
      </c>
      <c r="W116" s="16">
        <f t="shared" si="68"/>
        <v>0</v>
      </c>
      <c r="X116" s="16">
        <f t="shared" si="68"/>
        <v>0</v>
      </c>
      <c r="Y116" s="16">
        <f t="shared" si="68"/>
        <v>0</v>
      </c>
      <c r="Z116" s="16">
        <f t="shared" si="68"/>
        <v>0</v>
      </c>
      <c r="AA116" s="16">
        <f t="shared" si="68"/>
        <v>0</v>
      </c>
      <c r="AB116" s="16">
        <f t="shared" si="68"/>
        <v>0</v>
      </c>
      <c r="AC116" s="16">
        <f t="shared" si="68"/>
        <v>0</v>
      </c>
      <c r="AD116" s="16">
        <f t="shared" si="68"/>
        <v>0</v>
      </c>
      <c r="AE116" s="16">
        <f t="shared" si="68"/>
        <v>0</v>
      </c>
      <c r="AF116" s="145"/>
    </row>
    <row r="117" spans="1:32" ht="18.75" x14ac:dyDescent="0.3">
      <c r="A117" s="21" t="s">
        <v>42</v>
      </c>
      <c r="B117" s="43"/>
      <c r="C117" s="43"/>
      <c r="D117" s="43"/>
      <c r="E117" s="43"/>
      <c r="F117" s="44"/>
      <c r="G117" s="44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50"/>
      <c r="AE117" s="16"/>
      <c r="AF117" s="112"/>
    </row>
    <row r="118" spans="1:32" ht="18.75" x14ac:dyDescent="0.3">
      <c r="A118" s="21" t="s">
        <v>43</v>
      </c>
      <c r="B118" s="16">
        <f t="shared" ref="B118:B120" si="69">B112</f>
        <v>7581.1813000000002</v>
      </c>
      <c r="C118" s="16">
        <f>C119+C120+C121+C122</f>
        <v>7581.1813000000002</v>
      </c>
      <c r="D118" s="16">
        <f>D119+D120+D121+D122</f>
        <v>7572.4224700000004</v>
      </c>
      <c r="E118" s="16">
        <f>E119+E120+E121+E122</f>
        <v>7572.4224700000004</v>
      </c>
      <c r="F118" s="4">
        <f>IFERROR(E118/B118*100,0)</f>
        <v>99.884466158328124</v>
      </c>
      <c r="G118" s="4">
        <f>IFERROR(E118/C118*100,0)</f>
        <v>99.884466158328124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  <c r="U118" s="16">
        <v>0</v>
      </c>
      <c r="V118" s="16">
        <v>0</v>
      </c>
      <c r="W118" s="16">
        <v>0</v>
      </c>
      <c r="X118" s="16">
        <v>0</v>
      </c>
      <c r="Y118" s="16">
        <v>0</v>
      </c>
      <c r="Z118" s="16">
        <v>0</v>
      </c>
      <c r="AA118" s="16">
        <v>0</v>
      </c>
      <c r="AB118" s="16">
        <v>0</v>
      </c>
      <c r="AC118" s="16">
        <v>0</v>
      </c>
      <c r="AD118" s="16">
        <v>0</v>
      </c>
      <c r="AE118" s="16">
        <v>0</v>
      </c>
      <c r="AF118" s="139"/>
    </row>
    <row r="119" spans="1:32" ht="18.75" x14ac:dyDescent="0.3">
      <c r="A119" s="20" t="s">
        <v>25</v>
      </c>
      <c r="B119" s="16">
        <f t="shared" si="69"/>
        <v>2200.0077000000001</v>
      </c>
      <c r="C119" s="16">
        <f t="shared" ref="C119:E122" si="70">C113</f>
        <v>2200.0077000000001</v>
      </c>
      <c r="D119" s="16">
        <f t="shared" si="70"/>
        <v>2200.0077000000001</v>
      </c>
      <c r="E119" s="16">
        <f t="shared" si="70"/>
        <v>2200.0077000000001</v>
      </c>
      <c r="F119" s="23">
        <f>IFERROR(E119/B119*100,0)</f>
        <v>100</v>
      </c>
      <c r="G119" s="23">
        <f>IFERROR(E119/C119*100,0)</f>
        <v>100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v>0</v>
      </c>
      <c r="W119" s="16">
        <v>0</v>
      </c>
      <c r="X119" s="16">
        <v>0</v>
      </c>
      <c r="Y119" s="16">
        <v>0</v>
      </c>
      <c r="Z119" s="16">
        <v>0</v>
      </c>
      <c r="AA119" s="16">
        <v>0</v>
      </c>
      <c r="AB119" s="16">
        <v>0</v>
      </c>
      <c r="AC119" s="16">
        <v>0</v>
      </c>
      <c r="AD119" s="16">
        <v>0</v>
      </c>
      <c r="AE119" s="16">
        <v>0</v>
      </c>
      <c r="AF119" s="140"/>
    </row>
    <row r="120" spans="1:32" ht="18.75" x14ac:dyDescent="0.3">
      <c r="A120" s="1" t="s">
        <v>26</v>
      </c>
      <c r="B120" s="16">
        <f t="shared" si="69"/>
        <v>5095.8528999999999</v>
      </c>
      <c r="C120" s="16">
        <f t="shared" si="70"/>
        <v>5095.8528999999999</v>
      </c>
      <c r="D120" s="16">
        <f t="shared" si="70"/>
        <v>5087.1529</v>
      </c>
      <c r="E120" s="16">
        <f t="shared" si="70"/>
        <v>5087.1529</v>
      </c>
      <c r="F120" s="23">
        <f>IFERROR(E120/B120*100,0)</f>
        <v>99.829272936822804</v>
      </c>
      <c r="G120" s="23">
        <f>IFERROR(E120/C120*100,0)</f>
        <v>99.829272936822804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6">
        <v>0</v>
      </c>
      <c r="U120" s="16">
        <v>0</v>
      </c>
      <c r="V120" s="16">
        <v>0</v>
      </c>
      <c r="W120" s="16">
        <v>0</v>
      </c>
      <c r="X120" s="16">
        <v>0</v>
      </c>
      <c r="Y120" s="16">
        <v>0</v>
      </c>
      <c r="Z120" s="16">
        <v>0</v>
      </c>
      <c r="AA120" s="16">
        <v>0</v>
      </c>
      <c r="AB120" s="16">
        <v>0</v>
      </c>
      <c r="AC120" s="16">
        <v>0</v>
      </c>
      <c r="AD120" s="16">
        <v>0</v>
      </c>
      <c r="AE120" s="16">
        <v>0</v>
      </c>
      <c r="AF120" s="140"/>
    </row>
    <row r="121" spans="1:32" ht="18.75" x14ac:dyDescent="0.3">
      <c r="A121" s="1" t="s">
        <v>27</v>
      </c>
      <c r="B121" s="16">
        <f t="shared" ref="B121:B122" si="71">B115</f>
        <v>285.32069999999999</v>
      </c>
      <c r="C121" s="16">
        <f>C115</f>
        <v>285.32069999999999</v>
      </c>
      <c r="D121" s="16">
        <f t="shared" si="70"/>
        <v>285.26186999999999</v>
      </c>
      <c r="E121" s="16">
        <f t="shared" si="70"/>
        <v>285.26186999999999</v>
      </c>
      <c r="F121" s="23">
        <f>IFERROR(E121/B121*100,0)</f>
        <v>99.979381096429393</v>
      </c>
      <c r="G121" s="23">
        <f>IFERROR(E121/C121*100,0)</f>
        <v>99.979381096429393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  <c r="V121" s="16">
        <v>0</v>
      </c>
      <c r="W121" s="16">
        <v>0</v>
      </c>
      <c r="X121" s="16">
        <v>0</v>
      </c>
      <c r="Y121" s="16">
        <v>0</v>
      </c>
      <c r="Z121" s="16">
        <v>0</v>
      </c>
      <c r="AA121" s="16">
        <v>0</v>
      </c>
      <c r="AB121" s="16">
        <v>0</v>
      </c>
      <c r="AC121" s="16">
        <v>0</v>
      </c>
      <c r="AD121" s="16">
        <v>0</v>
      </c>
      <c r="AE121" s="16">
        <v>0</v>
      </c>
      <c r="AF121" s="140"/>
    </row>
    <row r="122" spans="1:32" ht="18.75" x14ac:dyDescent="0.3">
      <c r="A122" s="53" t="s">
        <v>28</v>
      </c>
      <c r="B122" s="16">
        <f t="shared" si="71"/>
        <v>0</v>
      </c>
      <c r="C122" s="22">
        <f t="shared" si="70"/>
        <v>0</v>
      </c>
      <c r="D122" s="22">
        <f t="shared" si="70"/>
        <v>0</v>
      </c>
      <c r="E122" s="22">
        <f t="shared" si="70"/>
        <v>0</v>
      </c>
      <c r="F122" s="54">
        <f>IFERROR(E122/B122*100,0)</f>
        <v>0</v>
      </c>
      <c r="G122" s="54">
        <f>IFERROR(E122/C122*100,0)</f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0</v>
      </c>
      <c r="R122" s="22">
        <v>0</v>
      </c>
      <c r="S122" s="22">
        <v>0</v>
      </c>
      <c r="T122" s="22">
        <v>0</v>
      </c>
      <c r="U122" s="22">
        <v>0</v>
      </c>
      <c r="V122" s="22">
        <v>0</v>
      </c>
      <c r="W122" s="22">
        <v>0</v>
      </c>
      <c r="X122" s="22">
        <v>0</v>
      </c>
      <c r="Y122" s="22">
        <v>0</v>
      </c>
      <c r="Z122" s="22">
        <v>0</v>
      </c>
      <c r="AA122" s="22">
        <v>0</v>
      </c>
      <c r="AB122" s="22">
        <v>0</v>
      </c>
      <c r="AC122" s="22">
        <v>0</v>
      </c>
      <c r="AD122" s="22">
        <v>0</v>
      </c>
      <c r="AE122" s="22">
        <v>0</v>
      </c>
      <c r="AF122" s="141"/>
    </row>
    <row r="123" spans="1:32" ht="35.25" customHeight="1" x14ac:dyDescent="0.25">
      <c r="A123" s="133" t="s">
        <v>44</v>
      </c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  <c r="Z123" s="134"/>
      <c r="AA123" s="134"/>
      <c r="AB123" s="134"/>
      <c r="AC123" s="134"/>
      <c r="AD123" s="134"/>
      <c r="AE123" s="46"/>
      <c r="AF123" s="111"/>
    </row>
    <row r="124" spans="1:32" ht="18.75" x14ac:dyDescent="0.25">
      <c r="A124" s="55" t="s">
        <v>30</v>
      </c>
      <c r="B124" s="56"/>
      <c r="C124" s="57"/>
      <c r="D124" s="57"/>
      <c r="E124" s="56"/>
      <c r="F124" s="58"/>
      <c r="G124" s="58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2"/>
      <c r="AF124" s="113"/>
    </row>
    <row r="125" spans="1:32" s="102" customFormat="1" ht="35.450000000000003" customHeight="1" x14ac:dyDescent="0.25">
      <c r="A125" s="88" t="s">
        <v>45</v>
      </c>
      <c r="B125" s="86"/>
      <c r="C125" s="86"/>
      <c r="D125" s="86"/>
      <c r="E125" s="86"/>
      <c r="F125" s="86">
        <f>B141-D141</f>
        <v>2279.9700000000012</v>
      </c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7"/>
      <c r="AF125" s="127" t="s">
        <v>46</v>
      </c>
    </row>
    <row r="126" spans="1:32" ht="18.75" x14ac:dyDescent="0.3">
      <c r="A126" s="28" t="s">
        <v>24</v>
      </c>
      <c r="B126" s="60">
        <f>B129</f>
        <v>8535.5500000000011</v>
      </c>
      <c r="C126" s="60">
        <f>C129</f>
        <v>8535.5500000000011</v>
      </c>
      <c r="D126" s="60">
        <f>D129</f>
        <v>8171.1390000000001</v>
      </c>
      <c r="E126" s="60">
        <f>D126</f>
        <v>8171.1390000000001</v>
      </c>
      <c r="F126" s="4">
        <f>(E126/B126*100)</f>
        <v>95.730667619544136</v>
      </c>
      <c r="G126" s="4">
        <f>(E126/C126*100)</f>
        <v>95.730667619544136</v>
      </c>
      <c r="H126" s="13">
        <f t="shared" ref="H126:AE126" si="72">H129</f>
        <v>997.02</v>
      </c>
      <c r="I126" s="13">
        <f t="shared" si="72"/>
        <v>832.226</v>
      </c>
      <c r="J126" s="13">
        <f t="shared" si="72"/>
        <v>771.42</v>
      </c>
      <c r="K126" s="13">
        <f t="shared" si="72"/>
        <v>860.60699999999997</v>
      </c>
      <c r="L126" s="13">
        <f t="shared" si="72"/>
        <v>419.411</v>
      </c>
      <c r="M126" s="13">
        <f t="shared" si="72"/>
        <v>419.00400000000002</v>
      </c>
      <c r="N126" s="13">
        <f t="shared" si="72"/>
        <v>777.09299999999996</v>
      </c>
      <c r="O126" s="13">
        <f t="shared" si="72"/>
        <v>436.76299999999998</v>
      </c>
      <c r="P126" s="13">
        <f t="shared" si="72"/>
        <v>698.21299999999997</v>
      </c>
      <c r="Q126" s="13">
        <f t="shared" si="72"/>
        <v>336.02</v>
      </c>
      <c r="R126" s="13">
        <f t="shared" si="72"/>
        <v>641.76900000000001</v>
      </c>
      <c r="S126" s="13">
        <f t="shared" si="72"/>
        <v>648.53</v>
      </c>
      <c r="T126" s="13">
        <f t="shared" si="72"/>
        <v>828.66899999999998</v>
      </c>
      <c r="U126" s="13">
        <f t="shared" si="72"/>
        <v>571.45699999999999</v>
      </c>
      <c r="V126" s="13">
        <f t="shared" si="72"/>
        <v>795.86300000000006</v>
      </c>
      <c r="W126" s="13">
        <f t="shared" si="72"/>
        <v>457.33199999999999</v>
      </c>
      <c r="X126" s="13">
        <f t="shared" si="72"/>
        <v>1036.269</v>
      </c>
      <c r="Y126" s="13">
        <f t="shared" si="72"/>
        <v>932.82899999999995</v>
      </c>
      <c r="Z126" s="13">
        <f t="shared" si="72"/>
        <v>828.702</v>
      </c>
      <c r="AA126" s="13">
        <f t="shared" si="72"/>
        <v>672.803</v>
      </c>
      <c r="AB126" s="13">
        <f t="shared" si="72"/>
        <v>528.42399999999998</v>
      </c>
      <c r="AC126" s="13">
        <f t="shared" si="72"/>
        <v>627.42999999999995</v>
      </c>
      <c r="AD126" s="13">
        <f t="shared" si="72"/>
        <v>212.697</v>
      </c>
      <c r="AE126" s="13">
        <f t="shared" si="72"/>
        <v>1376.1379999999999</v>
      </c>
      <c r="AF126" s="128"/>
    </row>
    <row r="127" spans="1:32" ht="18.75" x14ac:dyDescent="0.3">
      <c r="A127" s="28" t="s">
        <v>25</v>
      </c>
      <c r="B127" s="60">
        <f>AD127</f>
        <v>0</v>
      </c>
      <c r="C127" s="60">
        <f t="shared" ref="C127:C128" si="73">H127+J127+L127+N127+P127+R127+T127</f>
        <v>0</v>
      </c>
      <c r="D127" s="60">
        <f t="shared" ref="D127:D128" si="74">I127+K127+M127+O127+Q127+S127++U127</f>
        <v>0</v>
      </c>
      <c r="E127" s="60">
        <f>D127</f>
        <v>0</v>
      </c>
      <c r="F127" s="24" t="e">
        <f>(E127/B127*100)</f>
        <v>#DIV/0!</v>
      </c>
      <c r="G127" s="24" t="e">
        <f>(E127/C127*100)</f>
        <v>#DIV/0!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3">
        <v>0</v>
      </c>
      <c r="AB127" s="13">
        <v>0</v>
      </c>
      <c r="AC127" s="13">
        <v>0</v>
      </c>
      <c r="AD127" s="13">
        <v>0</v>
      </c>
      <c r="AE127" s="13">
        <v>0</v>
      </c>
      <c r="AF127" s="128"/>
    </row>
    <row r="128" spans="1:32" ht="18.75" x14ac:dyDescent="0.3">
      <c r="A128" s="28" t="s">
        <v>26</v>
      </c>
      <c r="B128" s="60">
        <f>AD128</f>
        <v>0</v>
      </c>
      <c r="C128" s="60">
        <f t="shared" si="73"/>
        <v>0</v>
      </c>
      <c r="D128" s="60">
        <f t="shared" si="74"/>
        <v>0</v>
      </c>
      <c r="E128" s="60">
        <f>D128</f>
        <v>0</v>
      </c>
      <c r="F128" s="24" t="e">
        <f>(E128/B128*100)</f>
        <v>#DIV/0!</v>
      </c>
      <c r="G128" s="24" t="e">
        <f>(E128/C128*100)</f>
        <v>#DIV/0!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0</v>
      </c>
      <c r="V128" s="13">
        <v>0</v>
      </c>
      <c r="W128" s="13">
        <v>0</v>
      </c>
      <c r="X128" s="13">
        <v>0</v>
      </c>
      <c r="Y128" s="13">
        <v>0</v>
      </c>
      <c r="Z128" s="13">
        <v>0</v>
      </c>
      <c r="AA128" s="13">
        <v>0</v>
      </c>
      <c r="AB128" s="13">
        <v>0</v>
      </c>
      <c r="AC128" s="13">
        <v>0</v>
      </c>
      <c r="AD128" s="13">
        <v>0</v>
      </c>
      <c r="AE128" s="13">
        <v>0</v>
      </c>
      <c r="AF128" s="128"/>
    </row>
    <row r="129" spans="1:32" ht="18.75" x14ac:dyDescent="0.3">
      <c r="A129" s="28" t="s">
        <v>27</v>
      </c>
      <c r="B129" s="60">
        <f>H129+J129+L129+N129+P129+R129+T129+V129+X129+Z129++AB129+AD129</f>
        <v>8535.5500000000011</v>
      </c>
      <c r="C129" s="60">
        <f>H129+J129+L129+N129+P129+R129+T129+V129+X129+Z129+AB129+AD129</f>
        <v>8535.5500000000011</v>
      </c>
      <c r="D129" s="60">
        <f>I129+K129+M129+O129+Q129+S129++U129+W129+Y129+AA129+AC129+AE129</f>
        <v>8171.1390000000001</v>
      </c>
      <c r="E129" s="60">
        <f>D129</f>
        <v>8171.1390000000001</v>
      </c>
      <c r="F129" s="24">
        <f>(E129/B129*100)</f>
        <v>95.730667619544136</v>
      </c>
      <c r="G129" s="24">
        <f>(E129/C129*100)</f>
        <v>95.730667619544136</v>
      </c>
      <c r="H129" s="13">
        <v>997.02</v>
      </c>
      <c r="I129" s="13">
        <v>832.226</v>
      </c>
      <c r="J129" s="13">
        <v>771.42</v>
      </c>
      <c r="K129" s="13">
        <v>860.60699999999997</v>
      </c>
      <c r="L129" s="13">
        <v>419.411</v>
      </c>
      <c r="M129" s="13">
        <v>419.00400000000002</v>
      </c>
      <c r="N129" s="13">
        <v>777.09299999999996</v>
      </c>
      <c r="O129" s="13">
        <v>436.76299999999998</v>
      </c>
      <c r="P129" s="13">
        <v>698.21299999999997</v>
      </c>
      <c r="Q129" s="13">
        <v>336.02</v>
      </c>
      <c r="R129" s="13">
        <v>641.76900000000001</v>
      </c>
      <c r="S129" s="13">
        <v>648.53</v>
      </c>
      <c r="T129" s="13">
        <v>828.66899999999998</v>
      </c>
      <c r="U129" s="13">
        <v>571.45699999999999</v>
      </c>
      <c r="V129" s="13">
        <v>795.86300000000006</v>
      </c>
      <c r="W129" s="13">
        <v>457.33199999999999</v>
      </c>
      <c r="X129" s="13">
        <v>1036.269</v>
      </c>
      <c r="Y129" s="13">
        <v>932.82899999999995</v>
      </c>
      <c r="Z129" s="13">
        <v>828.702</v>
      </c>
      <c r="AA129" s="13">
        <v>672.803</v>
      </c>
      <c r="AB129" s="13">
        <v>528.42399999999998</v>
      </c>
      <c r="AC129" s="13">
        <v>627.42999999999995</v>
      </c>
      <c r="AD129" s="13">
        <v>212.697</v>
      </c>
      <c r="AE129" s="13">
        <v>1376.1379999999999</v>
      </c>
      <c r="AF129" s="128"/>
    </row>
    <row r="130" spans="1:32" ht="18.75" x14ac:dyDescent="0.3">
      <c r="A130" s="28" t="s">
        <v>28</v>
      </c>
      <c r="B130" s="60">
        <f>AD130</f>
        <v>0</v>
      </c>
      <c r="C130" s="60">
        <f>AE130</f>
        <v>0</v>
      </c>
      <c r="D130" s="60">
        <f>I130</f>
        <v>0</v>
      </c>
      <c r="E130" s="60">
        <f>D130</f>
        <v>0</v>
      </c>
      <c r="F130" s="24" t="e">
        <f>(E130/B130*100)</f>
        <v>#DIV/0!</v>
      </c>
      <c r="G130" s="24" t="e">
        <f>(E130/C130*100)</f>
        <v>#DIV/0!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0</v>
      </c>
      <c r="P130" s="13">
        <v>0</v>
      </c>
      <c r="Q130" s="13">
        <v>0</v>
      </c>
      <c r="R130" s="13">
        <v>0</v>
      </c>
      <c r="S130" s="13">
        <v>0</v>
      </c>
      <c r="T130" s="13">
        <v>0</v>
      </c>
      <c r="U130" s="13">
        <v>0</v>
      </c>
      <c r="V130" s="13">
        <v>0</v>
      </c>
      <c r="W130" s="13">
        <v>0</v>
      </c>
      <c r="X130" s="13">
        <v>0</v>
      </c>
      <c r="Y130" s="13">
        <v>0</v>
      </c>
      <c r="Z130" s="13">
        <v>0</v>
      </c>
      <c r="AA130" s="13">
        <v>0</v>
      </c>
      <c r="AB130" s="13">
        <v>0</v>
      </c>
      <c r="AC130" s="13">
        <v>0</v>
      </c>
      <c r="AD130" s="13">
        <v>0</v>
      </c>
      <c r="AE130" s="13">
        <v>0</v>
      </c>
      <c r="AF130" s="129"/>
    </row>
    <row r="131" spans="1:32" s="102" customFormat="1" ht="49.9" customHeight="1" x14ac:dyDescent="0.25">
      <c r="A131" s="147" t="s">
        <v>47</v>
      </c>
      <c r="B131" s="148"/>
      <c r="C131" s="148"/>
      <c r="D131" s="148"/>
      <c r="E131" s="148"/>
      <c r="F131" s="148"/>
      <c r="G131" s="148"/>
      <c r="H131" s="148"/>
      <c r="I131" s="148"/>
      <c r="J131" s="148"/>
      <c r="K131" s="148"/>
      <c r="L131" s="148"/>
      <c r="M131" s="148"/>
      <c r="N131" s="148"/>
      <c r="O131" s="148"/>
      <c r="P131" s="148"/>
      <c r="Q131" s="148"/>
      <c r="R131" s="148"/>
      <c r="S131" s="148"/>
      <c r="T131" s="148"/>
      <c r="U131" s="148"/>
      <c r="V131" s="148"/>
      <c r="W131" s="148"/>
      <c r="X131" s="148"/>
      <c r="Y131" s="148"/>
      <c r="Z131" s="148"/>
      <c r="AA131" s="148"/>
      <c r="AB131" s="148"/>
      <c r="AC131" s="148"/>
      <c r="AD131" s="148"/>
      <c r="AE131" s="149"/>
      <c r="AF131" s="114"/>
    </row>
    <row r="132" spans="1:32" ht="18.75" x14ac:dyDescent="0.3">
      <c r="A132" s="28" t="s">
        <v>24</v>
      </c>
      <c r="B132" s="13">
        <f t="shared" ref="B132:B134" si="75">H132+J132+L132+N132+P132+R132+T132+V132+X132+Z132+AB132+AD132</f>
        <v>16744.137000000002</v>
      </c>
      <c r="C132" s="13">
        <f>C135</f>
        <v>16744.137000000002</v>
      </c>
      <c r="D132" s="13">
        <f>D135</f>
        <v>16357.880000000001</v>
      </c>
      <c r="E132" s="13">
        <f>E135</f>
        <v>16357.880000000001</v>
      </c>
      <c r="F132" s="23">
        <f>(E132/B132*100)</f>
        <v>97.693180604052614</v>
      </c>
      <c r="G132" s="4">
        <f>(E132/C132*100)</f>
        <v>97.693180604052614</v>
      </c>
      <c r="H132" s="13">
        <f t="shared" ref="H132:AE132" si="76">H135</f>
        <v>1995.63</v>
      </c>
      <c r="I132" s="13">
        <f t="shared" si="76"/>
        <v>1218.4380000000001</v>
      </c>
      <c r="J132" s="13">
        <f t="shared" si="76"/>
        <v>1132.384</v>
      </c>
      <c r="K132" s="13">
        <f t="shared" si="76"/>
        <v>1148.1079999999999</v>
      </c>
      <c r="L132" s="13">
        <f t="shared" si="76"/>
        <v>768.70100000000002</v>
      </c>
      <c r="M132" s="13">
        <f t="shared" si="76"/>
        <v>595.46</v>
      </c>
      <c r="N132" s="13">
        <f t="shared" si="76"/>
        <v>1638.3040000000001</v>
      </c>
      <c r="O132" s="13">
        <f t="shared" si="76"/>
        <v>1076.155</v>
      </c>
      <c r="P132" s="13">
        <f t="shared" si="76"/>
        <v>1331.34</v>
      </c>
      <c r="Q132" s="13">
        <f t="shared" si="76"/>
        <v>1218.0899999999999</v>
      </c>
      <c r="R132" s="13">
        <f t="shared" si="76"/>
        <v>1176.2139999999999</v>
      </c>
      <c r="S132" s="13">
        <f t="shared" si="76"/>
        <v>1563.0250000000001</v>
      </c>
      <c r="T132" s="13">
        <f t="shared" si="76"/>
        <v>1689.9269999999999</v>
      </c>
      <c r="U132" s="13">
        <f t="shared" si="76"/>
        <v>1603.1980000000001</v>
      </c>
      <c r="V132" s="13">
        <f t="shared" si="76"/>
        <v>1487.5930000000001</v>
      </c>
      <c r="W132" s="13">
        <f t="shared" si="76"/>
        <v>1120.2460000000001</v>
      </c>
      <c r="X132" s="13">
        <f t="shared" si="76"/>
        <v>2362.7139999999999</v>
      </c>
      <c r="Y132" s="13">
        <f t="shared" si="76"/>
        <v>1802.2619999999999</v>
      </c>
      <c r="Z132" s="13">
        <f t="shared" si="76"/>
        <v>1176.2139999999999</v>
      </c>
      <c r="AA132" s="13">
        <f t="shared" si="76"/>
        <v>1220.6980000000001</v>
      </c>
      <c r="AB132" s="13">
        <f t="shared" si="76"/>
        <v>1176.2139999999999</v>
      </c>
      <c r="AC132" s="13">
        <f t="shared" si="76"/>
        <v>1003.72</v>
      </c>
      <c r="AD132" s="13">
        <f t="shared" si="76"/>
        <v>808.90200000000004</v>
      </c>
      <c r="AE132" s="13">
        <f t="shared" si="76"/>
        <v>2788.48</v>
      </c>
      <c r="AF132" s="146" t="s">
        <v>48</v>
      </c>
    </row>
    <row r="133" spans="1:32" ht="18.75" x14ac:dyDescent="0.3">
      <c r="A133" s="28" t="s">
        <v>25</v>
      </c>
      <c r="B133" s="13">
        <f t="shared" si="75"/>
        <v>0</v>
      </c>
      <c r="C133" s="13">
        <f t="shared" ref="C133:C134" si="77">H133+J133+L133+N133+P133+R133+T133+V133</f>
        <v>0</v>
      </c>
      <c r="D133" s="13">
        <f>J133+L133+N133+P133+R133+T133+V133+X133</f>
        <v>0</v>
      </c>
      <c r="E133" s="13">
        <f>I133</f>
        <v>0</v>
      </c>
      <c r="F133" s="23" t="e">
        <f>(E133/B133*100)</f>
        <v>#DIV/0!</v>
      </c>
      <c r="G133" s="24" t="e">
        <f>(E133/C133*100)</f>
        <v>#DIV/0!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0</v>
      </c>
      <c r="T133" s="13">
        <v>0</v>
      </c>
      <c r="U133" s="13">
        <v>0</v>
      </c>
      <c r="V133" s="13">
        <v>0</v>
      </c>
      <c r="W133" s="13">
        <v>0</v>
      </c>
      <c r="X133" s="13">
        <v>0</v>
      </c>
      <c r="Y133" s="13">
        <v>0</v>
      </c>
      <c r="Z133" s="13">
        <v>0</v>
      </c>
      <c r="AA133" s="13">
        <v>0</v>
      </c>
      <c r="AB133" s="13">
        <v>0</v>
      </c>
      <c r="AC133" s="13">
        <v>0</v>
      </c>
      <c r="AD133" s="13">
        <v>0</v>
      </c>
      <c r="AE133" s="13">
        <v>0</v>
      </c>
      <c r="AF133" s="146"/>
    </row>
    <row r="134" spans="1:32" ht="18.75" x14ac:dyDescent="0.3">
      <c r="A134" s="28" t="s">
        <v>26</v>
      </c>
      <c r="B134" s="13">
        <f t="shared" si="75"/>
        <v>0</v>
      </c>
      <c r="C134" s="13">
        <f t="shared" si="77"/>
        <v>0</v>
      </c>
      <c r="D134" s="13">
        <f>J134+L134+N134+P134+R134+T134+V134+X134</f>
        <v>0</v>
      </c>
      <c r="E134" s="13">
        <f>I134</f>
        <v>0</v>
      </c>
      <c r="F134" s="23" t="e">
        <f>(E134/B134*100)</f>
        <v>#DIV/0!</v>
      </c>
      <c r="G134" s="24" t="e">
        <f>(E134/C134*100)</f>
        <v>#DIV/0!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26">
        <v>0</v>
      </c>
      <c r="T134" s="26">
        <v>0</v>
      </c>
      <c r="U134" s="26">
        <v>0</v>
      </c>
      <c r="V134" s="26">
        <v>0</v>
      </c>
      <c r="W134" s="26">
        <v>0</v>
      </c>
      <c r="X134" s="26">
        <v>0</v>
      </c>
      <c r="Y134" s="26">
        <v>0</v>
      </c>
      <c r="Z134" s="26">
        <v>0</v>
      </c>
      <c r="AA134" s="26">
        <v>0</v>
      </c>
      <c r="AB134" s="26">
        <v>0</v>
      </c>
      <c r="AC134" s="26">
        <v>0</v>
      </c>
      <c r="AD134" s="26">
        <v>0</v>
      </c>
      <c r="AE134" s="26">
        <v>0</v>
      </c>
      <c r="AF134" s="146"/>
    </row>
    <row r="135" spans="1:32" ht="18.75" x14ac:dyDescent="0.3">
      <c r="A135" s="28" t="s">
        <v>27</v>
      </c>
      <c r="B135" s="13">
        <f>H135+J135+L135+N135+P135+R135+T135+V135+X135+Z135+AB135+AD135</f>
        <v>16744.137000000002</v>
      </c>
      <c r="C135" s="13">
        <f>H135+J135+L135+N135+P135+R135+T135+V135+X135+Z135+AB135+AD135</f>
        <v>16744.137000000002</v>
      </c>
      <c r="D135" s="13">
        <f>I135+K135+M135+O135+Q135+S135+U135+W135+Y135+AA135+AC135+AE135</f>
        <v>16357.880000000001</v>
      </c>
      <c r="E135" s="13">
        <f>D135</f>
        <v>16357.880000000001</v>
      </c>
      <c r="F135" s="23">
        <f>(E135/B135*100)</f>
        <v>97.693180604052614</v>
      </c>
      <c r="G135" s="24">
        <f>(E135/C135*100)</f>
        <v>97.693180604052614</v>
      </c>
      <c r="H135" s="25">
        <v>1995.63</v>
      </c>
      <c r="I135" s="26">
        <v>1218.4380000000001</v>
      </c>
      <c r="J135" s="25">
        <v>1132.384</v>
      </c>
      <c r="K135" s="26">
        <v>1148.1079999999999</v>
      </c>
      <c r="L135" s="25">
        <v>768.70100000000002</v>
      </c>
      <c r="M135" s="26">
        <v>595.46</v>
      </c>
      <c r="N135" s="25">
        <v>1638.3040000000001</v>
      </c>
      <c r="O135" s="26">
        <v>1076.155</v>
      </c>
      <c r="P135" s="25">
        <v>1331.34</v>
      </c>
      <c r="Q135" s="26">
        <v>1218.0899999999999</v>
      </c>
      <c r="R135" s="26">
        <v>1176.2139999999999</v>
      </c>
      <c r="S135" s="26">
        <v>1563.0250000000001</v>
      </c>
      <c r="T135" s="26">
        <v>1689.9269999999999</v>
      </c>
      <c r="U135" s="26">
        <v>1603.1980000000001</v>
      </c>
      <c r="V135" s="26">
        <v>1487.5930000000001</v>
      </c>
      <c r="W135" s="26">
        <v>1120.2460000000001</v>
      </c>
      <c r="X135" s="27">
        <v>2362.7139999999999</v>
      </c>
      <c r="Y135" s="27">
        <v>1802.2619999999999</v>
      </c>
      <c r="Z135" s="27">
        <v>1176.2139999999999</v>
      </c>
      <c r="AA135" s="27">
        <v>1220.6980000000001</v>
      </c>
      <c r="AB135" s="27">
        <v>1176.2139999999999</v>
      </c>
      <c r="AC135" s="27">
        <v>1003.72</v>
      </c>
      <c r="AD135" s="27">
        <v>808.90200000000004</v>
      </c>
      <c r="AE135" s="27">
        <v>2788.48</v>
      </c>
      <c r="AF135" s="146"/>
    </row>
    <row r="136" spans="1:32" ht="18.75" x14ac:dyDescent="0.3">
      <c r="A136" s="28" t="s">
        <v>28</v>
      </c>
      <c r="B136" s="13">
        <f>H136+J136+L136+N136+P136+R136+T136+V136+X136+Z136+AB136+AD136</f>
        <v>0</v>
      </c>
      <c r="C136" s="13">
        <f>I136+K136+M136+O136+Q136+S136+U136+W136+Y136+AA136+AC136+AE136</f>
        <v>0</v>
      </c>
      <c r="D136" s="13">
        <v>0</v>
      </c>
      <c r="E136" s="13">
        <f>I136</f>
        <v>0</v>
      </c>
      <c r="F136" s="23" t="e">
        <f>(E136/B136*100)</f>
        <v>#DIV/0!</v>
      </c>
      <c r="G136" s="24" t="e">
        <f>(E136/C136*100)</f>
        <v>#DIV/0!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0</v>
      </c>
      <c r="V136" s="13">
        <v>0</v>
      </c>
      <c r="W136" s="13">
        <v>0</v>
      </c>
      <c r="X136" s="13">
        <v>0</v>
      </c>
      <c r="Y136" s="13">
        <v>0</v>
      </c>
      <c r="Z136" s="13">
        <v>0</v>
      </c>
      <c r="AA136" s="13">
        <v>0</v>
      </c>
      <c r="AB136" s="13">
        <v>0</v>
      </c>
      <c r="AC136" s="13">
        <v>0</v>
      </c>
      <c r="AD136" s="13">
        <v>0</v>
      </c>
      <c r="AE136" s="13">
        <v>0</v>
      </c>
      <c r="AF136" s="146"/>
    </row>
    <row r="137" spans="1:32" s="102" customFormat="1" ht="52.15" customHeight="1" x14ac:dyDescent="0.25">
      <c r="A137" s="147" t="s">
        <v>49</v>
      </c>
      <c r="B137" s="148"/>
      <c r="C137" s="148"/>
      <c r="D137" s="148"/>
      <c r="E137" s="148"/>
      <c r="F137" s="148"/>
      <c r="G137" s="148"/>
      <c r="H137" s="148"/>
      <c r="I137" s="148"/>
      <c r="J137" s="148"/>
      <c r="K137" s="148"/>
      <c r="L137" s="148"/>
      <c r="M137" s="148"/>
      <c r="N137" s="148"/>
      <c r="O137" s="148"/>
      <c r="P137" s="148"/>
      <c r="Q137" s="148"/>
      <c r="R137" s="148"/>
      <c r="S137" s="148"/>
      <c r="T137" s="148"/>
      <c r="U137" s="148"/>
      <c r="V137" s="148"/>
      <c r="W137" s="148"/>
      <c r="X137" s="148"/>
      <c r="Y137" s="148"/>
      <c r="Z137" s="148"/>
      <c r="AA137" s="148"/>
      <c r="AB137" s="148"/>
      <c r="AC137" s="148"/>
      <c r="AD137" s="148"/>
      <c r="AE137" s="149"/>
      <c r="AF137" s="115"/>
    </row>
    <row r="138" spans="1:32" ht="18.75" x14ac:dyDescent="0.3">
      <c r="A138" s="28" t="s">
        <v>24</v>
      </c>
      <c r="B138" s="13">
        <f>B141</f>
        <v>65637.440000000002</v>
      </c>
      <c r="C138" s="13">
        <f>C141</f>
        <v>65637.440000000002</v>
      </c>
      <c r="D138" s="13">
        <f>D141</f>
        <v>63357.47</v>
      </c>
      <c r="E138" s="13">
        <f>E141</f>
        <v>63357.47</v>
      </c>
      <c r="F138" s="23">
        <f>(E138/B138*100)</f>
        <v>96.526418458733303</v>
      </c>
      <c r="G138" s="4">
        <f>(E138/C138*100)</f>
        <v>96.526418458733303</v>
      </c>
      <c r="H138" s="13">
        <f t="shared" ref="H138:AD138" si="78">H141</f>
        <v>3653.86</v>
      </c>
      <c r="I138" s="13">
        <f>I141</f>
        <v>3438.29</v>
      </c>
      <c r="J138" s="13">
        <f t="shared" si="78"/>
        <v>3450.3</v>
      </c>
      <c r="K138" s="13">
        <f t="shared" si="78"/>
        <v>3405.05</v>
      </c>
      <c r="L138" s="13">
        <f t="shared" si="78"/>
        <v>1597.23</v>
      </c>
      <c r="M138" s="13">
        <f t="shared" si="78"/>
        <v>1559.05</v>
      </c>
      <c r="N138" s="13">
        <f t="shared" si="78"/>
        <v>6706.25</v>
      </c>
      <c r="O138" s="13">
        <f t="shared" si="78"/>
        <v>2771.69</v>
      </c>
      <c r="P138" s="13">
        <f t="shared" si="78"/>
        <v>3639.91</v>
      </c>
      <c r="Q138" s="13">
        <f t="shared" si="78"/>
        <v>4058.42</v>
      </c>
      <c r="R138" s="13">
        <f t="shared" si="78"/>
        <v>5310.22</v>
      </c>
      <c r="S138" s="13">
        <f t="shared" si="78"/>
        <v>6319.97</v>
      </c>
      <c r="T138" s="13">
        <f t="shared" si="78"/>
        <v>8029.93</v>
      </c>
      <c r="U138" s="13">
        <f t="shared" si="78"/>
        <v>6031.24</v>
      </c>
      <c r="V138" s="13">
        <f t="shared" si="78"/>
        <v>5312.27</v>
      </c>
      <c r="W138" s="13">
        <f t="shared" si="78"/>
        <v>5714.39</v>
      </c>
      <c r="X138" s="13">
        <f t="shared" si="78"/>
        <v>6750.84</v>
      </c>
      <c r="Y138" s="13">
        <f t="shared" si="78"/>
        <v>7333.75</v>
      </c>
      <c r="Z138" s="13">
        <f t="shared" si="78"/>
        <v>7493.8</v>
      </c>
      <c r="AA138" s="13">
        <f t="shared" si="78"/>
        <v>6302.12</v>
      </c>
      <c r="AB138" s="13">
        <f t="shared" si="78"/>
        <v>3677.97</v>
      </c>
      <c r="AC138" s="13">
        <f t="shared" si="78"/>
        <v>4019.82</v>
      </c>
      <c r="AD138" s="13">
        <f t="shared" si="78"/>
        <v>10014.86</v>
      </c>
      <c r="AE138" s="13">
        <f>AE141</f>
        <v>12403.68</v>
      </c>
      <c r="AF138" s="127" t="s">
        <v>72</v>
      </c>
    </row>
    <row r="139" spans="1:32" ht="18.75" x14ac:dyDescent="0.3">
      <c r="A139" s="28" t="s">
        <v>25</v>
      </c>
      <c r="B139" s="13">
        <f t="shared" ref="B139:D140" si="79">AD139</f>
        <v>0</v>
      </c>
      <c r="C139" s="13">
        <f t="shared" si="79"/>
        <v>0</v>
      </c>
      <c r="D139" s="13">
        <f>AF139</f>
        <v>0</v>
      </c>
      <c r="E139" s="13">
        <f>I139</f>
        <v>0</v>
      </c>
      <c r="F139" s="23" t="e">
        <f>(E139/B139*100)</f>
        <v>#DIV/0!</v>
      </c>
      <c r="G139" s="24" t="e">
        <f>(E139/C139*100)</f>
        <v>#DIV/0!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  <c r="S139" s="13">
        <v>0</v>
      </c>
      <c r="T139" s="13">
        <v>0</v>
      </c>
      <c r="U139" s="13">
        <v>0</v>
      </c>
      <c r="V139" s="13">
        <v>0</v>
      </c>
      <c r="W139" s="13">
        <v>0</v>
      </c>
      <c r="X139" s="13">
        <v>0</v>
      </c>
      <c r="Y139" s="13">
        <v>0</v>
      </c>
      <c r="Z139" s="13">
        <v>0</v>
      </c>
      <c r="AA139" s="13">
        <v>0</v>
      </c>
      <c r="AB139" s="13">
        <v>0</v>
      </c>
      <c r="AC139" s="13">
        <v>0</v>
      </c>
      <c r="AD139" s="13">
        <v>0</v>
      </c>
      <c r="AE139" s="13">
        <v>0</v>
      </c>
      <c r="AF139" s="128"/>
    </row>
    <row r="140" spans="1:32" ht="18.75" x14ac:dyDescent="0.3">
      <c r="A140" s="28" t="s">
        <v>26</v>
      </c>
      <c r="B140" s="13">
        <f t="shared" si="79"/>
        <v>0</v>
      </c>
      <c r="C140" s="13">
        <f t="shared" si="79"/>
        <v>0</v>
      </c>
      <c r="D140" s="13">
        <f t="shared" si="79"/>
        <v>0</v>
      </c>
      <c r="E140" s="13">
        <f>I140</f>
        <v>0</v>
      </c>
      <c r="F140" s="23" t="e">
        <f>(E140/B140*100)</f>
        <v>#DIV/0!</v>
      </c>
      <c r="G140" s="24" t="e">
        <f>(E140/C140*100)</f>
        <v>#DIV/0!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  <c r="U140" s="13">
        <v>0</v>
      </c>
      <c r="V140" s="13">
        <v>0</v>
      </c>
      <c r="W140" s="13">
        <v>0</v>
      </c>
      <c r="X140" s="13">
        <v>0</v>
      </c>
      <c r="Y140" s="13">
        <v>0</v>
      </c>
      <c r="Z140" s="13">
        <v>0</v>
      </c>
      <c r="AA140" s="13">
        <v>0</v>
      </c>
      <c r="AB140" s="13">
        <v>0</v>
      </c>
      <c r="AC140" s="13">
        <v>0</v>
      </c>
      <c r="AD140" s="13">
        <v>0</v>
      </c>
      <c r="AE140" s="13">
        <v>0</v>
      </c>
      <c r="AF140" s="128"/>
    </row>
    <row r="141" spans="1:32" ht="18.75" x14ac:dyDescent="0.3">
      <c r="A141" s="28" t="s">
        <v>27</v>
      </c>
      <c r="B141" s="13">
        <f>H141+J141+L141+N141+P141+R141+T141+V141+X141+Z141+AB141+AD141</f>
        <v>65637.440000000002</v>
      </c>
      <c r="C141" s="13">
        <f>H141+J141+L141+N141+P141+R141+T141+V141+X141+Z141+AB141+AD141</f>
        <v>65637.440000000002</v>
      </c>
      <c r="D141" s="13">
        <f>I141+K141+M141+O141+Q141+S141+U141+W141+Y141+AA141+AC141+AE141</f>
        <v>63357.47</v>
      </c>
      <c r="E141" s="13">
        <f>D141</f>
        <v>63357.47</v>
      </c>
      <c r="F141" s="23">
        <f>(E141/B141*100)</f>
        <v>96.526418458733303</v>
      </c>
      <c r="G141" s="24">
        <f>(E141/C141*100)</f>
        <v>96.526418458733303</v>
      </c>
      <c r="H141" s="85">
        <v>3653.86</v>
      </c>
      <c r="I141" s="85">
        <v>3438.29</v>
      </c>
      <c r="J141" s="85">
        <v>3450.3</v>
      </c>
      <c r="K141" s="85">
        <v>3405.05</v>
      </c>
      <c r="L141" s="85">
        <v>1597.23</v>
      </c>
      <c r="M141" s="85">
        <v>1559.05</v>
      </c>
      <c r="N141" s="85">
        <v>6706.25</v>
      </c>
      <c r="O141" s="85">
        <v>2771.69</v>
      </c>
      <c r="P141" s="85">
        <v>3639.91</v>
      </c>
      <c r="Q141" s="85">
        <v>4058.42</v>
      </c>
      <c r="R141" s="85">
        <v>5310.22</v>
      </c>
      <c r="S141" s="85">
        <v>6319.97</v>
      </c>
      <c r="T141" s="85">
        <v>8029.93</v>
      </c>
      <c r="U141" s="85">
        <v>6031.24</v>
      </c>
      <c r="V141" s="85">
        <v>5312.27</v>
      </c>
      <c r="W141" s="85">
        <v>5714.39</v>
      </c>
      <c r="X141" s="85">
        <v>6750.84</v>
      </c>
      <c r="Y141" s="85">
        <v>7333.75</v>
      </c>
      <c r="Z141" s="85">
        <v>7493.8</v>
      </c>
      <c r="AA141" s="85">
        <f>6277.12+25</f>
        <v>6302.12</v>
      </c>
      <c r="AB141" s="85">
        <v>3677.97</v>
      </c>
      <c r="AC141" s="85">
        <v>4019.82</v>
      </c>
      <c r="AD141" s="85">
        <v>10014.86</v>
      </c>
      <c r="AE141" s="85">
        <v>12403.68</v>
      </c>
      <c r="AF141" s="128"/>
    </row>
    <row r="142" spans="1:32" ht="140.25" customHeight="1" x14ac:dyDescent="0.25">
      <c r="A142" s="66" t="s">
        <v>28</v>
      </c>
      <c r="B142" s="13">
        <f>AD142</f>
        <v>0</v>
      </c>
      <c r="C142" s="13">
        <f>AE142</f>
        <v>0</v>
      </c>
      <c r="D142" s="13">
        <f>AF142</f>
        <v>0</v>
      </c>
      <c r="E142" s="13">
        <f>I142</f>
        <v>0</v>
      </c>
      <c r="F142" s="23" t="e">
        <f>(E142/B142*100)</f>
        <v>#DIV/0!</v>
      </c>
      <c r="G142" s="23" t="e">
        <f>(E142/C142*100)</f>
        <v>#DIV/0!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3">
        <v>0</v>
      </c>
      <c r="P142" s="13">
        <v>0</v>
      </c>
      <c r="Q142" s="13">
        <v>0</v>
      </c>
      <c r="R142" s="13">
        <v>0</v>
      </c>
      <c r="S142" s="13">
        <v>0</v>
      </c>
      <c r="T142" s="13">
        <v>0</v>
      </c>
      <c r="U142" s="13">
        <v>0</v>
      </c>
      <c r="V142" s="13">
        <v>0</v>
      </c>
      <c r="W142" s="13">
        <v>0</v>
      </c>
      <c r="X142" s="13">
        <v>0</v>
      </c>
      <c r="Y142" s="13">
        <v>0</v>
      </c>
      <c r="Z142" s="13">
        <v>0</v>
      </c>
      <c r="AA142" s="13">
        <v>0</v>
      </c>
      <c r="AB142" s="13">
        <v>0</v>
      </c>
      <c r="AC142" s="13">
        <v>0</v>
      </c>
      <c r="AD142" s="13">
        <v>0</v>
      </c>
      <c r="AE142" s="13">
        <v>0</v>
      </c>
      <c r="AF142" s="129"/>
    </row>
    <row r="143" spans="1:32" s="102" customFormat="1" ht="30.75" customHeight="1" x14ac:dyDescent="0.3">
      <c r="A143" s="89" t="s">
        <v>50</v>
      </c>
      <c r="B143" s="90"/>
      <c r="C143" s="91"/>
      <c r="D143" s="91"/>
      <c r="E143" s="91"/>
      <c r="F143" s="90"/>
      <c r="G143" s="90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F143" s="101"/>
    </row>
    <row r="144" spans="1:32" ht="18.75" x14ac:dyDescent="0.3">
      <c r="A144" s="28" t="s">
        <v>24</v>
      </c>
      <c r="B144" s="13">
        <f>B138+B132+B126</f>
        <v>90917.127000000008</v>
      </c>
      <c r="C144" s="13">
        <f>C138+C132+C126</f>
        <v>90917.127000000008</v>
      </c>
      <c r="D144" s="13">
        <f>D138+D132+D126</f>
        <v>87886.489000000001</v>
      </c>
      <c r="E144" s="13">
        <f>E138+E132+E126</f>
        <v>87886.489000000001</v>
      </c>
      <c r="F144" s="23">
        <f>IFERROR(E144/B144*100,0)</f>
        <v>96.666592863190672</v>
      </c>
      <c r="G144" s="23">
        <f>IFERROR(E144/C144*100,0)</f>
        <v>96.666592863190672</v>
      </c>
      <c r="H144" s="13">
        <f t="shared" ref="H144:AE148" si="80">H138+H132+H126</f>
        <v>6646.51</v>
      </c>
      <c r="I144" s="13">
        <f t="shared" si="80"/>
        <v>5488.9539999999997</v>
      </c>
      <c r="J144" s="13">
        <f t="shared" si="80"/>
        <v>5354.1040000000003</v>
      </c>
      <c r="K144" s="13">
        <f t="shared" si="80"/>
        <v>5413.7650000000003</v>
      </c>
      <c r="L144" s="13">
        <f t="shared" si="80"/>
        <v>2785.3420000000001</v>
      </c>
      <c r="M144" s="13">
        <f t="shared" si="80"/>
        <v>2573.5140000000001</v>
      </c>
      <c r="N144" s="13">
        <f t="shared" si="80"/>
        <v>9121.6470000000008</v>
      </c>
      <c r="O144" s="13">
        <f t="shared" si="80"/>
        <v>4284.6080000000002</v>
      </c>
      <c r="P144" s="13">
        <f t="shared" si="80"/>
        <v>5669.4629999999997</v>
      </c>
      <c r="Q144" s="13">
        <f t="shared" si="80"/>
        <v>5612.5300000000007</v>
      </c>
      <c r="R144" s="13">
        <f t="shared" si="80"/>
        <v>7128.2030000000004</v>
      </c>
      <c r="S144" s="13">
        <f t="shared" si="80"/>
        <v>8531.5250000000015</v>
      </c>
      <c r="T144" s="13">
        <f t="shared" si="80"/>
        <v>10548.526</v>
      </c>
      <c r="U144" s="13">
        <f t="shared" si="80"/>
        <v>8205.8950000000004</v>
      </c>
      <c r="V144" s="13">
        <f t="shared" si="80"/>
        <v>7595.7260000000006</v>
      </c>
      <c r="W144" s="13">
        <f t="shared" si="80"/>
        <v>7291.9680000000008</v>
      </c>
      <c r="X144" s="13">
        <f t="shared" si="80"/>
        <v>10149.823</v>
      </c>
      <c r="Y144" s="13">
        <f t="shared" si="80"/>
        <v>10068.841</v>
      </c>
      <c r="Z144" s="13">
        <f t="shared" si="80"/>
        <v>9498.7159999999985</v>
      </c>
      <c r="AA144" s="13">
        <f t="shared" si="80"/>
        <v>8195.621000000001</v>
      </c>
      <c r="AB144" s="13">
        <f t="shared" si="80"/>
        <v>5382.6079999999993</v>
      </c>
      <c r="AC144" s="13">
        <f t="shared" si="80"/>
        <v>5650.97</v>
      </c>
      <c r="AD144" s="13">
        <f t="shared" si="80"/>
        <v>11036.459000000001</v>
      </c>
      <c r="AE144" s="13">
        <f t="shared" si="80"/>
        <v>16568.297999999999</v>
      </c>
      <c r="AF144" s="143"/>
    </row>
    <row r="145" spans="1:32" ht="18.75" x14ac:dyDescent="0.3">
      <c r="A145" s="28" t="s">
        <v>25</v>
      </c>
      <c r="B145" s="13">
        <f>B139+B133+B127</f>
        <v>0</v>
      </c>
      <c r="C145" s="13">
        <f>C139</f>
        <v>0</v>
      </c>
      <c r="D145" s="13">
        <f>D139</f>
        <v>0</v>
      </c>
      <c r="E145" s="13">
        <f t="shared" ref="E145:E146" si="81">E139+E133+E127</f>
        <v>0</v>
      </c>
      <c r="F145" s="23">
        <f>IFERROR(E145/B145*100,0)</f>
        <v>0</v>
      </c>
      <c r="G145" s="23">
        <f>IFERROR(E145/C145*100,0)</f>
        <v>0</v>
      </c>
      <c r="H145" s="13">
        <f t="shared" si="80"/>
        <v>0</v>
      </c>
      <c r="I145" s="13">
        <f t="shared" si="80"/>
        <v>0</v>
      </c>
      <c r="J145" s="13">
        <f t="shared" si="80"/>
        <v>0</v>
      </c>
      <c r="K145" s="13">
        <f t="shared" si="80"/>
        <v>0</v>
      </c>
      <c r="L145" s="13">
        <f t="shared" si="80"/>
        <v>0</v>
      </c>
      <c r="M145" s="13">
        <f t="shared" si="80"/>
        <v>0</v>
      </c>
      <c r="N145" s="13">
        <f t="shared" si="80"/>
        <v>0</v>
      </c>
      <c r="O145" s="13">
        <f t="shared" si="80"/>
        <v>0</v>
      </c>
      <c r="P145" s="13">
        <f t="shared" si="80"/>
        <v>0</v>
      </c>
      <c r="Q145" s="13">
        <f t="shared" si="80"/>
        <v>0</v>
      </c>
      <c r="R145" s="13">
        <f t="shared" si="80"/>
        <v>0</v>
      </c>
      <c r="S145" s="13">
        <f t="shared" si="80"/>
        <v>0</v>
      </c>
      <c r="T145" s="13">
        <f t="shared" si="80"/>
        <v>0</v>
      </c>
      <c r="U145" s="13">
        <f t="shared" si="80"/>
        <v>0</v>
      </c>
      <c r="V145" s="13">
        <f t="shared" si="80"/>
        <v>0</v>
      </c>
      <c r="W145" s="13">
        <f t="shared" si="80"/>
        <v>0</v>
      </c>
      <c r="X145" s="13">
        <f t="shared" si="80"/>
        <v>0</v>
      </c>
      <c r="Y145" s="13">
        <f t="shared" si="80"/>
        <v>0</v>
      </c>
      <c r="Z145" s="13">
        <f t="shared" si="80"/>
        <v>0</v>
      </c>
      <c r="AA145" s="13">
        <f t="shared" si="80"/>
        <v>0</v>
      </c>
      <c r="AB145" s="13">
        <f t="shared" si="80"/>
        <v>0</v>
      </c>
      <c r="AC145" s="13">
        <f t="shared" si="80"/>
        <v>0</v>
      </c>
      <c r="AD145" s="13">
        <f t="shared" si="80"/>
        <v>0</v>
      </c>
      <c r="AE145" s="13">
        <f t="shared" si="80"/>
        <v>0</v>
      </c>
      <c r="AF145" s="144"/>
    </row>
    <row r="146" spans="1:32" ht="18.75" x14ac:dyDescent="0.3">
      <c r="A146" s="28" t="s">
        <v>26</v>
      </c>
      <c r="B146" s="13">
        <f>B140+B134+B128</f>
        <v>0</v>
      </c>
      <c r="C146" s="13">
        <f>C140</f>
        <v>0</v>
      </c>
      <c r="D146" s="13">
        <f>D140</f>
        <v>0</v>
      </c>
      <c r="E146" s="13">
        <f t="shared" si="81"/>
        <v>0</v>
      </c>
      <c r="F146" s="23">
        <f>IFERROR(E146/B146*100,0)</f>
        <v>0</v>
      </c>
      <c r="G146" s="23">
        <f>IFERROR(E146/C146*100,0)</f>
        <v>0</v>
      </c>
      <c r="H146" s="13">
        <f t="shared" si="80"/>
        <v>0</v>
      </c>
      <c r="I146" s="13">
        <f t="shared" si="80"/>
        <v>0</v>
      </c>
      <c r="J146" s="13">
        <f t="shared" si="80"/>
        <v>0</v>
      </c>
      <c r="K146" s="13">
        <f t="shared" si="80"/>
        <v>0</v>
      </c>
      <c r="L146" s="13">
        <f t="shared" si="80"/>
        <v>0</v>
      </c>
      <c r="M146" s="13">
        <f t="shared" si="80"/>
        <v>0</v>
      </c>
      <c r="N146" s="13">
        <f t="shared" si="80"/>
        <v>0</v>
      </c>
      <c r="O146" s="13">
        <f t="shared" si="80"/>
        <v>0</v>
      </c>
      <c r="P146" s="13">
        <f t="shared" si="80"/>
        <v>0</v>
      </c>
      <c r="Q146" s="13">
        <f t="shared" si="80"/>
        <v>0</v>
      </c>
      <c r="R146" s="13">
        <f t="shared" si="80"/>
        <v>0</v>
      </c>
      <c r="S146" s="13">
        <f t="shared" si="80"/>
        <v>0</v>
      </c>
      <c r="T146" s="13">
        <f t="shared" si="80"/>
        <v>0</v>
      </c>
      <c r="U146" s="13">
        <f t="shared" si="80"/>
        <v>0</v>
      </c>
      <c r="V146" s="13">
        <f t="shared" si="80"/>
        <v>0</v>
      </c>
      <c r="W146" s="13">
        <f t="shared" si="80"/>
        <v>0</v>
      </c>
      <c r="X146" s="13">
        <f t="shared" si="80"/>
        <v>0</v>
      </c>
      <c r="Y146" s="13">
        <f t="shared" si="80"/>
        <v>0</v>
      </c>
      <c r="Z146" s="13">
        <f t="shared" si="80"/>
        <v>0</v>
      </c>
      <c r="AA146" s="13">
        <f t="shared" si="80"/>
        <v>0</v>
      </c>
      <c r="AB146" s="13">
        <f t="shared" si="80"/>
        <v>0</v>
      </c>
      <c r="AC146" s="13">
        <f t="shared" si="80"/>
        <v>0</v>
      </c>
      <c r="AD146" s="13">
        <f t="shared" si="80"/>
        <v>0</v>
      </c>
      <c r="AE146" s="13">
        <f t="shared" si="80"/>
        <v>0</v>
      </c>
      <c r="AF146" s="144"/>
    </row>
    <row r="147" spans="1:32" ht="18.75" x14ac:dyDescent="0.3">
      <c r="A147" s="28" t="s">
        <v>27</v>
      </c>
      <c r="B147" s="13">
        <f>B141+B135+B129</f>
        <v>90917.127000000008</v>
      </c>
      <c r="C147" s="13">
        <f>C141+C135+C129</f>
        <v>90917.127000000008</v>
      </c>
      <c r="D147" s="13">
        <f>D141+D135+D129</f>
        <v>87886.489000000001</v>
      </c>
      <c r="E147" s="13">
        <f>E141+E135+E129</f>
        <v>87886.489000000001</v>
      </c>
      <c r="F147" s="23">
        <f>IFERROR(E147/B147*100,0)</f>
        <v>96.666592863190672</v>
      </c>
      <c r="G147" s="23">
        <f>IFERROR(E147/C147*100,0)</f>
        <v>96.666592863190672</v>
      </c>
      <c r="H147" s="13">
        <f t="shared" si="80"/>
        <v>6646.51</v>
      </c>
      <c r="I147" s="13">
        <f t="shared" si="80"/>
        <v>5488.9539999999997</v>
      </c>
      <c r="J147" s="13">
        <f t="shared" si="80"/>
        <v>5354.1040000000003</v>
      </c>
      <c r="K147" s="13">
        <f t="shared" si="80"/>
        <v>5413.7650000000003</v>
      </c>
      <c r="L147" s="13">
        <f t="shared" si="80"/>
        <v>2785.3420000000001</v>
      </c>
      <c r="M147" s="13">
        <f t="shared" si="80"/>
        <v>2573.5140000000001</v>
      </c>
      <c r="N147" s="13">
        <f t="shared" si="80"/>
        <v>9121.6470000000008</v>
      </c>
      <c r="O147" s="13">
        <f t="shared" si="80"/>
        <v>4284.6080000000002</v>
      </c>
      <c r="P147" s="13">
        <f t="shared" si="80"/>
        <v>5669.4629999999997</v>
      </c>
      <c r="Q147" s="13">
        <f t="shared" si="80"/>
        <v>5612.5300000000007</v>
      </c>
      <c r="R147" s="13">
        <f t="shared" si="80"/>
        <v>7128.2030000000004</v>
      </c>
      <c r="S147" s="13">
        <f t="shared" si="80"/>
        <v>8531.5250000000015</v>
      </c>
      <c r="T147" s="13">
        <f t="shared" si="80"/>
        <v>10548.526</v>
      </c>
      <c r="U147" s="13">
        <f t="shared" si="80"/>
        <v>8205.8950000000004</v>
      </c>
      <c r="V147" s="13">
        <f t="shared" si="80"/>
        <v>7595.7260000000006</v>
      </c>
      <c r="W147" s="13">
        <f t="shared" si="80"/>
        <v>7291.9680000000008</v>
      </c>
      <c r="X147" s="13">
        <f t="shared" si="80"/>
        <v>10149.823</v>
      </c>
      <c r="Y147" s="13">
        <f t="shared" si="80"/>
        <v>10068.841</v>
      </c>
      <c r="Z147" s="13">
        <f t="shared" si="80"/>
        <v>9498.7159999999985</v>
      </c>
      <c r="AA147" s="13">
        <f t="shared" si="80"/>
        <v>8195.621000000001</v>
      </c>
      <c r="AB147" s="13">
        <f t="shared" si="80"/>
        <v>5382.6079999999993</v>
      </c>
      <c r="AC147" s="13">
        <f t="shared" si="80"/>
        <v>5650.97</v>
      </c>
      <c r="AD147" s="13">
        <f t="shared" si="80"/>
        <v>11036.459000000001</v>
      </c>
      <c r="AE147" s="13">
        <f t="shared" si="80"/>
        <v>16568.297999999999</v>
      </c>
      <c r="AF147" s="144"/>
    </row>
    <row r="148" spans="1:32" ht="18.75" x14ac:dyDescent="0.3">
      <c r="A148" s="28" t="s">
        <v>28</v>
      </c>
      <c r="B148" s="13">
        <f t="shared" ref="B148:G148" si="82">B142</f>
        <v>0</v>
      </c>
      <c r="C148" s="13">
        <f t="shared" si="82"/>
        <v>0</v>
      </c>
      <c r="D148" s="13">
        <f t="shared" si="82"/>
        <v>0</v>
      </c>
      <c r="E148" s="13">
        <f t="shared" si="82"/>
        <v>0</v>
      </c>
      <c r="F148" s="61" t="e">
        <f t="shared" si="82"/>
        <v>#DIV/0!</v>
      </c>
      <c r="G148" s="61" t="e">
        <f t="shared" si="82"/>
        <v>#DIV/0!</v>
      </c>
      <c r="H148" s="13">
        <f t="shared" si="80"/>
        <v>0</v>
      </c>
      <c r="I148" s="13">
        <f t="shared" si="80"/>
        <v>0</v>
      </c>
      <c r="J148" s="13">
        <f t="shared" si="80"/>
        <v>0</v>
      </c>
      <c r="K148" s="13">
        <f t="shared" si="80"/>
        <v>0</v>
      </c>
      <c r="L148" s="13">
        <f t="shared" si="80"/>
        <v>0</v>
      </c>
      <c r="M148" s="13">
        <f t="shared" si="80"/>
        <v>0</v>
      </c>
      <c r="N148" s="13">
        <f t="shared" si="80"/>
        <v>0</v>
      </c>
      <c r="O148" s="13">
        <f t="shared" si="80"/>
        <v>0</v>
      </c>
      <c r="P148" s="13">
        <f t="shared" si="80"/>
        <v>0</v>
      </c>
      <c r="Q148" s="13">
        <f t="shared" si="80"/>
        <v>0</v>
      </c>
      <c r="R148" s="13">
        <f t="shared" si="80"/>
        <v>0</v>
      </c>
      <c r="S148" s="13">
        <f t="shared" si="80"/>
        <v>0</v>
      </c>
      <c r="T148" s="13">
        <f t="shared" si="80"/>
        <v>0</v>
      </c>
      <c r="U148" s="13">
        <f t="shared" si="80"/>
        <v>0</v>
      </c>
      <c r="V148" s="13">
        <f t="shared" si="80"/>
        <v>0</v>
      </c>
      <c r="W148" s="13">
        <f t="shared" si="80"/>
        <v>0</v>
      </c>
      <c r="X148" s="13">
        <f t="shared" si="80"/>
        <v>0</v>
      </c>
      <c r="Y148" s="13">
        <f t="shared" si="80"/>
        <v>0</v>
      </c>
      <c r="Z148" s="13">
        <f t="shared" si="80"/>
        <v>0</v>
      </c>
      <c r="AA148" s="13">
        <f t="shared" si="80"/>
        <v>0</v>
      </c>
      <c r="AB148" s="13">
        <f t="shared" si="80"/>
        <v>0</v>
      </c>
      <c r="AC148" s="13">
        <f t="shared" si="80"/>
        <v>0</v>
      </c>
      <c r="AD148" s="13">
        <f t="shared" si="80"/>
        <v>0</v>
      </c>
      <c r="AE148" s="13">
        <f t="shared" si="80"/>
        <v>0</v>
      </c>
      <c r="AF148" s="145"/>
    </row>
    <row r="149" spans="1:32" ht="18.75" x14ac:dyDescent="0.3">
      <c r="A149" s="29" t="s">
        <v>51</v>
      </c>
      <c r="B149" s="62"/>
      <c r="C149" s="62"/>
      <c r="D149" s="62"/>
      <c r="E149" s="62"/>
      <c r="F149" s="63"/>
      <c r="G149" s="63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4"/>
      <c r="AE149" s="13"/>
      <c r="AF149" s="112"/>
    </row>
    <row r="150" spans="1:32" s="116" customFormat="1" ht="33.75" customHeight="1" x14ac:dyDescent="0.25">
      <c r="A150" s="88" t="s">
        <v>43</v>
      </c>
      <c r="B150" s="94">
        <f>B153</f>
        <v>90917.127000000008</v>
      </c>
      <c r="C150" s="94">
        <f>C153</f>
        <v>90917.127000000008</v>
      </c>
      <c r="D150" s="94">
        <f>D153</f>
        <v>87886.489000000001</v>
      </c>
      <c r="E150" s="94">
        <f>E153</f>
        <v>87886.489000000001</v>
      </c>
      <c r="F150" s="95">
        <f t="shared" ref="F150:F170" si="83">IFERROR(E150/B150*100,0)</f>
        <v>96.666592863190672</v>
      </c>
      <c r="G150" s="95">
        <f t="shared" ref="G150:G170" si="84">IFERROR(E150/C150*100,0)</f>
        <v>96.666592863190672</v>
      </c>
      <c r="H150" s="94">
        <f t="shared" ref="H150:AE150" si="85">H153</f>
        <v>6646.51</v>
      </c>
      <c r="I150" s="94">
        <f t="shared" si="85"/>
        <v>5488.9539999999997</v>
      </c>
      <c r="J150" s="94">
        <f t="shared" si="85"/>
        <v>5354.1040000000003</v>
      </c>
      <c r="K150" s="94">
        <f t="shared" si="85"/>
        <v>5413.7650000000003</v>
      </c>
      <c r="L150" s="94">
        <f t="shared" si="85"/>
        <v>2785.3420000000001</v>
      </c>
      <c r="M150" s="94">
        <f t="shared" si="85"/>
        <v>2573.5140000000001</v>
      </c>
      <c r="N150" s="94">
        <f t="shared" si="85"/>
        <v>9121.6470000000008</v>
      </c>
      <c r="O150" s="94">
        <f t="shared" si="85"/>
        <v>4284.6080000000002</v>
      </c>
      <c r="P150" s="94">
        <f t="shared" si="85"/>
        <v>5669.4629999999997</v>
      </c>
      <c r="Q150" s="94">
        <f t="shared" si="85"/>
        <v>5612.5300000000007</v>
      </c>
      <c r="R150" s="94">
        <f t="shared" si="85"/>
        <v>7128.2030000000004</v>
      </c>
      <c r="S150" s="94">
        <f t="shared" si="85"/>
        <v>8531.5250000000015</v>
      </c>
      <c r="T150" s="94">
        <f t="shared" si="85"/>
        <v>10548.526</v>
      </c>
      <c r="U150" s="94">
        <f t="shared" si="85"/>
        <v>8205.8950000000004</v>
      </c>
      <c r="V150" s="94">
        <f t="shared" si="85"/>
        <v>3073.59</v>
      </c>
      <c r="W150" s="94">
        <f t="shared" si="85"/>
        <v>3228.5</v>
      </c>
      <c r="X150" s="94">
        <f t="shared" si="85"/>
        <v>1970.18</v>
      </c>
      <c r="Y150" s="94">
        <f t="shared" si="85"/>
        <v>1870.83</v>
      </c>
      <c r="Z150" s="94">
        <f t="shared" si="85"/>
        <v>2555.2800000000002</v>
      </c>
      <c r="AA150" s="94">
        <f t="shared" si="85"/>
        <v>8195.621000000001</v>
      </c>
      <c r="AB150" s="94">
        <f t="shared" si="85"/>
        <v>1914.87</v>
      </c>
      <c r="AC150" s="94">
        <f t="shared" si="85"/>
        <v>5650.97</v>
      </c>
      <c r="AD150" s="94">
        <f t="shared" si="85"/>
        <v>4816.7700000000004</v>
      </c>
      <c r="AE150" s="94">
        <f t="shared" si="85"/>
        <v>16568.297999999999</v>
      </c>
      <c r="AF150" s="139"/>
    </row>
    <row r="151" spans="1:32" ht="18.75" x14ac:dyDescent="0.3">
      <c r="A151" s="29" t="s">
        <v>25</v>
      </c>
      <c r="B151" s="13">
        <f t="shared" ref="B151:E152" si="86">B145</f>
        <v>0</v>
      </c>
      <c r="C151" s="13">
        <f t="shared" si="86"/>
        <v>0</v>
      </c>
      <c r="D151" s="13">
        <f t="shared" si="86"/>
        <v>0</v>
      </c>
      <c r="E151" s="13">
        <f t="shared" si="86"/>
        <v>0</v>
      </c>
      <c r="F151" s="23">
        <f t="shared" si="83"/>
        <v>0</v>
      </c>
      <c r="G151" s="23">
        <f t="shared" si="84"/>
        <v>0</v>
      </c>
      <c r="H151" s="13">
        <f t="shared" ref="H151:AE153" si="87">H145</f>
        <v>0</v>
      </c>
      <c r="I151" s="13">
        <f t="shared" si="87"/>
        <v>0</v>
      </c>
      <c r="J151" s="13">
        <f t="shared" si="87"/>
        <v>0</v>
      </c>
      <c r="K151" s="13">
        <f t="shared" si="87"/>
        <v>0</v>
      </c>
      <c r="L151" s="13">
        <f t="shared" si="87"/>
        <v>0</v>
      </c>
      <c r="M151" s="13">
        <f t="shared" si="87"/>
        <v>0</v>
      </c>
      <c r="N151" s="13">
        <f t="shared" si="87"/>
        <v>0</v>
      </c>
      <c r="O151" s="13">
        <f t="shared" si="87"/>
        <v>0</v>
      </c>
      <c r="P151" s="13">
        <f t="shared" si="87"/>
        <v>0</v>
      </c>
      <c r="Q151" s="13">
        <f t="shared" si="87"/>
        <v>0</v>
      </c>
      <c r="R151" s="13">
        <f t="shared" si="87"/>
        <v>0</v>
      </c>
      <c r="S151" s="13">
        <f t="shared" si="87"/>
        <v>0</v>
      </c>
      <c r="T151" s="13">
        <f t="shared" si="87"/>
        <v>0</v>
      </c>
      <c r="U151" s="13">
        <f t="shared" si="87"/>
        <v>0</v>
      </c>
      <c r="V151" s="13">
        <f t="shared" si="87"/>
        <v>0</v>
      </c>
      <c r="W151" s="13">
        <f t="shared" si="87"/>
        <v>0</v>
      </c>
      <c r="X151" s="13">
        <f t="shared" si="87"/>
        <v>0</v>
      </c>
      <c r="Y151" s="13">
        <f t="shared" si="87"/>
        <v>0</v>
      </c>
      <c r="Z151" s="13">
        <f t="shared" si="87"/>
        <v>0</v>
      </c>
      <c r="AA151" s="13">
        <f t="shared" si="87"/>
        <v>0</v>
      </c>
      <c r="AB151" s="13">
        <f t="shared" si="87"/>
        <v>0</v>
      </c>
      <c r="AC151" s="13">
        <f t="shared" si="87"/>
        <v>0</v>
      </c>
      <c r="AD151" s="13">
        <f t="shared" si="87"/>
        <v>0</v>
      </c>
      <c r="AE151" s="13">
        <f t="shared" si="87"/>
        <v>0</v>
      </c>
      <c r="AF151" s="140"/>
    </row>
    <row r="152" spans="1:32" ht="18.75" x14ac:dyDescent="0.3">
      <c r="A152" s="29" t="s">
        <v>26</v>
      </c>
      <c r="B152" s="13">
        <f t="shared" si="86"/>
        <v>0</v>
      </c>
      <c r="C152" s="13">
        <f t="shared" si="86"/>
        <v>0</v>
      </c>
      <c r="D152" s="13">
        <f t="shared" si="86"/>
        <v>0</v>
      </c>
      <c r="E152" s="13">
        <f t="shared" si="86"/>
        <v>0</v>
      </c>
      <c r="F152" s="23">
        <f t="shared" si="83"/>
        <v>0</v>
      </c>
      <c r="G152" s="23">
        <f t="shared" si="84"/>
        <v>0</v>
      </c>
      <c r="H152" s="13">
        <f t="shared" si="87"/>
        <v>0</v>
      </c>
      <c r="I152" s="13">
        <f t="shared" si="87"/>
        <v>0</v>
      </c>
      <c r="J152" s="13">
        <f t="shared" si="87"/>
        <v>0</v>
      </c>
      <c r="K152" s="13">
        <f t="shared" si="87"/>
        <v>0</v>
      </c>
      <c r="L152" s="13">
        <f t="shared" si="87"/>
        <v>0</v>
      </c>
      <c r="M152" s="13">
        <f t="shared" si="87"/>
        <v>0</v>
      </c>
      <c r="N152" s="13">
        <f t="shared" si="87"/>
        <v>0</v>
      </c>
      <c r="O152" s="13">
        <f t="shared" si="87"/>
        <v>0</v>
      </c>
      <c r="P152" s="13">
        <f t="shared" si="87"/>
        <v>0</v>
      </c>
      <c r="Q152" s="13">
        <f t="shared" si="87"/>
        <v>0</v>
      </c>
      <c r="R152" s="13">
        <f t="shared" si="87"/>
        <v>0</v>
      </c>
      <c r="S152" s="13">
        <f t="shared" si="87"/>
        <v>0</v>
      </c>
      <c r="T152" s="13">
        <f t="shared" si="87"/>
        <v>0</v>
      </c>
      <c r="U152" s="13">
        <f t="shared" si="87"/>
        <v>0</v>
      </c>
      <c r="V152" s="13">
        <f t="shared" si="87"/>
        <v>0</v>
      </c>
      <c r="W152" s="13">
        <f t="shared" si="87"/>
        <v>0</v>
      </c>
      <c r="X152" s="13">
        <f t="shared" si="87"/>
        <v>0</v>
      </c>
      <c r="Y152" s="13">
        <f t="shared" si="87"/>
        <v>0</v>
      </c>
      <c r="Z152" s="13">
        <f t="shared" si="87"/>
        <v>0</v>
      </c>
      <c r="AA152" s="13">
        <f t="shared" si="87"/>
        <v>0</v>
      </c>
      <c r="AB152" s="13">
        <f t="shared" si="87"/>
        <v>0</v>
      </c>
      <c r="AC152" s="13">
        <f t="shared" si="87"/>
        <v>0</v>
      </c>
      <c r="AD152" s="13">
        <f t="shared" si="87"/>
        <v>0</v>
      </c>
      <c r="AE152" s="13">
        <f t="shared" si="87"/>
        <v>0</v>
      </c>
      <c r="AF152" s="140"/>
    </row>
    <row r="153" spans="1:32" ht="18.75" x14ac:dyDescent="0.3">
      <c r="A153" s="29" t="s">
        <v>27</v>
      </c>
      <c r="B153" s="13">
        <f>B141+B135+B129</f>
        <v>90917.127000000008</v>
      </c>
      <c r="C153" s="13">
        <f>C141+C135+C129</f>
        <v>90917.127000000008</v>
      </c>
      <c r="D153" s="13">
        <f>D141+D135+D129</f>
        <v>87886.489000000001</v>
      </c>
      <c r="E153" s="13">
        <f>E141+E135+E129</f>
        <v>87886.489000000001</v>
      </c>
      <c r="F153" s="23">
        <f t="shared" si="83"/>
        <v>96.666592863190672</v>
      </c>
      <c r="G153" s="23">
        <f t="shared" si="84"/>
        <v>96.666592863190672</v>
      </c>
      <c r="H153" s="13">
        <f t="shared" ref="H153:U153" si="88">H141+H135+H129</f>
        <v>6646.51</v>
      </c>
      <c r="I153" s="13">
        <f t="shared" si="88"/>
        <v>5488.9539999999997</v>
      </c>
      <c r="J153" s="13">
        <f t="shared" si="88"/>
        <v>5354.1040000000003</v>
      </c>
      <c r="K153" s="13">
        <f t="shared" si="88"/>
        <v>5413.7650000000003</v>
      </c>
      <c r="L153" s="13">
        <f t="shared" si="88"/>
        <v>2785.3420000000001</v>
      </c>
      <c r="M153" s="13">
        <f t="shared" si="88"/>
        <v>2573.5140000000001</v>
      </c>
      <c r="N153" s="13">
        <f t="shared" si="88"/>
        <v>9121.6470000000008</v>
      </c>
      <c r="O153" s="13">
        <f t="shared" si="88"/>
        <v>4284.6080000000002</v>
      </c>
      <c r="P153" s="13">
        <f t="shared" si="88"/>
        <v>5669.4629999999997</v>
      </c>
      <c r="Q153" s="13">
        <f t="shared" si="88"/>
        <v>5612.5300000000007</v>
      </c>
      <c r="R153" s="13">
        <f t="shared" si="88"/>
        <v>7128.2030000000004</v>
      </c>
      <c r="S153" s="13">
        <f t="shared" si="88"/>
        <v>8531.5250000000015</v>
      </c>
      <c r="T153" s="13">
        <f t="shared" si="88"/>
        <v>10548.526</v>
      </c>
      <c r="U153" s="13">
        <f t="shared" si="88"/>
        <v>8205.8950000000004</v>
      </c>
      <c r="V153" s="13">
        <v>3073.59</v>
      </c>
      <c r="W153" s="13">
        <v>3228.5</v>
      </c>
      <c r="X153" s="13">
        <v>1970.18</v>
      </c>
      <c r="Y153" s="13">
        <v>1870.83</v>
      </c>
      <c r="Z153" s="13">
        <v>2555.2800000000002</v>
      </c>
      <c r="AA153" s="13">
        <f t="shared" si="87"/>
        <v>8195.621000000001</v>
      </c>
      <c r="AB153" s="13">
        <v>1914.87</v>
      </c>
      <c r="AC153" s="13">
        <f t="shared" si="87"/>
        <v>5650.97</v>
      </c>
      <c r="AD153" s="13">
        <v>4816.7700000000004</v>
      </c>
      <c r="AE153" s="13">
        <f t="shared" si="87"/>
        <v>16568.297999999999</v>
      </c>
      <c r="AF153" s="140"/>
    </row>
    <row r="154" spans="1:32" ht="18.75" x14ac:dyDescent="0.3">
      <c r="A154" s="30" t="s">
        <v>52</v>
      </c>
      <c r="B154" s="13">
        <f>B148</f>
        <v>0</v>
      </c>
      <c r="C154" s="13">
        <f>C148</f>
        <v>0</v>
      </c>
      <c r="D154" s="13">
        <f>D148</f>
        <v>0</v>
      </c>
      <c r="E154" s="13">
        <f>E148</f>
        <v>0</v>
      </c>
      <c r="F154" s="23">
        <f t="shared" si="83"/>
        <v>0</v>
      </c>
      <c r="G154" s="23">
        <f t="shared" si="84"/>
        <v>0</v>
      </c>
      <c r="H154" s="13">
        <f t="shared" ref="H154:AE154" si="89">H148</f>
        <v>0</v>
      </c>
      <c r="I154" s="13">
        <f t="shared" si="89"/>
        <v>0</v>
      </c>
      <c r="J154" s="13">
        <f t="shared" si="89"/>
        <v>0</v>
      </c>
      <c r="K154" s="13">
        <f t="shared" si="89"/>
        <v>0</v>
      </c>
      <c r="L154" s="13">
        <f t="shared" si="89"/>
        <v>0</v>
      </c>
      <c r="M154" s="13">
        <f t="shared" si="89"/>
        <v>0</v>
      </c>
      <c r="N154" s="13">
        <f t="shared" si="89"/>
        <v>0</v>
      </c>
      <c r="O154" s="13">
        <f t="shared" si="89"/>
        <v>0</v>
      </c>
      <c r="P154" s="13">
        <f t="shared" si="89"/>
        <v>0</v>
      </c>
      <c r="Q154" s="13">
        <f t="shared" si="89"/>
        <v>0</v>
      </c>
      <c r="R154" s="13">
        <f t="shared" si="89"/>
        <v>0</v>
      </c>
      <c r="S154" s="13">
        <f t="shared" si="89"/>
        <v>0</v>
      </c>
      <c r="T154" s="13">
        <f t="shared" si="89"/>
        <v>0</v>
      </c>
      <c r="U154" s="13">
        <f t="shared" si="89"/>
        <v>0</v>
      </c>
      <c r="V154" s="13">
        <f t="shared" si="89"/>
        <v>0</v>
      </c>
      <c r="W154" s="13">
        <f t="shared" si="89"/>
        <v>0</v>
      </c>
      <c r="X154" s="13">
        <f t="shared" si="89"/>
        <v>0</v>
      </c>
      <c r="Y154" s="13">
        <f t="shared" si="89"/>
        <v>0</v>
      </c>
      <c r="Z154" s="13">
        <f t="shared" si="89"/>
        <v>0</v>
      </c>
      <c r="AA154" s="13">
        <f t="shared" si="89"/>
        <v>0</v>
      </c>
      <c r="AB154" s="13">
        <f t="shared" si="89"/>
        <v>0</v>
      </c>
      <c r="AC154" s="13">
        <f t="shared" si="89"/>
        <v>0</v>
      </c>
      <c r="AD154" s="13">
        <f t="shared" si="89"/>
        <v>0</v>
      </c>
      <c r="AE154" s="13">
        <f t="shared" si="89"/>
        <v>0</v>
      </c>
      <c r="AF154" s="141"/>
    </row>
    <row r="155" spans="1:32" s="102" customFormat="1" ht="37.5" x14ac:dyDescent="0.3">
      <c r="A155" s="93" t="s">
        <v>53</v>
      </c>
      <c r="B155" s="91"/>
      <c r="C155" s="91"/>
      <c r="D155" s="91"/>
      <c r="E155" s="91"/>
      <c r="F155" s="77"/>
      <c r="G155" s="77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  <c r="AC155" s="91"/>
      <c r="AD155" s="91"/>
      <c r="AE155" s="91"/>
      <c r="AF155" s="117"/>
    </row>
    <row r="156" spans="1:32" s="102" customFormat="1" ht="18.75" x14ac:dyDescent="0.25">
      <c r="A156" s="96" t="s">
        <v>24</v>
      </c>
      <c r="B156" s="13">
        <f>B157+B158+B159+B160</f>
        <v>0</v>
      </c>
      <c r="C156" s="13">
        <f t="shared" ref="C156:G156" si="90">C157+C158+C159+C160</f>
        <v>0</v>
      </c>
      <c r="D156" s="13">
        <f t="shared" si="90"/>
        <v>0</v>
      </c>
      <c r="E156" s="13">
        <f t="shared" si="90"/>
        <v>0</v>
      </c>
      <c r="F156" s="13">
        <f t="shared" si="90"/>
        <v>0</v>
      </c>
      <c r="G156" s="13">
        <f t="shared" si="90"/>
        <v>0</v>
      </c>
      <c r="H156" s="13">
        <f t="shared" ref="H156" si="91">H157+H158+H159+H160</f>
        <v>0</v>
      </c>
      <c r="I156" s="13">
        <f t="shared" ref="I156" si="92">I157+I158+I159+I160</f>
        <v>0</v>
      </c>
      <c r="J156" s="13">
        <f t="shared" ref="J156" si="93">J157+J158+J159+J160</f>
        <v>0</v>
      </c>
      <c r="K156" s="13">
        <f t="shared" ref="K156:L156" si="94">K157+K158+K159+K160</f>
        <v>0</v>
      </c>
      <c r="L156" s="13">
        <f t="shared" si="94"/>
        <v>0</v>
      </c>
      <c r="M156" s="13">
        <f t="shared" ref="M156" si="95">M157+M158+M159+M160</f>
        <v>0</v>
      </c>
      <c r="N156" s="13">
        <f t="shared" ref="N156" si="96">N157+N158+N159+N160</f>
        <v>0</v>
      </c>
      <c r="O156" s="13">
        <f t="shared" ref="O156" si="97">O157+O158+O159+O160</f>
        <v>0</v>
      </c>
      <c r="P156" s="13">
        <f t="shared" ref="P156:Q156" si="98">P157+P158+P159+P160</f>
        <v>0</v>
      </c>
      <c r="Q156" s="13">
        <f t="shared" si="98"/>
        <v>0</v>
      </c>
      <c r="R156" s="13">
        <f t="shared" ref="R156" si="99">R157+R158+R159+R160</f>
        <v>0</v>
      </c>
      <c r="S156" s="13">
        <f t="shared" ref="S156" si="100">S157+S158+S159+S160</f>
        <v>0</v>
      </c>
      <c r="T156" s="13">
        <f t="shared" ref="T156" si="101">T157+T158+T159+T160</f>
        <v>0</v>
      </c>
      <c r="U156" s="13">
        <f t="shared" ref="U156:V156" si="102">U157+U158+U159+U160</f>
        <v>0</v>
      </c>
      <c r="V156" s="13">
        <f t="shared" si="102"/>
        <v>0</v>
      </c>
      <c r="W156" s="13">
        <f t="shared" ref="W156" si="103">W157+W158+W159+W160</f>
        <v>0</v>
      </c>
      <c r="X156" s="13">
        <f t="shared" ref="X156" si="104">X157+X158+X159+X160</f>
        <v>0</v>
      </c>
      <c r="Y156" s="13">
        <f t="shared" ref="Y156" si="105">Y157+Y158+Y159+Y160</f>
        <v>0</v>
      </c>
      <c r="Z156" s="13">
        <f t="shared" ref="Z156:AA156" si="106">Z157+Z158+Z159+Z160</f>
        <v>0</v>
      </c>
      <c r="AA156" s="13">
        <f t="shared" si="106"/>
        <v>0</v>
      </c>
      <c r="AB156" s="13">
        <f t="shared" ref="AB156" si="107">AB157+AB158+AB159+AB160</f>
        <v>0</v>
      </c>
      <c r="AC156" s="13">
        <f t="shared" ref="AC156" si="108">AC157+AC158+AC159+AC160</f>
        <v>0</v>
      </c>
      <c r="AD156" s="13">
        <f t="shared" ref="AD156" si="109">AD157+AD158+AD159+AD160</f>
        <v>0</v>
      </c>
      <c r="AE156" s="13">
        <f t="shared" ref="AE156" si="110">AE157+AE158+AE159+AE160</f>
        <v>0</v>
      </c>
      <c r="AF156" s="139"/>
    </row>
    <row r="157" spans="1:32" ht="18.75" x14ac:dyDescent="0.3">
      <c r="A157" s="30" t="s">
        <v>25</v>
      </c>
      <c r="B157" s="13">
        <f t="shared" ref="B157:E160" si="111">B81</f>
        <v>0</v>
      </c>
      <c r="C157" s="13">
        <f t="shared" si="111"/>
        <v>0</v>
      </c>
      <c r="D157" s="13">
        <f t="shared" si="111"/>
        <v>0</v>
      </c>
      <c r="E157" s="13">
        <f t="shared" si="111"/>
        <v>0</v>
      </c>
      <c r="F157" s="23">
        <f t="shared" si="83"/>
        <v>0</v>
      </c>
      <c r="G157" s="23">
        <f t="shared" si="84"/>
        <v>0</v>
      </c>
      <c r="H157" s="13">
        <f t="shared" ref="H157:O160" si="112">H81</f>
        <v>0</v>
      </c>
      <c r="I157" s="13">
        <f t="shared" si="112"/>
        <v>0</v>
      </c>
      <c r="J157" s="13">
        <f t="shared" si="112"/>
        <v>0</v>
      </c>
      <c r="K157" s="13">
        <f t="shared" si="112"/>
        <v>0</v>
      </c>
      <c r="L157" s="13">
        <f t="shared" si="112"/>
        <v>0</v>
      </c>
      <c r="M157" s="13">
        <f t="shared" si="112"/>
        <v>0</v>
      </c>
      <c r="N157" s="13">
        <f t="shared" si="112"/>
        <v>0</v>
      </c>
      <c r="O157" s="13">
        <f t="shared" si="112"/>
        <v>0</v>
      </c>
      <c r="P157" s="13">
        <v>0</v>
      </c>
      <c r="Q157" s="13">
        <f t="shared" ref="Q157:R160" si="113">Q81</f>
        <v>0</v>
      </c>
      <c r="R157" s="13">
        <f t="shared" si="113"/>
        <v>0</v>
      </c>
      <c r="S157" s="13">
        <v>0</v>
      </c>
      <c r="T157" s="13">
        <f t="shared" ref="T157:AB157" si="114">T81</f>
        <v>0</v>
      </c>
      <c r="U157" s="13">
        <f t="shared" si="114"/>
        <v>0</v>
      </c>
      <c r="V157" s="13">
        <f t="shared" si="114"/>
        <v>0</v>
      </c>
      <c r="W157" s="13">
        <f t="shared" si="114"/>
        <v>0</v>
      </c>
      <c r="X157" s="13">
        <f t="shared" si="114"/>
        <v>0</v>
      </c>
      <c r="Y157" s="13">
        <f t="shared" si="114"/>
        <v>0</v>
      </c>
      <c r="Z157" s="13">
        <f t="shared" si="114"/>
        <v>0</v>
      </c>
      <c r="AA157" s="13">
        <f t="shared" si="114"/>
        <v>0</v>
      </c>
      <c r="AB157" s="13">
        <f t="shared" si="114"/>
        <v>0</v>
      </c>
      <c r="AC157" s="13">
        <v>0</v>
      </c>
      <c r="AD157" s="13">
        <f t="shared" ref="AD157:AE160" si="115">AD81</f>
        <v>0</v>
      </c>
      <c r="AE157" s="13">
        <f t="shared" si="115"/>
        <v>0</v>
      </c>
      <c r="AF157" s="140"/>
    </row>
    <row r="158" spans="1:32" ht="18.75" x14ac:dyDescent="0.3">
      <c r="A158" s="30" t="s">
        <v>26</v>
      </c>
      <c r="B158" s="13">
        <f t="shared" si="111"/>
        <v>0</v>
      </c>
      <c r="C158" s="13">
        <f t="shared" si="111"/>
        <v>0</v>
      </c>
      <c r="D158" s="13">
        <f t="shared" si="111"/>
        <v>0</v>
      </c>
      <c r="E158" s="13">
        <f t="shared" si="111"/>
        <v>0</v>
      </c>
      <c r="F158" s="23">
        <f t="shared" si="83"/>
        <v>0</v>
      </c>
      <c r="G158" s="23">
        <f t="shared" si="84"/>
        <v>0</v>
      </c>
      <c r="H158" s="13">
        <f t="shared" si="112"/>
        <v>0</v>
      </c>
      <c r="I158" s="13">
        <f t="shared" si="112"/>
        <v>0</v>
      </c>
      <c r="J158" s="13">
        <f t="shared" si="112"/>
        <v>0</v>
      </c>
      <c r="K158" s="13">
        <f t="shared" si="112"/>
        <v>0</v>
      </c>
      <c r="L158" s="13">
        <f t="shared" si="112"/>
        <v>0</v>
      </c>
      <c r="M158" s="13">
        <f t="shared" si="112"/>
        <v>0</v>
      </c>
      <c r="N158" s="13">
        <f t="shared" si="112"/>
        <v>0</v>
      </c>
      <c r="O158" s="13">
        <f t="shared" si="112"/>
        <v>0</v>
      </c>
      <c r="P158" s="13">
        <v>0</v>
      </c>
      <c r="Q158" s="13">
        <f t="shared" si="113"/>
        <v>0</v>
      </c>
      <c r="R158" s="13">
        <f t="shared" si="113"/>
        <v>0</v>
      </c>
      <c r="S158" s="13">
        <v>0</v>
      </c>
      <c r="T158" s="13">
        <f t="shared" ref="T158:AA160" si="116">T82</f>
        <v>0</v>
      </c>
      <c r="U158" s="13">
        <f t="shared" si="116"/>
        <v>0</v>
      </c>
      <c r="V158" s="13">
        <f t="shared" si="116"/>
        <v>0</v>
      </c>
      <c r="W158" s="13">
        <f t="shared" si="116"/>
        <v>0</v>
      </c>
      <c r="X158" s="13">
        <f t="shared" si="116"/>
        <v>0</v>
      </c>
      <c r="Y158" s="13">
        <f t="shared" si="116"/>
        <v>0</v>
      </c>
      <c r="Z158" s="13">
        <f t="shared" si="116"/>
        <v>0</v>
      </c>
      <c r="AA158" s="13">
        <f t="shared" si="116"/>
        <v>0</v>
      </c>
      <c r="AB158" s="13">
        <v>0</v>
      </c>
      <c r="AC158" s="13">
        <v>0</v>
      </c>
      <c r="AD158" s="13">
        <f t="shared" si="115"/>
        <v>0</v>
      </c>
      <c r="AE158" s="13">
        <f t="shared" si="115"/>
        <v>0</v>
      </c>
      <c r="AF158" s="140"/>
    </row>
    <row r="159" spans="1:32" ht="18.75" x14ac:dyDescent="0.3">
      <c r="A159" s="30" t="s">
        <v>27</v>
      </c>
      <c r="B159" s="13">
        <f t="shared" si="111"/>
        <v>0</v>
      </c>
      <c r="C159" s="13">
        <f t="shared" si="111"/>
        <v>0</v>
      </c>
      <c r="D159" s="13">
        <f t="shared" si="111"/>
        <v>0</v>
      </c>
      <c r="E159" s="13">
        <f t="shared" si="111"/>
        <v>0</v>
      </c>
      <c r="F159" s="23">
        <f t="shared" si="83"/>
        <v>0</v>
      </c>
      <c r="G159" s="23">
        <f t="shared" si="84"/>
        <v>0</v>
      </c>
      <c r="H159" s="13">
        <f t="shared" si="112"/>
        <v>0</v>
      </c>
      <c r="I159" s="13">
        <f t="shared" si="112"/>
        <v>0</v>
      </c>
      <c r="J159" s="13">
        <f t="shared" si="112"/>
        <v>0</v>
      </c>
      <c r="K159" s="13">
        <f t="shared" si="112"/>
        <v>0</v>
      </c>
      <c r="L159" s="13">
        <f t="shared" si="112"/>
        <v>0</v>
      </c>
      <c r="M159" s="13">
        <f t="shared" si="112"/>
        <v>0</v>
      </c>
      <c r="N159" s="13">
        <f t="shared" si="112"/>
        <v>0</v>
      </c>
      <c r="O159" s="13">
        <f t="shared" si="112"/>
        <v>0</v>
      </c>
      <c r="P159" s="13">
        <v>0</v>
      </c>
      <c r="Q159" s="13">
        <f t="shared" si="113"/>
        <v>0</v>
      </c>
      <c r="R159" s="13">
        <f t="shared" si="113"/>
        <v>0</v>
      </c>
      <c r="S159" s="13">
        <v>0</v>
      </c>
      <c r="T159" s="13">
        <f t="shared" si="116"/>
        <v>0</v>
      </c>
      <c r="U159" s="13">
        <f t="shared" si="116"/>
        <v>0</v>
      </c>
      <c r="V159" s="13">
        <f t="shared" si="116"/>
        <v>0</v>
      </c>
      <c r="W159" s="13">
        <f t="shared" si="116"/>
        <v>0</v>
      </c>
      <c r="X159" s="13">
        <f t="shared" si="116"/>
        <v>0</v>
      </c>
      <c r="Y159" s="13">
        <f t="shared" si="116"/>
        <v>0</v>
      </c>
      <c r="Z159" s="13">
        <f t="shared" si="116"/>
        <v>0</v>
      </c>
      <c r="AA159" s="13">
        <f t="shared" si="116"/>
        <v>0</v>
      </c>
      <c r="AB159" s="13">
        <v>0</v>
      </c>
      <c r="AC159" s="13">
        <v>0</v>
      </c>
      <c r="AD159" s="13">
        <f t="shared" si="115"/>
        <v>0</v>
      </c>
      <c r="AE159" s="13">
        <f t="shared" si="115"/>
        <v>0</v>
      </c>
      <c r="AF159" s="140"/>
    </row>
    <row r="160" spans="1:32" ht="18.75" x14ac:dyDescent="0.3">
      <c r="A160" s="30" t="s">
        <v>52</v>
      </c>
      <c r="B160" s="13">
        <f t="shared" si="111"/>
        <v>0</v>
      </c>
      <c r="C160" s="13">
        <f t="shared" si="111"/>
        <v>0</v>
      </c>
      <c r="D160" s="13">
        <f t="shared" si="111"/>
        <v>0</v>
      </c>
      <c r="E160" s="13">
        <f t="shared" si="111"/>
        <v>0</v>
      </c>
      <c r="F160" s="23">
        <f t="shared" si="83"/>
        <v>0</v>
      </c>
      <c r="G160" s="23">
        <f t="shared" si="84"/>
        <v>0</v>
      </c>
      <c r="H160" s="13">
        <f t="shared" si="112"/>
        <v>0</v>
      </c>
      <c r="I160" s="13">
        <f t="shared" si="112"/>
        <v>0</v>
      </c>
      <c r="J160" s="13">
        <f t="shared" si="112"/>
        <v>0</v>
      </c>
      <c r="K160" s="13">
        <f t="shared" si="112"/>
        <v>0</v>
      </c>
      <c r="L160" s="13">
        <f t="shared" si="112"/>
        <v>0</v>
      </c>
      <c r="M160" s="13">
        <f t="shared" si="112"/>
        <v>0</v>
      </c>
      <c r="N160" s="13">
        <f t="shared" si="112"/>
        <v>0</v>
      </c>
      <c r="O160" s="13">
        <f t="shared" si="112"/>
        <v>0</v>
      </c>
      <c r="P160" s="13">
        <v>0</v>
      </c>
      <c r="Q160" s="13">
        <f t="shared" si="113"/>
        <v>0</v>
      </c>
      <c r="R160" s="13">
        <f t="shared" si="113"/>
        <v>0</v>
      </c>
      <c r="S160" s="13">
        <v>0</v>
      </c>
      <c r="T160" s="13">
        <f t="shared" si="116"/>
        <v>0</v>
      </c>
      <c r="U160" s="13">
        <f t="shared" si="116"/>
        <v>0</v>
      </c>
      <c r="V160" s="13">
        <f t="shared" si="116"/>
        <v>0</v>
      </c>
      <c r="W160" s="13">
        <f t="shared" si="116"/>
        <v>0</v>
      </c>
      <c r="X160" s="13">
        <f t="shared" si="116"/>
        <v>0</v>
      </c>
      <c r="Y160" s="13">
        <f t="shared" si="116"/>
        <v>0</v>
      </c>
      <c r="Z160" s="13">
        <f t="shared" si="116"/>
        <v>0</v>
      </c>
      <c r="AA160" s="13">
        <f t="shared" si="116"/>
        <v>0</v>
      </c>
      <c r="AB160" s="13">
        <f>AB84</f>
        <v>0</v>
      </c>
      <c r="AC160" s="13">
        <v>0</v>
      </c>
      <c r="AD160" s="13">
        <f t="shared" si="115"/>
        <v>0</v>
      </c>
      <c r="AE160" s="13">
        <f t="shared" si="115"/>
        <v>0</v>
      </c>
      <c r="AF160" s="141"/>
    </row>
    <row r="161" spans="1:32" s="102" customFormat="1" ht="56.25" x14ac:dyDescent="0.3">
      <c r="A161" s="93" t="s">
        <v>54</v>
      </c>
      <c r="B161" s="91">
        <f>B162+B163+B164+B165</f>
        <v>1088149.6743000001</v>
      </c>
      <c r="C161" s="91">
        <f t="shared" ref="C161:D161" si="117">C150+C118+C86</f>
        <v>1088149.6742999998</v>
      </c>
      <c r="D161" s="91">
        <f t="shared" si="117"/>
        <v>1077562.8194699998</v>
      </c>
      <c r="E161" s="91">
        <f>E150+E118+E73</f>
        <v>1077562.8194699998</v>
      </c>
      <c r="F161" s="92">
        <f t="shared" si="83"/>
        <v>99.027077333197681</v>
      </c>
      <c r="G161" s="92">
        <f t="shared" si="84"/>
        <v>99.027077333197695</v>
      </c>
      <c r="H161" s="91">
        <f t="shared" ref="H161:AE161" si="118">H150+H118+H86</f>
        <v>7278.4440000000004</v>
      </c>
      <c r="I161" s="91">
        <f t="shared" si="118"/>
        <v>5545.8239999999996</v>
      </c>
      <c r="J161" s="91">
        <f t="shared" si="118"/>
        <v>9947.7780000000002</v>
      </c>
      <c r="K161" s="91">
        <f t="shared" si="118"/>
        <v>10582.498</v>
      </c>
      <c r="L161" s="91">
        <f t="shared" si="118"/>
        <v>3946.9459999999999</v>
      </c>
      <c r="M161" s="91">
        <f t="shared" si="118"/>
        <v>3568.5680000000002</v>
      </c>
      <c r="N161" s="91">
        <f t="shared" si="118"/>
        <v>51161.247000000003</v>
      </c>
      <c r="O161" s="91">
        <f t="shared" si="118"/>
        <v>46862.064999999995</v>
      </c>
      <c r="P161" s="91">
        <f t="shared" si="118"/>
        <v>136994.91800000001</v>
      </c>
      <c r="Q161" s="91">
        <f t="shared" si="118"/>
        <v>17503.739000000001</v>
      </c>
      <c r="R161" s="91">
        <f t="shared" si="118"/>
        <v>367323.70299999998</v>
      </c>
      <c r="S161" s="91">
        <f t="shared" si="118"/>
        <v>482893.50300000003</v>
      </c>
      <c r="T161" s="91">
        <f t="shared" si="118"/>
        <v>138498.826</v>
      </c>
      <c r="U161" s="91">
        <f t="shared" si="118"/>
        <v>140183.28099999999</v>
      </c>
      <c r="V161" s="91">
        <f t="shared" si="118"/>
        <v>12411.59</v>
      </c>
      <c r="W161" s="91">
        <f t="shared" si="118"/>
        <v>12061.132000000001</v>
      </c>
      <c r="X161" s="91">
        <f t="shared" si="118"/>
        <v>143476.05899999998</v>
      </c>
      <c r="Y161" s="91">
        <f t="shared" si="118"/>
        <v>135853.62699999998</v>
      </c>
      <c r="Z161" s="91">
        <f t="shared" si="118"/>
        <v>116929.136</v>
      </c>
      <c r="AA161" s="91">
        <f t="shared" si="118"/>
        <v>130010.43199999999</v>
      </c>
      <c r="AB161" s="91">
        <f t="shared" si="118"/>
        <v>10300.862999999998</v>
      </c>
      <c r="AC161" s="91">
        <f t="shared" si="118"/>
        <v>14856.29</v>
      </c>
      <c r="AD161" s="91">
        <f t="shared" si="118"/>
        <v>52246.365999999995</v>
      </c>
      <c r="AE161" s="91">
        <f t="shared" si="118"/>
        <v>57807.959000000003</v>
      </c>
      <c r="AF161" s="139"/>
    </row>
    <row r="162" spans="1:32" ht="18.75" x14ac:dyDescent="0.3">
      <c r="A162" s="30" t="s">
        <v>25</v>
      </c>
      <c r="B162" s="13">
        <f>B151+B119+B87</f>
        <v>2200.0077000000001</v>
      </c>
      <c r="C162" s="13">
        <f>C151+C119+C87</f>
        <v>2200.0077000000001</v>
      </c>
      <c r="D162" s="13">
        <f>E162</f>
        <v>2200.0077000000001</v>
      </c>
      <c r="E162" s="13">
        <f>E151+E119+E74</f>
        <v>2200.0077000000001</v>
      </c>
      <c r="F162" s="23">
        <f t="shared" si="83"/>
        <v>100</v>
      </c>
      <c r="G162" s="23">
        <f t="shared" si="84"/>
        <v>100</v>
      </c>
      <c r="H162" s="13">
        <f t="shared" ref="H162:AE162" si="119">H151+H119+H87</f>
        <v>0</v>
      </c>
      <c r="I162" s="13">
        <f t="shared" si="119"/>
        <v>0</v>
      </c>
      <c r="J162" s="13">
        <f t="shared" si="119"/>
        <v>0</v>
      </c>
      <c r="K162" s="13">
        <f t="shared" si="119"/>
        <v>0</v>
      </c>
      <c r="L162" s="13">
        <f t="shared" si="119"/>
        <v>0</v>
      </c>
      <c r="M162" s="13">
        <f t="shared" si="119"/>
        <v>0</v>
      </c>
      <c r="N162" s="13">
        <f t="shared" si="119"/>
        <v>0</v>
      </c>
      <c r="O162" s="13">
        <f t="shared" si="119"/>
        <v>0</v>
      </c>
      <c r="P162" s="13">
        <f t="shared" si="119"/>
        <v>0</v>
      </c>
      <c r="Q162" s="13">
        <f t="shared" si="119"/>
        <v>0</v>
      </c>
      <c r="R162" s="13">
        <f t="shared" si="119"/>
        <v>0</v>
      </c>
      <c r="S162" s="13">
        <f t="shared" si="119"/>
        <v>0</v>
      </c>
      <c r="T162" s="13">
        <f t="shared" si="119"/>
        <v>0</v>
      </c>
      <c r="U162" s="13">
        <f t="shared" si="119"/>
        <v>0</v>
      </c>
      <c r="V162" s="13">
        <f t="shared" si="119"/>
        <v>0</v>
      </c>
      <c r="W162" s="13">
        <f t="shared" si="119"/>
        <v>0</v>
      </c>
      <c r="X162" s="13">
        <f t="shared" si="119"/>
        <v>0</v>
      </c>
      <c r="Y162" s="13">
        <f t="shared" si="119"/>
        <v>0</v>
      </c>
      <c r="Z162" s="13">
        <f t="shared" si="119"/>
        <v>0</v>
      </c>
      <c r="AA162" s="13">
        <f t="shared" si="119"/>
        <v>0</v>
      </c>
      <c r="AB162" s="13">
        <f t="shared" si="119"/>
        <v>0</v>
      </c>
      <c r="AC162" s="13">
        <f t="shared" si="119"/>
        <v>0</v>
      </c>
      <c r="AD162" s="13">
        <f t="shared" si="119"/>
        <v>0</v>
      </c>
      <c r="AE162" s="13">
        <f t="shared" si="119"/>
        <v>0</v>
      </c>
      <c r="AF162" s="140"/>
    </row>
    <row r="163" spans="1:32" ht="18.75" x14ac:dyDescent="0.3">
      <c r="A163" s="30" t="s">
        <v>26</v>
      </c>
      <c r="B163" s="13">
        <f>B152+B120+B88</f>
        <v>893559.38390000002</v>
      </c>
      <c r="C163" s="13">
        <f>C152+C120+C88</f>
        <v>893559.38390000002</v>
      </c>
      <c r="D163" s="13">
        <f>E163</f>
        <v>893550.6189</v>
      </c>
      <c r="E163" s="13">
        <f>E152+E120+E75</f>
        <v>893550.6189</v>
      </c>
      <c r="F163" s="23">
        <f t="shared" si="83"/>
        <v>99.999019091494318</v>
      </c>
      <c r="G163" s="23">
        <f t="shared" si="84"/>
        <v>99.999019091494318</v>
      </c>
      <c r="H163" s="13">
        <f t="shared" ref="H163:AE163" si="120">H152+H120+H88</f>
        <v>575.05999999999995</v>
      </c>
      <c r="I163" s="13">
        <f t="shared" si="120"/>
        <v>0</v>
      </c>
      <c r="J163" s="13">
        <f t="shared" si="120"/>
        <v>546</v>
      </c>
      <c r="K163" s="13">
        <f t="shared" si="120"/>
        <v>1121.0630000000001</v>
      </c>
      <c r="L163" s="13">
        <f t="shared" si="120"/>
        <v>905.5</v>
      </c>
      <c r="M163" s="13">
        <f t="shared" si="120"/>
        <v>905.5</v>
      </c>
      <c r="N163" s="13">
        <f t="shared" si="120"/>
        <v>38256</v>
      </c>
      <c r="O163" s="13">
        <f t="shared" si="120"/>
        <v>38199.485999999997</v>
      </c>
      <c r="P163" s="13">
        <f t="shared" si="120"/>
        <v>119506.16499999999</v>
      </c>
      <c r="Q163" s="13">
        <f t="shared" si="120"/>
        <v>0</v>
      </c>
      <c r="R163" s="13">
        <f t="shared" si="120"/>
        <v>327641.3</v>
      </c>
      <c r="S163" s="13">
        <f t="shared" si="120"/>
        <v>442244.66499999998</v>
      </c>
      <c r="T163" s="13">
        <f t="shared" si="120"/>
        <v>116385.7</v>
      </c>
      <c r="U163" s="13">
        <f t="shared" si="120"/>
        <v>120099.526</v>
      </c>
      <c r="V163" s="13">
        <f t="shared" si="120"/>
        <v>8530.34</v>
      </c>
      <c r="W163" s="13">
        <f t="shared" si="120"/>
        <v>8021.3150000000005</v>
      </c>
      <c r="X163" s="13">
        <f t="shared" si="120"/>
        <v>128791.91099999999</v>
      </c>
      <c r="Y163" s="13">
        <f t="shared" si="120"/>
        <v>121940.726</v>
      </c>
      <c r="Z163" s="13">
        <f t="shared" si="120"/>
        <v>104079.337</v>
      </c>
      <c r="AA163" s="13">
        <f t="shared" si="120"/>
        <v>110851.47899999999</v>
      </c>
      <c r="AB163" s="13">
        <f t="shared" si="120"/>
        <v>7554.8909999999996</v>
      </c>
      <c r="AC163" s="13">
        <f t="shared" si="120"/>
        <v>8297.143</v>
      </c>
      <c r="AD163" s="13">
        <f t="shared" si="120"/>
        <v>35691.326999999997</v>
      </c>
      <c r="AE163" s="13">
        <f t="shared" si="120"/>
        <v>36782.563000000002</v>
      </c>
      <c r="AF163" s="140"/>
    </row>
    <row r="164" spans="1:32" ht="18.75" x14ac:dyDescent="0.3">
      <c r="A164" s="30" t="s">
        <v>27</v>
      </c>
      <c r="B164" s="13">
        <f t="shared" ref="B164:B165" si="121">B153+B121+B89</f>
        <v>189160.28270000004</v>
      </c>
      <c r="C164" s="13">
        <f>C153+C121+C89</f>
        <v>189160.28270000004</v>
      </c>
      <c r="D164" s="13">
        <f>E164</f>
        <v>180297.19287</v>
      </c>
      <c r="E164" s="13">
        <f>E153+E121+E76</f>
        <v>180297.19287</v>
      </c>
      <c r="F164" s="23">
        <f t="shared" si="83"/>
        <v>95.314508043923524</v>
      </c>
      <c r="G164" s="23">
        <f t="shared" si="84"/>
        <v>95.314508043923524</v>
      </c>
      <c r="H164" s="13">
        <f t="shared" ref="H164:AE164" si="122">H153+H121</f>
        <v>6646.51</v>
      </c>
      <c r="I164" s="13">
        <f t="shared" si="122"/>
        <v>5488.9539999999997</v>
      </c>
      <c r="J164" s="13">
        <f t="shared" si="122"/>
        <v>5354.1040000000003</v>
      </c>
      <c r="K164" s="13">
        <f t="shared" si="122"/>
        <v>5413.7650000000003</v>
      </c>
      <c r="L164" s="13">
        <f t="shared" si="122"/>
        <v>2785.3420000000001</v>
      </c>
      <c r="M164" s="13">
        <f t="shared" si="122"/>
        <v>2573.5140000000001</v>
      </c>
      <c r="N164" s="13">
        <f t="shared" si="122"/>
        <v>9121.6470000000008</v>
      </c>
      <c r="O164" s="13">
        <f t="shared" si="122"/>
        <v>4284.6080000000002</v>
      </c>
      <c r="P164" s="13">
        <f t="shared" si="122"/>
        <v>5669.4629999999997</v>
      </c>
      <c r="Q164" s="13">
        <f t="shared" si="122"/>
        <v>5612.5300000000007</v>
      </c>
      <c r="R164" s="13">
        <f t="shared" si="122"/>
        <v>7128.2030000000004</v>
      </c>
      <c r="S164" s="13">
        <f t="shared" si="122"/>
        <v>8531.5250000000015</v>
      </c>
      <c r="T164" s="13">
        <f t="shared" si="122"/>
        <v>10548.526</v>
      </c>
      <c r="U164" s="13">
        <f t="shared" si="122"/>
        <v>8205.8950000000004</v>
      </c>
      <c r="V164" s="13">
        <f t="shared" si="122"/>
        <v>3073.59</v>
      </c>
      <c r="W164" s="13">
        <f t="shared" si="122"/>
        <v>3228.5</v>
      </c>
      <c r="X164" s="13">
        <f t="shared" si="122"/>
        <v>1970.18</v>
      </c>
      <c r="Y164" s="13">
        <f t="shared" si="122"/>
        <v>1870.83</v>
      </c>
      <c r="Z164" s="13">
        <f t="shared" si="122"/>
        <v>2555.2800000000002</v>
      </c>
      <c r="AA164" s="13">
        <f t="shared" si="122"/>
        <v>8195.621000000001</v>
      </c>
      <c r="AB164" s="13">
        <f t="shared" si="122"/>
        <v>1914.87</v>
      </c>
      <c r="AC164" s="13">
        <f t="shared" si="122"/>
        <v>5650.97</v>
      </c>
      <c r="AD164" s="13">
        <f t="shared" si="122"/>
        <v>4816.7700000000004</v>
      </c>
      <c r="AE164" s="13">
        <f t="shared" si="122"/>
        <v>16568.297999999999</v>
      </c>
      <c r="AF164" s="140"/>
    </row>
    <row r="165" spans="1:32" ht="18.75" x14ac:dyDescent="0.3">
      <c r="A165" s="30" t="s">
        <v>52</v>
      </c>
      <c r="B165" s="13">
        <f t="shared" si="121"/>
        <v>3230</v>
      </c>
      <c r="C165" s="13">
        <f>C154+C122+C90</f>
        <v>3230</v>
      </c>
      <c r="D165" s="13">
        <f>E165</f>
        <v>1515</v>
      </c>
      <c r="E165" s="13">
        <f>E154+E122+E77</f>
        <v>1515</v>
      </c>
      <c r="F165" s="23">
        <f t="shared" si="83"/>
        <v>46.904024767801857</v>
      </c>
      <c r="G165" s="23">
        <f t="shared" si="84"/>
        <v>46.904024767801857</v>
      </c>
      <c r="H165" s="13">
        <f t="shared" ref="H165:AE165" si="123">H154+H122+H90</f>
        <v>0</v>
      </c>
      <c r="I165" s="13">
        <f t="shared" si="123"/>
        <v>0</v>
      </c>
      <c r="J165" s="13">
        <f t="shared" si="123"/>
        <v>0</v>
      </c>
      <c r="K165" s="13">
        <f t="shared" si="123"/>
        <v>0</v>
      </c>
      <c r="L165" s="13">
        <f t="shared" si="123"/>
        <v>0</v>
      </c>
      <c r="M165" s="13">
        <f t="shared" si="123"/>
        <v>0</v>
      </c>
      <c r="N165" s="13">
        <f t="shared" si="123"/>
        <v>0</v>
      </c>
      <c r="O165" s="13">
        <f t="shared" si="123"/>
        <v>600</v>
      </c>
      <c r="P165" s="13">
        <f t="shared" si="123"/>
        <v>0</v>
      </c>
      <c r="Q165" s="13">
        <f t="shared" si="123"/>
        <v>0</v>
      </c>
      <c r="R165" s="13">
        <f t="shared" si="123"/>
        <v>150</v>
      </c>
      <c r="S165" s="13">
        <f t="shared" si="123"/>
        <v>150</v>
      </c>
      <c r="T165" s="13">
        <f t="shared" si="123"/>
        <v>0</v>
      </c>
      <c r="U165" s="13">
        <f t="shared" si="123"/>
        <v>0</v>
      </c>
      <c r="V165" s="13">
        <f t="shared" si="123"/>
        <v>0</v>
      </c>
      <c r="W165" s="13">
        <f t="shared" si="123"/>
        <v>0</v>
      </c>
      <c r="X165" s="13">
        <f t="shared" si="123"/>
        <v>0</v>
      </c>
      <c r="Y165" s="13">
        <f t="shared" si="123"/>
        <v>0</v>
      </c>
      <c r="Z165" s="13">
        <f t="shared" si="123"/>
        <v>0</v>
      </c>
      <c r="AA165" s="13">
        <f t="shared" si="123"/>
        <v>0</v>
      </c>
      <c r="AB165" s="13">
        <f t="shared" si="123"/>
        <v>0</v>
      </c>
      <c r="AC165" s="13">
        <f t="shared" si="123"/>
        <v>0</v>
      </c>
      <c r="AD165" s="13">
        <f t="shared" si="123"/>
        <v>2480</v>
      </c>
      <c r="AE165" s="13">
        <f t="shared" si="123"/>
        <v>765</v>
      </c>
      <c r="AF165" s="141"/>
    </row>
    <row r="166" spans="1:32" s="102" customFormat="1" ht="32.25" customHeight="1" x14ac:dyDescent="0.25">
      <c r="A166" s="126" t="s">
        <v>55</v>
      </c>
      <c r="B166" s="91">
        <f t="shared" ref="B166:E170" si="124">B156+B161</f>
        <v>1088149.6743000001</v>
      </c>
      <c r="C166" s="91">
        <f t="shared" si="124"/>
        <v>1088149.6742999998</v>
      </c>
      <c r="D166" s="91">
        <f t="shared" si="124"/>
        <v>1077562.8194699998</v>
      </c>
      <c r="E166" s="91">
        <f t="shared" si="124"/>
        <v>1077562.8194699998</v>
      </c>
      <c r="F166" s="92">
        <f t="shared" si="83"/>
        <v>99.027077333197681</v>
      </c>
      <c r="G166" s="92">
        <f t="shared" si="84"/>
        <v>99.027077333197695</v>
      </c>
      <c r="H166" s="91">
        <f t="shared" ref="H166:AE170" si="125">H161+H156</f>
        <v>7278.4440000000004</v>
      </c>
      <c r="I166" s="91">
        <f t="shared" si="125"/>
        <v>5545.8239999999996</v>
      </c>
      <c r="J166" s="91">
        <f t="shared" si="125"/>
        <v>9947.7780000000002</v>
      </c>
      <c r="K166" s="91">
        <f t="shared" si="125"/>
        <v>10582.498</v>
      </c>
      <c r="L166" s="91">
        <f t="shared" si="125"/>
        <v>3946.9459999999999</v>
      </c>
      <c r="M166" s="91">
        <f t="shared" si="125"/>
        <v>3568.5680000000002</v>
      </c>
      <c r="N166" s="91">
        <f t="shared" si="125"/>
        <v>51161.247000000003</v>
      </c>
      <c r="O166" s="91">
        <f t="shared" si="125"/>
        <v>46862.064999999995</v>
      </c>
      <c r="P166" s="91">
        <f t="shared" si="125"/>
        <v>136994.91800000001</v>
      </c>
      <c r="Q166" s="91">
        <f t="shared" si="125"/>
        <v>17503.739000000001</v>
      </c>
      <c r="R166" s="91">
        <f t="shared" si="125"/>
        <v>367323.70299999998</v>
      </c>
      <c r="S166" s="91">
        <f t="shared" si="125"/>
        <v>482893.50300000003</v>
      </c>
      <c r="T166" s="91">
        <f t="shared" si="125"/>
        <v>138498.826</v>
      </c>
      <c r="U166" s="91">
        <f t="shared" si="125"/>
        <v>140183.28099999999</v>
      </c>
      <c r="V166" s="91">
        <f t="shared" si="125"/>
        <v>12411.59</v>
      </c>
      <c r="W166" s="91">
        <f t="shared" si="125"/>
        <v>12061.132000000001</v>
      </c>
      <c r="X166" s="91">
        <f t="shared" si="125"/>
        <v>143476.05899999998</v>
      </c>
      <c r="Y166" s="91">
        <f t="shared" si="125"/>
        <v>135853.62699999998</v>
      </c>
      <c r="Z166" s="91">
        <f t="shared" si="125"/>
        <v>116929.136</v>
      </c>
      <c r="AA166" s="91">
        <f t="shared" si="125"/>
        <v>130010.43199999999</v>
      </c>
      <c r="AB166" s="91">
        <f t="shared" si="125"/>
        <v>10300.862999999998</v>
      </c>
      <c r="AC166" s="91">
        <f t="shared" si="125"/>
        <v>14856.29</v>
      </c>
      <c r="AD166" s="91">
        <f t="shared" si="125"/>
        <v>52246.365999999995</v>
      </c>
      <c r="AE166" s="91">
        <f t="shared" si="125"/>
        <v>57807.959000000003</v>
      </c>
      <c r="AF166" s="115"/>
    </row>
    <row r="167" spans="1:32" ht="18.75" x14ac:dyDescent="0.3">
      <c r="A167" s="30" t="s">
        <v>25</v>
      </c>
      <c r="B167" s="13">
        <f t="shared" si="124"/>
        <v>2200.0077000000001</v>
      </c>
      <c r="C167" s="13">
        <f t="shared" si="124"/>
        <v>2200.0077000000001</v>
      </c>
      <c r="D167" s="13">
        <f>D157+D162</f>
        <v>2200.0077000000001</v>
      </c>
      <c r="E167" s="13">
        <f t="shared" si="124"/>
        <v>2200.0077000000001</v>
      </c>
      <c r="F167" s="23">
        <f t="shared" si="83"/>
        <v>100</v>
      </c>
      <c r="G167" s="23">
        <f t="shared" si="84"/>
        <v>100</v>
      </c>
      <c r="H167" s="13">
        <f t="shared" si="125"/>
        <v>0</v>
      </c>
      <c r="I167" s="13">
        <f t="shared" si="125"/>
        <v>0</v>
      </c>
      <c r="J167" s="13">
        <f t="shared" si="125"/>
        <v>0</v>
      </c>
      <c r="K167" s="13">
        <f t="shared" si="125"/>
        <v>0</v>
      </c>
      <c r="L167" s="13">
        <f t="shared" si="125"/>
        <v>0</v>
      </c>
      <c r="M167" s="13">
        <f t="shared" si="125"/>
        <v>0</v>
      </c>
      <c r="N167" s="13">
        <f t="shared" si="125"/>
        <v>0</v>
      </c>
      <c r="O167" s="13">
        <f t="shared" si="125"/>
        <v>0</v>
      </c>
      <c r="P167" s="13">
        <f t="shared" si="125"/>
        <v>0</v>
      </c>
      <c r="Q167" s="13">
        <f t="shared" si="125"/>
        <v>0</v>
      </c>
      <c r="R167" s="13">
        <f t="shared" si="125"/>
        <v>0</v>
      </c>
      <c r="S167" s="13">
        <f t="shared" si="125"/>
        <v>0</v>
      </c>
      <c r="T167" s="13">
        <f t="shared" si="125"/>
        <v>0</v>
      </c>
      <c r="U167" s="13">
        <f t="shared" si="125"/>
        <v>0</v>
      </c>
      <c r="V167" s="13">
        <f t="shared" si="125"/>
        <v>0</v>
      </c>
      <c r="W167" s="13">
        <f t="shared" si="125"/>
        <v>0</v>
      </c>
      <c r="X167" s="13">
        <f t="shared" si="125"/>
        <v>0</v>
      </c>
      <c r="Y167" s="13">
        <f t="shared" si="125"/>
        <v>0</v>
      </c>
      <c r="Z167" s="13">
        <f t="shared" si="125"/>
        <v>0</v>
      </c>
      <c r="AA167" s="13">
        <f t="shared" si="125"/>
        <v>0</v>
      </c>
      <c r="AB167" s="13">
        <f t="shared" si="125"/>
        <v>0</v>
      </c>
      <c r="AC167" s="13">
        <f t="shared" si="125"/>
        <v>0</v>
      </c>
      <c r="AD167" s="13">
        <f t="shared" si="125"/>
        <v>0</v>
      </c>
      <c r="AE167" s="13">
        <f t="shared" si="125"/>
        <v>0</v>
      </c>
      <c r="AF167" s="118"/>
    </row>
    <row r="168" spans="1:32" ht="18.75" x14ac:dyDescent="0.3">
      <c r="A168" s="30" t="s">
        <v>26</v>
      </c>
      <c r="B168" s="13">
        <f t="shared" si="124"/>
        <v>893559.38390000002</v>
      </c>
      <c r="C168" s="13">
        <f>C158+C163</f>
        <v>893559.38390000002</v>
      </c>
      <c r="D168" s="13">
        <f>D158+D163</f>
        <v>893550.6189</v>
      </c>
      <c r="E168" s="13">
        <f t="shared" si="124"/>
        <v>893550.6189</v>
      </c>
      <c r="F168" s="23">
        <f t="shared" si="83"/>
        <v>99.999019091494318</v>
      </c>
      <c r="G168" s="23">
        <f t="shared" si="84"/>
        <v>99.999019091494318</v>
      </c>
      <c r="H168" s="13">
        <f t="shared" si="125"/>
        <v>575.05999999999995</v>
      </c>
      <c r="I168" s="13">
        <f t="shared" si="125"/>
        <v>0</v>
      </c>
      <c r="J168" s="13">
        <f t="shared" si="125"/>
        <v>546</v>
      </c>
      <c r="K168" s="13">
        <f t="shared" si="125"/>
        <v>1121.0630000000001</v>
      </c>
      <c r="L168" s="13">
        <f t="shared" si="125"/>
        <v>905.5</v>
      </c>
      <c r="M168" s="13">
        <f t="shared" si="125"/>
        <v>905.5</v>
      </c>
      <c r="N168" s="13">
        <f t="shared" si="125"/>
        <v>38256</v>
      </c>
      <c r="O168" s="13">
        <f t="shared" si="125"/>
        <v>38199.485999999997</v>
      </c>
      <c r="P168" s="13">
        <f t="shared" si="125"/>
        <v>119506.16499999999</v>
      </c>
      <c r="Q168" s="13">
        <f t="shared" si="125"/>
        <v>0</v>
      </c>
      <c r="R168" s="13">
        <f t="shared" si="125"/>
        <v>327641.3</v>
      </c>
      <c r="S168" s="13">
        <f t="shared" si="125"/>
        <v>442244.66499999998</v>
      </c>
      <c r="T168" s="13">
        <f t="shared" si="125"/>
        <v>116385.7</v>
      </c>
      <c r="U168" s="13">
        <f t="shared" si="125"/>
        <v>120099.526</v>
      </c>
      <c r="V168" s="13">
        <f t="shared" si="125"/>
        <v>8530.34</v>
      </c>
      <c r="W168" s="13">
        <f t="shared" si="125"/>
        <v>8021.3150000000005</v>
      </c>
      <c r="X168" s="13">
        <f t="shared" si="125"/>
        <v>128791.91099999999</v>
      </c>
      <c r="Y168" s="13">
        <f t="shared" si="125"/>
        <v>121940.726</v>
      </c>
      <c r="Z168" s="13">
        <f t="shared" si="125"/>
        <v>104079.337</v>
      </c>
      <c r="AA168" s="13">
        <f t="shared" si="125"/>
        <v>110851.47899999999</v>
      </c>
      <c r="AB168" s="13">
        <f t="shared" si="125"/>
        <v>7554.8909999999996</v>
      </c>
      <c r="AC168" s="13">
        <f t="shared" si="125"/>
        <v>8297.143</v>
      </c>
      <c r="AD168" s="13">
        <f t="shared" si="125"/>
        <v>35691.326999999997</v>
      </c>
      <c r="AE168" s="13">
        <f t="shared" si="125"/>
        <v>36782.563000000002</v>
      </c>
      <c r="AF168" s="103"/>
    </row>
    <row r="169" spans="1:32" ht="18.75" x14ac:dyDescent="0.3">
      <c r="A169" s="30" t="s">
        <v>27</v>
      </c>
      <c r="B169" s="13">
        <f t="shared" si="124"/>
        <v>189160.28270000004</v>
      </c>
      <c r="C169" s="13">
        <f>C159+C164</f>
        <v>189160.28270000004</v>
      </c>
      <c r="D169" s="13">
        <f>D159+D164</f>
        <v>180297.19287</v>
      </c>
      <c r="E169" s="13">
        <f t="shared" si="124"/>
        <v>180297.19287</v>
      </c>
      <c r="F169" s="23">
        <f t="shared" si="83"/>
        <v>95.314508043923524</v>
      </c>
      <c r="G169" s="23">
        <f t="shared" si="84"/>
        <v>95.314508043923524</v>
      </c>
      <c r="H169" s="13">
        <f t="shared" si="125"/>
        <v>6646.51</v>
      </c>
      <c r="I169" s="13">
        <f t="shared" si="125"/>
        <v>5488.9539999999997</v>
      </c>
      <c r="J169" s="13">
        <f t="shared" si="125"/>
        <v>5354.1040000000003</v>
      </c>
      <c r="K169" s="13">
        <f t="shared" si="125"/>
        <v>5413.7650000000003</v>
      </c>
      <c r="L169" s="13">
        <f t="shared" si="125"/>
        <v>2785.3420000000001</v>
      </c>
      <c r="M169" s="13">
        <f t="shared" si="125"/>
        <v>2573.5140000000001</v>
      </c>
      <c r="N169" s="13">
        <f t="shared" si="125"/>
        <v>9121.6470000000008</v>
      </c>
      <c r="O169" s="13">
        <f t="shared" si="125"/>
        <v>4284.6080000000002</v>
      </c>
      <c r="P169" s="13">
        <f t="shared" si="125"/>
        <v>5669.4629999999997</v>
      </c>
      <c r="Q169" s="13">
        <f t="shared" si="125"/>
        <v>5612.5300000000007</v>
      </c>
      <c r="R169" s="13">
        <f t="shared" si="125"/>
        <v>7128.2030000000004</v>
      </c>
      <c r="S169" s="13">
        <f t="shared" si="125"/>
        <v>8531.5250000000015</v>
      </c>
      <c r="T169" s="13">
        <f t="shared" si="125"/>
        <v>10548.526</v>
      </c>
      <c r="U169" s="13">
        <f t="shared" si="125"/>
        <v>8205.8950000000004</v>
      </c>
      <c r="V169" s="13">
        <f t="shared" si="125"/>
        <v>3073.59</v>
      </c>
      <c r="W169" s="13">
        <f t="shared" si="125"/>
        <v>3228.5</v>
      </c>
      <c r="X169" s="13">
        <f t="shared" si="125"/>
        <v>1970.18</v>
      </c>
      <c r="Y169" s="13">
        <f t="shared" si="125"/>
        <v>1870.83</v>
      </c>
      <c r="Z169" s="13">
        <f t="shared" si="125"/>
        <v>2555.2800000000002</v>
      </c>
      <c r="AA169" s="13">
        <f t="shared" si="125"/>
        <v>8195.621000000001</v>
      </c>
      <c r="AB169" s="13">
        <f t="shared" si="125"/>
        <v>1914.87</v>
      </c>
      <c r="AC169" s="13">
        <f t="shared" si="125"/>
        <v>5650.97</v>
      </c>
      <c r="AD169" s="13">
        <f t="shared" si="125"/>
        <v>4816.7700000000004</v>
      </c>
      <c r="AE169" s="13">
        <f t="shared" si="125"/>
        <v>16568.297999999999</v>
      </c>
      <c r="AF169" s="103"/>
    </row>
    <row r="170" spans="1:32" ht="18.75" x14ac:dyDescent="0.3">
      <c r="A170" s="30" t="s">
        <v>52</v>
      </c>
      <c r="B170" s="13">
        <f t="shared" si="124"/>
        <v>3230</v>
      </c>
      <c r="C170" s="13">
        <f>C160+C165</f>
        <v>3230</v>
      </c>
      <c r="D170" s="13">
        <f>D160+D165</f>
        <v>1515</v>
      </c>
      <c r="E170" s="13">
        <f>D170</f>
        <v>1515</v>
      </c>
      <c r="F170" s="23">
        <f t="shared" si="83"/>
        <v>46.904024767801857</v>
      </c>
      <c r="G170" s="23">
        <f t="shared" si="84"/>
        <v>46.904024767801857</v>
      </c>
      <c r="H170" s="13">
        <f t="shared" si="125"/>
        <v>0</v>
      </c>
      <c r="I170" s="13">
        <f t="shared" si="125"/>
        <v>0</v>
      </c>
      <c r="J170" s="13">
        <f t="shared" si="125"/>
        <v>0</v>
      </c>
      <c r="K170" s="13">
        <f t="shared" si="125"/>
        <v>0</v>
      </c>
      <c r="L170" s="13">
        <f t="shared" si="125"/>
        <v>0</v>
      </c>
      <c r="M170" s="13">
        <f t="shared" si="125"/>
        <v>0</v>
      </c>
      <c r="N170" s="13">
        <f t="shared" si="125"/>
        <v>0</v>
      </c>
      <c r="O170" s="13">
        <f t="shared" si="125"/>
        <v>600</v>
      </c>
      <c r="P170" s="13">
        <f t="shared" si="125"/>
        <v>0</v>
      </c>
      <c r="Q170" s="13">
        <f t="shared" si="125"/>
        <v>0</v>
      </c>
      <c r="R170" s="13">
        <f t="shared" si="125"/>
        <v>150</v>
      </c>
      <c r="S170" s="13">
        <f t="shared" si="125"/>
        <v>150</v>
      </c>
      <c r="T170" s="13">
        <f t="shared" si="125"/>
        <v>0</v>
      </c>
      <c r="U170" s="13">
        <f t="shared" si="125"/>
        <v>0</v>
      </c>
      <c r="V170" s="13">
        <f t="shared" si="125"/>
        <v>0</v>
      </c>
      <c r="W170" s="13">
        <f t="shared" si="125"/>
        <v>0</v>
      </c>
      <c r="X170" s="13">
        <f t="shared" si="125"/>
        <v>0</v>
      </c>
      <c r="Y170" s="13">
        <f t="shared" si="125"/>
        <v>0</v>
      </c>
      <c r="Z170" s="13">
        <f t="shared" si="125"/>
        <v>0</v>
      </c>
      <c r="AA170" s="13">
        <f t="shared" si="125"/>
        <v>0</v>
      </c>
      <c r="AB170" s="13">
        <f t="shared" si="125"/>
        <v>0</v>
      </c>
      <c r="AC170" s="13">
        <f t="shared" si="125"/>
        <v>0</v>
      </c>
      <c r="AD170" s="13">
        <f t="shared" si="125"/>
        <v>2480</v>
      </c>
      <c r="AE170" s="13">
        <f t="shared" si="125"/>
        <v>765</v>
      </c>
      <c r="AF170" s="104"/>
    </row>
    <row r="171" spans="1:32" ht="15.75" x14ac:dyDescent="0.25">
      <c r="AF171" s="121"/>
    </row>
    <row r="172" spans="1:32" ht="18.75" x14ac:dyDescent="0.25">
      <c r="A172" s="142" t="s">
        <v>75</v>
      </c>
      <c r="B172" s="142"/>
      <c r="C172" s="142"/>
      <c r="D172" s="142"/>
      <c r="E172" s="142"/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  <c r="T172" s="142"/>
      <c r="U172" s="142"/>
      <c r="V172" s="142"/>
      <c r="W172" s="142"/>
      <c r="X172" s="142"/>
      <c r="Y172" s="142"/>
      <c r="Z172" s="142"/>
      <c r="AA172" s="142"/>
      <c r="AB172" s="142"/>
      <c r="AC172" s="142"/>
      <c r="AD172" s="142"/>
      <c r="AE172" s="33"/>
      <c r="AF172" s="122"/>
    </row>
    <row r="173" spans="1:32" ht="18.75" x14ac:dyDescent="0.25">
      <c r="A173" s="65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122"/>
    </row>
    <row r="174" spans="1:32" ht="18.75" x14ac:dyDescent="0.25">
      <c r="A174" s="142" t="s">
        <v>76</v>
      </c>
      <c r="B174" s="142"/>
      <c r="C174" s="142"/>
      <c r="D174" s="142"/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  <c r="T174" s="142"/>
      <c r="U174" s="142"/>
      <c r="V174" s="142"/>
      <c r="W174" s="142"/>
      <c r="X174" s="142"/>
      <c r="Y174" s="142"/>
      <c r="Z174" s="142"/>
      <c r="AA174" s="142"/>
      <c r="AB174" s="142"/>
      <c r="AC174" s="142"/>
      <c r="AD174" s="142"/>
      <c r="AE174" s="33"/>
      <c r="AF174" s="122"/>
    </row>
    <row r="175" spans="1:32" ht="18.75" x14ac:dyDescent="0.25">
      <c r="A175" s="31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122"/>
    </row>
    <row r="176" spans="1:32" ht="18.75" x14ac:dyDescent="0.25">
      <c r="A176" s="31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122"/>
    </row>
    <row r="177" spans="1:32" ht="15.75" x14ac:dyDescent="0.25">
      <c r="A177" s="31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97"/>
    </row>
    <row r="178" spans="1:32" ht="15.75" x14ac:dyDescent="0.25">
      <c r="AF178" s="123"/>
    </row>
    <row r="179" spans="1:32" ht="15.75" x14ac:dyDescent="0.25">
      <c r="AF179" s="124"/>
    </row>
    <row r="180" spans="1:32" ht="15.75" x14ac:dyDescent="0.25">
      <c r="AF180" s="121"/>
    </row>
    <row r="181" spans="1:32" ht="15.75" x14ac:dyDescent="0.25">
      <c r="AF181" s="97"/>
    </row>
    <row r="182" spans="1:32" ht="15.75" x14ac:dyDescent="0.25">
      <c r="AF182" s="97"/>
    </row>
    <row r="183" spans="1:32" ht="15.75" x14ac:dyDescent="0.25">
      <c r="AF183" s="97"/>
    </row>
  </sheetData>
  <mergeCells count="57">
    <mergeCell ref="A48:AE48"/>
    <mergeCell ref="A9:AE9"/>
    <mergeCell ref="A10:AE10"/>
    <mergeCell ref="A54:AE54"/>
    <mergeCell ref="A60:AE60"/>
    <mergeCell ref="A17:C17"/>
    <mergeCell ref="A42:C42"/>
    <mergeCell ref="A66:AE66"/>
    <mergeCell ref="AF67:AF71"/>
    <mergeCell ref="A131:AE131"/>
    <mergeCell ref="AF73:AF77"/>
    <mergeCell ref="AF80:AF84"/>
    <mergeCell ref="AF86:AF90"/>
    <mergeCell ref="AF112:AF116"/>
    <mergeCell ref="A91:AD91"/>
    <mergeCell ref="Z6:AA6"/>
    <mergeCell ref="AB6:AC6"/>
    <mergeCell ref="AD6:AE6"/>
    <mergeCell ref="T1:Y1"/>
    <mergeCell ref="T2:AD2"/>
    <mergeCell ref="A3:AG3"/>
    <mergeCell ref="A4:AF4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A172:AD172"/>
    <mergeCell ref="A174:AD174"/>
    <mergeCell ref="AF144:AF148"/>
    <mergeCell ref="A93:AE93"/>
    <mergeCell ref="AF94:AF98"/>
    <mergeCell ref="A99:AE99"/>
    <mergeCell ref="AF100:AF104"/>
    <mergeCell ref="A105:AE105"/>
    <mergeCell ref="AF106:AF110"/>
    <mergeCell ref="AF118:AF122"/>
    <mergeCell ref="A123:AD123"/>
    <mergeCell ref="AF125:AF130"/>
    <mergeCell ref="AF132:AF136"/>
    <mergeCell ref="AF138:AF142"/>
    <mergeCell ref="A137:AE137"/>
    <mergeCell ref="AF49:AF53"/>
    <mergeCell ref="AF55:AF59"/>
    <mergeCell ref="AF150:AF154"/>
    <mergeCell ref="AF156:AF160"/>
    <mergeCell ref="AF161:AF165"/>
    <mergeCell ref="AF25:AF35"/>
    <mergeCell ref="AF37:AF47"/>
    <mergeCell ref="A24:AE24"/>
    <mergeCell ref="A30:AE30"/>
    <mergeCell ref="A11:AE11"/>
    <mergeCell ref="A36:AE36"/>
  </mergeCells>
  <pageMargins left="0.23622047244094491" right="0.15748031496062992" top="0.19" bottom="0.17" header="0.19685039370078741" footer="0.17"/>
  <pageSetup paperSize="8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РЖС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KraevaOV</dc:creator>
  <cp:lastModifiedBy>Краева Ольга Витальевна</cp:lastModifiedBy>
  <cp:lastPrinted>2023-02-03T11:26:31Z</cp:lastPrinted>
  <dcterms:created xsi:type="dcterms:W3CDTF">2023-01-31T09:45:32Z</dcterms:created>
  <dcterms:modified xsi:type="dcterms:W3CDTF">2024-02-15T06:40:26Z</dcterms:modified>
</cp:coreProperties>
</file>