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11.ноябрь\"/>
    </mc:Choice>
  </mc:AlternateContent>
  <bookViews>
    <workbookView xWindow="0" yWindow="0" windowWidth="28800" windowHeight="12300"/>
  </bookViews>
  <sheets>
    <sheet name="МП РЖС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1" l="1"/>
  <c r="D173" i="1"/>
  <c r="D174" i="1"/>
  <c r="D171" i="1"/>
  <c r="D166" i="1"/>
  <c r="D167" i="1"/>
  <c r="D168" i="1"/>
  <c r="D169" i="1"/>
  <c r="D170" i="1"/>
  <c r="E168" i="1"/>
  <c r="Z58" i="1"/>
  <c r="T58" i="1"/>
  <c r="L95" i="1" l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K95" i="1"/>
  <c r="H94" i="1"/>
  <c r="I94" i="1"/>
  <c r="J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K94" i="1"/>
  <c r="G180" i="1"/>
  <c r="E59" i="1" l="1"/>
  <c r="J93" i="1"/>
  <c r="K93" i="1"/>
  <c r="L93" i="1"/>
  <c r="M93" i="1"/>
  <c r="P93" i="1"/>
  <c r="R93" i="1"/>
  <c r="V93" i="1"/>
  <c r="X93" i="1"/>
  <c r="Z93" i="1"/>
  <c r="AA93" i="1"/>
  <c r="AB93" i="1"/>
  <c r="AC93" i="1"/>
  <c r="AE93" i="1"/>
  <c r="J95" i="1"/>
  <c r="J82" i="1" s="1"/>
  <c r="J96" i="1"/>
  <c r="C94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D112" i="1"/>
  <c r="D113" i="1"/>
  <c r="D114" i="1"/>
  <c r="D115" i="1"/>
  <c r="AC112" i="1"/>
  <c r="C34" i="1" l="1"/>
  <c r="AD174" i="1"/>
  <c r="AD169" i="1"/>
  <c r="AB169" i="1"/>
  <c r="Z169" i="1"/>
  <c r="Y169" i="1"/>
  <c r="X169" i="1"/>
  <c r="W169" i="1"/>
  <c r="V169" i="1"/>
  <c r="AD165" i="1"/>
  <c r="N165" i="1"/>
  <c r="AD164" i="1"/>
  <c r="R164" i="1"/>
  <c r="AD163" i="1"/>
  <c r="T160" i="1"/>
  <c r="R160" i="1"/>
  <c r="D160" i="1"/>
  <c r="U159" i="1"/>
  <c r="U169" i="1" s="1"/>
  <c r="T159" i="1"/>
  <c r="T156" i="1" s="1"/>
  <c r="S159" i="1"/>
  <c r="S169" i="1" s="1"/>
  <c r="R159" i="1"/>
  <c r="R169" i="1" s="1"/>
  <c r="Q159" i="1"/>
  <c r="P159" i="1"/>
  <c r="P169" i="1" s="1"/>
  <c r="O159" i="1"/>
  <c r="O169" i="1" s="1"/>
  <c r="N159" i="1"/>
  <c r="N169" i="1" s="1"/>
  <c r="N174" i="1" s="1"/>
  <c r="M159" i="1"/>
  <c r="M169" i="1" s="1"/>
  <c r="L159" i="1"/>
  <c r="L156" i="1" s="1"/>
  <c r="K159" i="1"/>
  <c r="K169" i="1" s="1"/>
  <c r="J159" i="1"/>
  <c r="J169" i="1" s="1"/>
  <c r="I159" i="1"/>
  <c r="H159" i="1"/>
  <c r="H169" i="1" s="1"/>
  <c r="J158" i="1"/>
  <c r="AE157" i="1"/>
  <c r="X157" i="1"/>
  <c r="W157" i="1"/>
  <c r="P157" i="1"/>
  <c r="O157" i="1"/>
  <c r="H157" i="1"/>
  <c r="AD156" i="1"/>
  <c r="AB156" i="1"/>
  <c r="Z156" i="1"/>
  <c r="Y156" i="1"/>
  <c r="X156" i="1"/>
  <c r="W156" i="1"/>
  <c r="V156" i="1"/>
  <c r="U156" i="1"/>
  <c r="P156" i="1"/>
  <c r="O156" i="1"/>
  <c r="N156" i="1"/>
  <c r="H156" i="1"/>
  <c r="AE154" i="1"/>
  <c r="AE160" i="1" s="1"/>
  <c r="AD154" i="1"/>
  <c r="AD160" i="1" s="1"/>
  <c r="AC154" i="1"/>
  <c r="AC160" i="1" s="1"/>
  <c r="AB154" i="1"/>
  <c r="AB160" i="1" s="1"/>
  <c r="AA154" i="1"/>
  <c r="AA160" i="1" s="1"/>
  <c r="Z154" i="1"/>
  <c r="Z160" i="1" s="1"/>
  <c r="Y154" i="1"/>
  <c r="Y160" i="1" s="1"/>
  <c r="X154" i="1"/>
  <c r="X160" i="1" s="1"/>
  <c r="W154" i="1"/>
  <c r="W160" i="1" s="1"/>
  <c r="V154" i="1"/>
  <c r="V160" i="1" s="1"/>
  <c r="U154" i="1"/>
  <c r="U160" i="1" s="1"/>
  <c r="T154" i="1"/>
  <c r="S154" i="1"/>
  <c r="S160" i="1" s="1"/>
  <c r="R154" i="1"/>
  <c r="Q154" i="1"/>
  <c r="Q160" i="1" s="1"/>
  <c r="P154" i="1"/>
  <c r="P160" i="1" s="1"/>
  <c r="O154" i="1"/>
  <c r="O160" i="1" s="1"/>
  <c r="N154" i="1"/>
  <c r="N160" i="1" s="1"/>
  <c r="M154" i="1"/>
  <c r="M160" i="1" s="1"/>
  <c r="L154" i="1"/>
  <c r="L160" i="1" s="1"/>
  <c r="K154" i="1"/>
  <c r="K160" i="1" s="1"/>
  <c r="J154" i="1"/>
  <c r="J160" i="1" s="1"/>
  <c r="I154" i="1"/>
  <c r="I160" i="1" s="1"/>
  <c r="H154" i="1"/>
  <c r="H160" i="1" s="1"/>
  <c r="D154" i="1"/>
  <c r="C154" i="1"/>
  <c r="C160" i="1" s="1"/>
  <c r="AE153" i="1"/>
  <c r="AE159" i="1" s="1"/>
  <c r="AD153" i="1"/>
  <c r="AC153" i="1"/>
  <c r="AC159" i="1" s="1"/>
  <c r="AC169" i="1" s="1"/>
  <c r="AB153" i="1"/>
  <c r="AA153" i="1"/>
  <c r="AA159" i="1" s="1"/>
  <c r="AA169" i="1" s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AE152" i="1"/>
  <c r="AE158" i="1" s="1"/>
  <c r="AD152" i="1"/>
  <c r="AD158" i="1" s="1"/>
  <c r="AC152" i="1"/>
  <c r="AC158" i="1" s="1"/>
  <c r="AB152" i="1"/>
  <c r="AB158" i="1" s="1"/>
  <c r="AA152" i="1"/>
  <c r="AA158" i="1" s="1"/>
  <c r="Z152" i="1"/>
  <c r="Z158" i="1" s="1"/>
  <c r="Y152" i="1"/>
  <c r="Y158" i="1" s="1"/>
  <c r="X152" i="1"/>
  <c r="X158" i="1" s="1"/>
  <c r="W152" i="1"/>
  <c r="W158" i="1" s="1"/>
  <c r="V152" i="1"/>
  <c r="V158" i="1" s="1"/>
  <c r="U152" i="1"/>
  <c r="U158" i="1" s="1"/>
  <c r="T152" i="1"/>
  <c r="T158" i="1" s="1"/>
  <c r="S152" i="1"/>
  <c r="S158" i="1" s="1"/>
  <c r="R152" i="1"/>
  <c r="R158" i="1" s="1"/>
  <c r="Q152" i="1"/>
  <c r="Q158" i="1" s="1"/>
  <c r="P152" i="1"/>
  <c r="P158" i="1" s="1"/>
  <c r="O152" i="1"/>
  <c r="O158" i="1" s="1"/>
  <c r="N152" i="1"/>
  <c r="N158" i="1" s="1"/>
  <c r="M152" i="1"/>
  <c r="M158" i="1" s="1"/>
  <c r="L152" i="1"/>
  <c r="L158" i="1" s="1"/>
  <c r="K152" i="1"/>
  <c r="K158" i="1" s="1"/>
  <c r="J152" i="1"/>
  <c r="I152" i="1"/>
  <c r="I158" i="1" s="1"/>
  <c r="H152" i="1"/>
  <c r="H158" i="1" s="1"/>
  <c r="AE151" i="1"/>
  <c r="AD151" i="1"/>
  <c r="AD157" i="1" s="1"/>
  <c r="AC151" i="1"/>
  <c r="AC157" i="1" s="1"/>
  <c r="AB151" i="1"/>
  <c r="AB157" i="1" s="1"/>
  <c r="AA151" i="1"/>
  <c r="AA157" i="1" s="1"/>
  <c r="Z151" i="1"/>
  <c r="Z157" i="1" s="1"/>
  <c r="Y151" i="1"/>
  <c r="Y157" i="1" s="1"/>
  <c r="X151" i="1"/>
  <c r="W151" i="1"/>
  <c r="V151" i="1"/>
  <c r="V157" i="1" s="1"/>
  <c r="U151" i="1"/>
  <c r="U157" i="1" s="1"/>
  <c r="T151" i="1"/>
  <c r="T157" i="1" s="1"/>
  <c r="S151" i="1"/>
  <c r="S157" i="1" s="1"/>
  <c r="R151" i="1"/>
  <c r="R157" i="1" s="1"/>
  <c r="Q151" i="1"/>
  <c r="Q157" i="1" s="1"/>
  <c r="P151" i="1"/>
  <c r="O151" i="1"/>
  <c r="N151" i="1"/>
  <c r="N157" i="1" s="1"/>
  <c r="M151" i="1"/>
  <c r="M157" i="1" s="1"/>
  <c r="L151" i="1"/>
  <c r="L157" i="1" s="1"/>
  <c r="K151" i="1"/>
  <c r="K157" i="1" s="1"/>
  <c r="J151" i="1"/>
  <c r="J157" i="1" s="1"/>
  <c r="I151" i="1"/>
  <c r="I157" i="1" s="1"/>
  <c r="H151" i="1"/>
  <c r="D151" i="1"/>
  <c r="D157" i="1" s="1"/>
  <c r="C151" i="1"/>
  <c r="C157" i="1" s="1"/>
  <c r="E148" i="1"/>
  <c r="E154" i="1" s="1"/>
  <c r="E160" i="1" s="1"/>
  <c r="D148" i="1"/>
  <c r="C148" i="1"/>
  <c r="B148" i="1"/>
  <c r="D147" i="1"/>
  <c r="D153" i="1" s="1"/>
  <c r="C147" i="1"/>
  <c r="C153" i="1" s="1"/>
  <c r="B147" i="1"/>
  <c r="F146" i="1"/>
  <c r="E146" i="1"/>
  <c r="D146" i="1"/>
  <c r="D152" i="1" s="1"/>
  <c r="D158" i="1" s="1"/>
  <c r="C146" i="1"/>
  <c r="C152" i="1" s="1"/>
  <c r="C158" i="1" s="1"/>
  <c r="B146" i="1"/>
  <c r="B152" i="1" s="1"/>
  <c r="B158" i="1" s="1"/>
  <c r="E145" i="1"/>
  <c r="D145" i="1"/>
  <c r="C145" i="1"/>
  <c r="G145" i="1" s="1"/>
  <c r="B145" i="1"/>
  <c r="AD144" i="1"/>
  <c r="AD150" i="1" s="1"/>
  <c r="AB144" i="1"/>
  <c r="AA144" i="1"/>
  <c r="Z144" i="1"/>
  <c r="Y144" i="1"/>
  <c r="X144" i="1"/>
  <c r="X150" i="1" s="1"/>
  <c r="W144" i="1"/>
  <c r="W150" i="1" s="1"/>
  <c r="V144" i="1"/>
  <c r="V150" i="1" s="1"/>
  <c r="U144" i="1"/>
  <c r="T144" i="1"/>
  <c r="S144" i="1"/>
  <c r="R144" i="1"/>
  <c r="R150" i="1" s="1"/>
  <c r="Q144" i="1"/>
  <c r="P144" i="1"/>
  <c r="P150" i="1" s="1"/>
  <c r="O144" i="1"/>
  <c r="O150" i="1" s="1"/>
  <c r="N144" i="1"/>
  <c r="N150" i="1" s="1"/>
  <c r="M144" i="1"/>
  <c r="L144" i="1"/>
  <c r="K144" i="1"/>
  <c r="J144" i="1"/>
  <c r="I144" i="1"/>
  <c r="H144" i="1"/>
  <c r="H150" i="1" s="1"/>
  <c r="D144" i="1"/>
  <c r="C144" i="1"/>
  <c r="B144" i="1"/>
  <c r="E142" i="1"/>
  <c r="G142" i="1" s="1"/>
  <c r="C142" i="1"/>
  <c r="B142" i="1"/>
  <c r="E141" i="1"/>
  <c r="D141" i="1"/>
  <c r="C141" i="1"/>
  <c r="C159" i="1" s="1"/>
  <c r="B141" i="1"/>
  <c r="B153" i="1" s="1"/>
  <c r="G140" i="1"/>
  <c r="F140" i="1"/>
  <c r="E140" i="1"/>
  <c r="D140" i="1"/>
  <c r="C140" i="1"/>
  <c r="B140" i="1"/>
  <c r="F139" i="1"/>
  <c r="E139" i="1"/>
  <c r="E151" i="1" s="1"/>
  <c r="D139" i="1"/>
  <c r="C139" i="1"/>
  <c r="B139" i="1"/>
  <c r="AE138" i="1"/>
  <c r="AE150" i="1" s="1"/>
  <c r="AD138" i="1"/>
  <c r="AC138" i="1"/>
  <c r="AC150" i="1" s="1"/>
  <c r="AB138" i="1"/>
  <c r="AB150" i="1" s="1"/>
  <c r="AA138" i="1"/>
  <c r="Z138" i="1"/>
  <c r="Z150" i="1" s="1"/>
  <c r="Y138" i="1"/>
  <c r="X138" i="1"/>
  <c r="W138" i="1"/>
  <c r="V138" i="1"/>
  <c r="U138" i="1"/>
  <c r="T138" i="1"/>
  <c r="T150" i="1" s="1"/>
  <c r="S138" i="1"/>
  <c r="R138" i="1"/>
  <c r="Q138" i="1"/>
  <c r="P138" i="1"/>
  <c r="O138" i="1"/>
  <c r="N138" i="1"/>
  <c r="M138" i="1"/>
  <c r="L138" i="1"/>
  <c r="L150" i="1" s="1"/>
  <c r="K138" i="1"/>
  <c r="J138" i="1"/>
  <c r="J150" i="1" s="1"/>
  <c r="I138" i="1"/>
  <c r="H138" i="1"/>
  <c r="E138" i="1"/>
  <c r="D138" i="1"/>
  <c r="C138" i="1"/>
  <c r="B138" i="1"/>
  <c r="B150" i="1" s="1"/>
  <c r="E136" i="1"/>
  <c r="G136" i="1" s="1"/>
  <c r="D136" i="1"/>
  <c r="C136" i="1"/>
  <c r="B136" i="1"/>
  <c r="D135" i="1"/>
  <c r="E135" i="1" s="1"/>
  <c r="G135" i="1" s="1"/>
  <c r="C135" i="1"/>
  <c r="B135" i="1"/>
  <c r="G134" i="1"/>
  <c r="E134" i="1"/>
  <c r="F134" i="1" s="1"/>
  <c r="D134" i="1"/>
  <c r="C134" i="1"/>
  <c r="B134" i="1"/>
  <c r="E133" i="1"/>
  <c r="D133" i="1"/>
  <c r="C133" i="1"/>
  <c r="B133" i="1"/>
  <c r="AE132" i="1"/>
  <c r="AD132" i="1"/>
  <c r="AC132" i="1"/>
  <c r="AB132" i="1"/>
  <c r="AA132" i="1"/>
  <c r="Z132" i="1"/>
  <c r="Y132" i="1"/>
  <c r="Y150" i="1" s="1"/>
  <c r="X132" i="1"/>
  <c r="W132" i="1"/>
  <c r="V132" i="1"/>
  <c r="U132" i="1"/>
  <c r="T132" i="1"/>
  <c r="S132" i="1"/>
  <c r="R132" i="1"/>
  <c r="Q132" i="1"/>
  <c r="Q150" i="1" s="1"/>
  <c r="P132" i="1"/>
  <c r="O132" i="1"/>
  <c r="N132" i="1"/>
  <c r="M132" i="1"/>
  <c r="L132" i="1"/>
  <c r="K132" i="1"/>
  <c r="J132" i="1"/>
  <c r="I132" i="1"/>
  <c r="I150" i="1" s="1"/>
  <c r="H132" i="1"/>
  <c r="E132" i="1"/>
  <c r="G132" i="1" s="1"/>
  <c r="D132" i="1"/>
  <c r="C132" i="1"/>
  <c r="B132" i="1"/>
  <c r="AD122" i="1"/>
  <c r="O122" i="1"/>
  <c r="M122" i="1"/>
  <c r="L122" i="1"/>
  <c r="K122" i="1"/>
  <c r="J122" i="1"/>
  <c r="I122" i="1"/>
  <c r="C122" i="1"/>
  <c r="C128" i="1" s="1"/>
  <c r="AD121" i="1"/>
  <c r="O121" i="1"/>
  <c r="N121" i="1"/>
  <c r="M121" i="1"/>
  <c r="L121" i="1"/>
  <c r="K121" i="1"/>
  <c r="J121" i="1"/>
  <c r="I121" i="1"/>
  <c r="O120" i="1"/>
  <c r="N120" i="1"/>
  <c r="M120" i="1"/>
  <c r="L120" i="1"/>
  <c r="K120" i="1"/>
  <c r="J120" i="1"/>
  <c r="I120" i="1"/>
  <c r="AD119" i="1"/>
  <c r="AB119" i="1"/>
  <c r="W119" i="1"/>
  <c r="V119" i="1"/>
  <c r="U119" i="1"/>
  <c r="T119" i="1"/>
  <c r="O119" i="1"/>
  <c r="N119" i="1"/>
  <c r="M119" i="1"/>
  <c r="L119" i="1"/>
  <c r="K119" i="1"/>
  <c r="J119" i="1"/>
  <c r="I119" i="1"/>
  <c r="AE118" i="1"/>
  <c r="AC118" i="1"/>
  <c r="AB118" i="1"/>
  <c r="AA118" i="1"/>
  <c r="Z118" i="1"/>
  <c r="Y118" i="1"/>
  <c r="X118" i="1"/>
  <c r="S118" i="1"/>
  <c r="R118" i="1"/>
  <c r="Q118" i="1"/>
  <c r="P118" i="1"/>
  <c r="M118" i="1"/>
  <c r="L118" i="1"/>
  <c r="K118" i="1"/>
  <c r="J118" i="1"/>
  <c r="I118" i="1"/>
  <c r="G116" i="1"/>
  <c r="E116" i="1"/>
  <c r="D116" i="1"/>
  <c r="C116" i="1"/>
  <c r="B116" i="1"/>
  <c r="B122" i="1" s="1"/>
  <c r="B128" i="1" s="1"/>
  <c r="E115" i="1"/>
  <c r="D121" i="1"/>
  <c r="D127" i="1" s="1"/>
  <c r="C115" i="1"/>
  <c r="B115" i="1"/>
  <c r="E114" i="1"/>
  <c r="C114" i="1"/>
  <c r="B114" i="1"/>
  <c r="E113" i="1"/>
  <c r="B113" i="1"/>
  <c r="C113" i="1" s="1"/>
  <c r="AE112" i="1"/>
  <c r="AD112" i="1"/>
  <c r="AD118" i="1" s="1"/>
  <c r="E112" i="1"/>
  <c r="G110" i="1"/>
  <c r="E110" i="1"/>
  <c r="F110" i="1" s="1"/>
  <c r="D110" i="1"/>
  <c r="C110" i="1"/>
  <c r="B110" i="1"/>
  <c r="E109" i="1"/>
  <c r="D109" i="1"/>
  <c r="C109" i="1"/>
  <c r="B109" i="1"/>
  <c r="E108" i="1"/>
  <c r="D108" i="1"/>
  <c r="C108" i="1"/>
  <c r="G108" i="1" s="1"/>
  <c r="B108" i="1"/>
  <c r="F108" i="1" s="1"/>
  <c r="E107" i="1"/>
  <c r="D107" i="1"/>
  <c r="B107" i="1"/>
  <c r="F107" i="1" s="1"/>
  <c r="AE106" i="1"/>
  <c r="AD106" i="1"/>
  <c r="B106" i="1" s="1"/>
  <c r="E106" i="1"/>
  <c r="D106" i="1"/>
  <c r="U104" i="1"/>
  <c r="C104" i="1"/>
  <c r="B104" i="1"/>
  <c r="AE103" i="1"/>
  <c r="AC103" i="1"/>
  <c r="E103" i="1" s="1"/>
  <c r="AB103" i="1"/>
  <c r="AA103" i="1"/>
  <c r="D103" i="1" s="1"/>
  <c r="Z103" i="1"/>
  <c r="Y103" i="1"/>
  <c r="X103" i="1"/>
  <c r="S103" i="1"/>
  <c r="R103" i="1"/>
  <c r="Q103" i="1"/>
  <c r="P103" i="1"/>
  <c r="M103" i="1"/>
  <c r="L103" i="1"/>
  <c r="K103" i="1"/>
  <c r="J103" i="1"/>
  <c r="I103" i="1"/>
  <c r="H103" i="1"/>
  <c r="C103" i="1" s="1"/>
  <c r="G103" i="1"/>
  <c r="AE102" i="1"/>
  <c r="AC102" i="1"/>
  <c r="AB102" i="1"/>
  <c r="AA102" i="1"/>
  <c r="Z102" i="1"/>
  <c r="Y102" i="1"/>
  <c r="X102" i="1"/>
  <c r="S102" i="1"/>
  <c r="R102" i="1"/>
  <c r="Q102" i="1"/>
  <c r="P102" i="1"/>
  <c r="M102" i="1"/>
  <c r="L102" i="1"/>
  <c r="K102" i="1"/>
  <c r="J102" i="1"/>
  <c r="I102" i="1"/>
  <c r="H102" i="1"/>
  <c r="E102" i="1"/>
  <c r="G102" i="1" s="1"/>
  <c r="D102" i="1"/>
  <c r="D120" i="1" s="1"/>
  <c r="D126" i="1" s="1"/>
  <c r="C102" i="1"/>
  <c r="AE101" i="1"/>
  <c r="AE119" i="1" s="1"/>
  <c r="AC101" i="1"/>
  <c r="AC119" i="1" s="1"/>
  <c r="AB101" i="1"/>
  <c r="AA101" i="1"/>
  <c r="Z101" i="1"/>
  <c r="Z119" i="1" s="1"/>
  <c r="Y101" i="1"/>
  <c r="Y119" i="1" s="1"/>
  <c r="X101" i="1"/>
  <c r="X119" i="1" s="1"/>
  <c r="S101" i="1"/>
  <c r="S119" i="1" s="1"/>
  <c r="R101" i="1"/>
  <c r="R119" i="1" s="1"/>
  <c r="Q101" i="1"/>
  <c r="Q119" i="1" s="1"/>
  <c r="P101" i="1"/>
  <c r="P119" i="1" s="1"/>
  <c r="M101" i="1"/>
  <c r="L101" i="1"/>
  <c r="K101" i="1"/>
  <c r="J101" i="1"/>
  <c r="I101" i="1"/>
  <c r="H101" i="1"/>
  <c r="B101" i="1" s="1"/>
  <c r="B119" i="1" s="1"/>
  <c r="B125" i="1" s="1"/>
  <c r="E101" i="1"/>
  <c r="C101" i="1"/>
  <c r="AD100" i="1"/>
  <c r="W100" i="1"/>
  <c r="W118" i="1" s="1"/>
  <c r="V100" i="1"/>
  <c r="V118" i="1" s="1"/>
  <c r="U100" i="1"/>
  <c r="U118" i="1" s="1"/>
  <c r="T100" i="1"/>
  <c r="O100" i="1"/>
  <c r="O118" i="1" s="1"/>
  <c r="N100" i="1"/>
  <c r="N118" i="1" s="1"/>
  <c r="AD97" i="1"/>
  <c r="AC97" i="1"/>
  <c r="AB97" i="1"/>
  <c r="AA97" i="1"/>
  <c r="Z97" i="1"/>
  <c r="Y97" i="1"/>
  <c r="X97" i="1"/>
  <c r="W97" i="1"/>
  <c r="V97" i="1"/>
  <c r="U97" i="1"/>
  <c r="S97" i="1"/>
  <c r="R97" i="1"/>
  <c r="Q97" i="1"/>
  <c r="P97" i="1"/>
  <c r="O97" i="1"/>
  <c r="N97" i="1"/>
  <c r="M97" i="1"/>
  <c r="L97" i="1"/>
  <c r="K97" i="1"/>
  <c r="J97" i="1"/>
  <c r="I97" i="1"/>
  <c r="H97" i="1"/>
  <c r="AE90" i="1"/>
  <c r="AE165" i="1" s="1"/>
  <c r="AC90" i="1"/>
  <c r="AC165" i="1" s="1"/>
  <c r="AB90" i="1"/>
  <c r="AB165" i="1" s="1"/>
  <c r="AA90" i="1"/>
  <c r="AA165" i="1" s="1"/>
  <c r="Z90" i="1"/>
  <c r="Z165" i="1" s="1"/>
  <c r="Y90" i="1"/>
  <c r="Y165" i="1" s="1"/>
  <c r="X90" i="1"/>
  <c r="W90" i="1"/>
  <c r="W165" i="1" s="1"/>
  <c r="V90" i="1"/>
  <c r="V165" i="1" s="1"/>
  <c r="U90" i="1"/>
  <c r="U165" i="1" s="1"/>
  <c r="T90" i="1"/>
  <c r="T165" i="1" s="1"/>
  <c r="S90" i="1"/>
  <c r="S165" i="1" s="1"/>
  <c r="R90" i="1"/>
  <c r="R165" i="1" s="1"/>
  <c r="Q90" i="1"/>
  <c r="Q165" i="1" s="1"/>
  <c r="P90" i="1"/>
  <c r="O90" i="1"/>
  <c r="O165" i="1" s="1"/>
  <c r="N90" i="1"/>
  <c r="M90" i="1"/>
  <c r="M165" i="1" s="1"/>
  <c r="L90" i="1"/>
  <c r="L165" i="1" s="1"/>
  <c r="K90" i="1"/>
  <c r="K165" i="1" s="1"/>
  <c r="J90" i="1"/>
  <c r="J165" i="1" s="1"/>
  <c r="I90" i="1"/>
  <c r="I165" i="1" s="1"/>
  <c r="H90" i="1"/>
  <c r="AE89" i="1"/>
  <c r="AE164" i="1" s="1"/>
  <c r="AC89" i="1"/>
  <c r="AC164" i="1" s="1"/>
  <c r="AB89" i="1"/>
  <c r="AB164" i="1" s="1"/>
  <c r="AA89" i="1"/>
  <c r="Z89" i="1"/>
  <c r="Y89" i="1"/>
  <c r="Y164" i="1" s="1"/>
  <c r="X89" i="1"/>
  <c r="X164" i="1" s="1"/>
  <c r="X174" i="1" s="1"/>
  <c r="W89" i="1"/>
  <c r="W164" i="1" s="1"/>
  <c r="V89" i="1"/>
  <c r="V164" i="1" s="1"/>
  <c r="V174" i="1" s="1"/>
  <c r="U89" i="1"/>
  <c r="U164" i="1" s="1"/>
  <c r="T89" i="1"/>
  <c r="T164" i="1" s="1"/>
  <c r="S89" i="1"/>
  <c r="S164" i="1" s="1"/>
  <c r="R89" i="1"/>
  <c r="Q89" i="1"/>
  <c r="Q164" i="1" s="1"/>
  <c r="P89" i="1"/>
  <c r="P164" i="1" s="1"/>
  <c r="O89" i="1"/>
  <c r="O164" i="1" s="1"/>
  <c r="N89" i="1"/>
  <c r="N164" i="1" s="1"/>
  <c r="M89" i="1"/>
  <c r="M164" i="1" s="1"/>
  <c r="L89" i="1"/>
  <c r="L164" i="1" s="1"/>
  <c r="K89" i="1"/>
  <c r="K164" i="1" s="1"/>
  <c r="J89" i="1"/>
  <c r="J164" i="1" s="1"/>
  <c r="I89" i="1"/>
  <c r="I164" i="1" s="1"/>
  <c r="H89" i="1"/>
  <c r="H164" i="1" s="1"/>
  <c r="AB88" i="1"/>
  <c r="AB163" i="1" s="1"/>
  <c r="Z88" i="1"/>
  <c r="V88" i="1"/>
  <c r="V163" i="1" s="1"/>
  <c r="R88" i="1"/>
  <c r="N88" i="1"/>
  <c r="N163" i="1" s="1"/>
  <c r="J88" i="1"/>
  <c r="H88" i="1"/>
  <c r="H163" i="1" s="1"/>
  <c r="C88" i="1"/>
  <c r="C163" i="1" s="1"/>
  <c r="B88" i="1"/>
  <c r="B163" i="1" s="1"/>
  <c r="AB87" i="1"/>
  <c r="AB162" i="1" s="1"/>
  <c r="Z87" i="1"/>
  <c r="X87" i="1"/>
  <c r="V87" i="1"/>
  <c r="V162" i="1" s="1"/>
  <c r="P87" i="1"/>
  <c r="J87" i="1"/>
  <c r="J162" i="1" s="1"/>
  <c r="H87" i="1"/>
  <c r="C87" i="1"/>
  <c r="C162" i="1" s="1"/>
  <c r="AB86" i="1"/>
  <c r="AB161" i="1" s="1"/>
  <c r="V86" i="1"/>
  <c r="V161" i="1" s="1"/>
  <c r="I86" i="1"/>
  <c r="C86" i="1"/>
  <c r="J83" i="1"/>
  <c r="H82" i="1"/>
  <c r="E77" i="1"/>
  <c r="D77" i="1" s="1"/>
  <c r="C77" i="1" s="1"/>
  <c r="G76" i="1"/>
  <c r="E76" i="1"/>
  <c r="F76" i="1" s="1"/>
  <c r="C76" i="1"/>
  <c r="B76" i="1"/>
  <c r="E75" i="1"/>
  <c r="C75" i="1"/>
  <c r="B75" i="1"/>
  <c r="E74" i="1"/>
  <c r="E73" i="1" s="1"/>
  <c r="D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M71" i="1" s="1"/>
  <c r="M70" i="1" s="1"/>
  <c r="M67" i="1" s="1"/>
  <c r="L73" i="1"/>
  <c r="B73" i="1" s="1"/>
  <c r="K73" i="1"/>
  <c r="J73" i="1"/>
  <c r="I73" i="1"/>
  <c r="I71" i="1" s="1"/>
  <c r="F73" i="1"/>
  <c r="K71" i="1"/>
  <c r="K70" i="1" s="1"/>
  <c r="K67" i="1" s="1"/>
  <c r="J71" i="1"/>
  <c r="J70" i="1" s="1"/>
  <c r="J67" i="1" s="1"/>
  <c r="H71" i="1"/>
  <c r="H70" i="1" s="1"/>
  <c r="H69" i="1" s="1"/>
  <c r="H68" i="1" s="1"/>
  <c r="H67" i="1" s="1"/>
  <c r="C71" i="1"/>
  <c r="C65" i="1" s="1"/>
  <c r="B71" i="1"/>
  <c r="B65" i="1" s="1"/>
  <c r="C70" i="1"/>
  <c r="C64" i="1" s="1"/>
  <c r="AD69" i="1"/>
  <c r="G69" i="1"/>
  <c r="F69" i="1"/>
  <c r="E69" i="1"/>
  <c r="D69" i="1"/>
  <c r="C69" i="1"/>
  <c r="B69" i="1"/>
  <c r="AD68" i="1"/>
  <c r="G68" i="1"/>
  <c r="E68" i="1"/>
  <c r="D68" i="1"/>
  <c r="C68" i="1"/>
  <c r="C62" i="1" s="1"/>
  <c r="G62" i="1" s="1"/>
  <c r="AE67" i="1"/>
  <c r="AC67" i="1"/>
  <c r="AB67" i="1"/>
  <c r="AA67" i="1"/>
  <c r="Z67" i="1"/>
  <c r="Y67" i="1"/>
  <c r="X67" i="1"/>
  <c r="W67" i="1"/>
  <c r="V67" i="1"/>
  <c r="U67" i="1"/>
  <c r="U61" i="1" s="1"/>
  <c r="T67" i="1"/>
  <c r="T61" i="1" s="1"/>
  <c r="B61" i="1" s="1"/>
  <c r="B67" i="1" s="1"/>
  <c r="S67" i="1"/>
  <c r="R67" i="1"/>
  <c r="Q67" i="1"/>
  <c r="Q61" i="1" s="1"/>
  <c r="P67" i="1"/>
  <c r="O67" i="1"/>
  <c r="N67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B64" i="1" s="1"/>
  <c r="B70" i="1" s="1"/>
  <c r="Q64" i="1"/>
  <c r="P64" i="1"/>
  <c r="O64" i="1"/>
  <c r="N64" i="1"/>
  <c r="U63" i="1"/>
  <c r="T63" i="1"/>
  <c r="S63" i="1"/>
  <c r="Q63" i="1"/>
  <c r="N63" i="1"/>
  <c r="G63" i="1"/>
  <c r="E63" i="1"/>
  <c r="F63" i="1" s="1"/>
  <c r="D63" i="1"/>
  <c r="C63" i="1"/>
  <c r="U62" i="1"/>
  <c r="T62" i="1"/>
  <c r="S62" i="1"/>
  <c r="Q62" i="1"/>
  <c r="N62" i="1"/>
  <c r="E62" i="1"/>
  <c r="D62" i="1" s="1"/>
  <c r="B62" i="1"/>
  <c r="F62" i="1" s="1"/>
  <c r="AD61" i="1"/>
  <c r="AD67" i="1" s="1"/>
  <c r="S61" i="1"/>
  <c r="N61" i="1"/>
  <c r="G59" i="1"/>
  <c r="C59" i="1"/>
  <c r="B59" i="1"/>
  <c r="B58" i="1"/>
  <c r="E58" i="1"/>
  <c r="D58" i="1" s="1"/>
  <c r="C58" i="1"/>
  <c r="E57" i="1"/>
  <c r="D57" i="1" s="1"/>
  <c r="C57" i="1"/>
  <c r="B57" i="1"/>
  <c r="E56" i="1"/>
  <c r="F56" i="1" s="1"/>
  <c r="C56" i="1"/>
  <c r="B56" i="1"/>
  <c r="AE55" i="1"/>
  <c r="AD55" i="1"/>
  <c r="AC55" i="1"/>
  <c r="AB55" i="1"/>
  <c r="AA55" i="1"/>
  <c r="Z55" i="1"/>
  <c r="Y55" i="1"/>
  <c r="X55" i="1"/>
  <c r="W55" i="1"/>
  <c r="V55" i="1"/>
  <c r="U55" i="1"/>
  <c r="S55" i="1"/>
  <c r="R55" i="1"/>
  <c r="Q55" i="1"/>
  <c r="P55" i="1"/>
  <c r="O55" i="1"/>
  <c r="N55" i="1"/>
  <c r="M55" i="1"/>
  <c r="L55" i="1"/>
  <c r="K55" i="1"/>
  <c r="J55" i="1"/>
  <c r="J92" i="1" s="1"/>
  <c r="I55" i="1"/>
  <c r="H55" i="1"/>
  <c r="E53" i="1"/>
  <c r="G53" i="1" s="1"/>
  <c r="D53" i="1"/>
  <c r="B53" i="1"/>
  <c r="E52" i="1"/>
  <c r="D52" i="1"/>
  <c r="B52" i="1"/>
  <c r="C52" i="1" s="1"/>
  <c r="D51" i="1"/>
  <c r="E51" i="1" s="1"/>
  <c r="C51" i="1"/>
  <c r="B51" i="1"/>
  <c r="AB50" i="1"/>
  <c r="AA50" i="1"/>
  <c r="AA49" i="1" s="1"/>
  <c r="Z50" i="1"/>
  <c r="Z80" i="1" s="1"/>
  <c r="Y50" i="1"/>
  <c r="Y49" i="1" s="1"/>
  <c r="V50" i="1"/>
  <c r="U50" i="1"/>
  <c r="U49" i="1" s="1"/>
  <c r="T50" i="1"/>
  <c r="T49" i="1" s="1"/>
  <c r="S50" i="1"/>
  <c r="R50" i="1"/>
  <c r="Q50" i="1"/>
  <c r="Q49" i="1" s="1"/>
  <c r="P50" i="1"/>
  <c r="P167" i="1" s="1"/>
  <c r="O50" i="1"/>
  <c r="O49" i="1" s="1"/>
  <c r="N50" i="1"/>
  <c r="M50" i="1"/>
  <c r="M49" i="1" s="1"/>
  <c r="L50" i="1"/>
  <c r="K50" i="1"/>
  <c r="D50" i="1"/>
  <c r="E50" i="1" s="1"/>
  <c r="B50" i="1"/>
  <c r="AB49" i="1"/>
  <c r="X49" i="1"/>
  <c r="W49" i="1"/>
  <c r="B49" i="1" s="1"/>
  <c r="V49" i="1"/>
  <c r="S49" i="1"/>
  <c r="R49" i="1"/>
  <c r="N49" i="1"/>
  <c r="L49" i="1"/>
  <c r="K49" i="1"/>
  <c r="K47" i="1" s="1"/>
  <c r="K45" i="1" s="1"/>
  <c r="J49" i="1"/>
  <c r="I49" i="1"/>
  <c r="H49" i="1"/>
  <c r="D49" i="1"/>
  <c r="E49" i="1" s="1"/>
  <c r="C47" i="1"/>
  <c r="B47" i="1"/>
  <c r="B41" i="1" s="1"/>
  <c r="E46" i="1"/>
  <c r="D46" i="1" s="1"/>
  <c r="D40" i="1" s="1"/>
  <c r="C46" i="1"/>
  <c r="C40" i="1" s="1"/>
  <c r="B46" i="1"/>
  <c r="C45" i="1"/>
  <c r="B45" i="1"/>
  <c r="B39" i="1" s="1"/>
  <c r="AE44" i="1"/>
  <c r="AE43" i="1" s="1"/>
  <c r="AC44" i="1"/>
  <c r="AC43" i="1" s="1"/>
  <c r="AB44" i="1"/>
  <c r="AA44" i="1"/>
  <c r="Y44" i="1"/>
  <c r="X44" i="1"/>
  <c r="W44" i="1"/>
  <c r="W38" i="1" s="1"/>
  <c r="V44" i="1"/>
  <c r="U44" i="1"/>
  <c r="U43" i="1" s="1"/>
  <c r="T44" i="1"/>
  <c r="T43" i="1" s="1"/>
  <c r="S44" i="1"/>
  <c r="S43" i="1" s="1"/>
  <c r="R44" i="1"/>
  <c r="R43" i="1" s="1"/>
  <c r="O44" i="1"/>
  <c r="O43" i="1" s="1"/>
  <c r="N44" i="1"/>
  <c r="N43" i="1" s="1"/>
  <c r="M44" i="1"/>
  <c r="M43" i="1" s="1"/>
  <c r="L44" i="1"/>
  <c r="C44" i="1"/>
  <c r="AD43" i="1"/>
  <c r="AB43" i="1"/>
  <c r="AA43" i="1"/>
  <c r="Z43" i="1"/>
  <c r="Y43" i="1"/>
  <c r="X43" i="1"/>
  <c r="W43" i="1"/>
  <c r="Q43" i="1"/>
  <c r="P43" i="1"/>
  <c r="H43" i="1"/>
  <c r="AE41" i="1"/>
  <c r="AE96" i="1" s="1"/>
  <c r="AE83" i="1" s="1"/>
  <c r="AD41" i="1"/>
  <c r="AD96" i="1" s="1"/>
  <c r="AC41" i="1"/>
  <c r="AC96" i="1" s="1"/>
  <c r="AB41" i="1"/>
  <c r="AB96" i="1" s="1"/>
  <c r="AA41" i="1"/>
  <c r="AA96" i="1" s="1"/>
  <c r="Z41" i="1"/>
  <c r="Y41" i="1"/>
  <c r="Y96" i="1" s="1"/>
  <c r="X41" i="1"/>
  <c r="X96" i="1" s="1"/>
  <c r="W41" i="1"/>
  <c r="W96" i="1" s="1"/>
  <c r="V41" i="1"/>
  <c r="V96" i="1" s="1"/>
  <c r="U41" i="1"/>
  <c r="T41" i="1"/>
  <c r="S41" i="1"/>
  <c r="R41" i="1"/>
  <c r="Q41" i="1"/>
  <c r="P41" i="1"/>
  <c r="P96" i="1" s="1"/>
  <c r="O41" i="1"/>
  <c r="O96" i="1" s="1"/>
  <c r="O83" i="1" s="1"/>
  <c r="N41" i="1"/>
  <c r="N96" i="1" s="1"/>
  <c r="M41" i="1"/>
  <c r="M96" i="1" s="1"/>
  <c r="L41" i="1"/>
  <c r="L96" i="1" s="1"/>
  <c r="L92" i="1" s="1"/>
  <c r="J41" i="1"/>
  <c r="I41" i="1"/>
  <c r="I96" i="1" s="1"/>
  <c r="H41" i="1"/>
  <c r="H96" i="1" s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I37" i="1" s="1"/>
  <c r="H40" i="1"/>
  <c r="H95" i="1" s="1"/>
  <c r="C95" i="1" s="1"/>
  <c r="E40" i="1"/>
  <c r="B40" i="1"/>
  <c r="AE39" i="1"/>
  <c r="AD39" i="1"/>
  <c r="AC39" i="1"/>
  <c r="AB39" i="1"/>
  <c r="AA39" i="1"/>
  <c r="Z39" i="1"/>
  <c r="Y39" i="1"/>
  <c r="Y37" i="1" s="1"/>
  <c r="X39" i="1"/>
  <c r="X37" i="1" s="1"/>
  <c r="W39" i="1"/>
  <c r="V39" i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AD38" i="1"/>
  <c r="AC38" i="1"/>
  <c r="AB38" i="1"/>
  <c r="AB80" i="1" s="1"/>
  <c r="AA38" i="1"/>
  <c r="Y38" i="1"/>
  <c r="X38" i="1"/>
  <c r="X167" i="1" s="1"/>
  <c r="U38" i="1"/>
  <c r="T38" i="1"/>
  <c r="T37" i="1" s="1"/>
  <c r="S38" i="1"/>
  <c r="R38" i="1"/>
  <c r="R37" i="1" s="1"/>
  <c r="Q38" i="1"/>
  <c r="O38" i="1"/>
  <c r="N38" i="1"/>
  <c r="J38" i="1"/>
  <c r="J80" i="1" s="1"/>
  <c r="I38" i="1"/>
  <c r="I93" i="1" s="1"/>
  <c r="H38" i="1"/>
  <c r="H93" i="1" s="1"/>
  <c r="H80" i="1" s="1"/>
  <c r="C38" i="1"/>
  <c r="AD37" i="1"/>
  <c r="Z37" i="1"/>
  <c r="N37" i="1"/>
  <c r="J37" i="1"/>
  <c r="C35" i="1"/>
  <c r="B35" i="1"/>
  <c r="B34" i="1"/>
  <c r="B28" i="1" s="1"/>
  <c r="C33" i="1"/>
  <c r="C27" i="1" s="1"/>
  <c r="B33" i="1"/>
  <c r="C32" i="1"/>
  <c r="B32" i="1"/>
  <c r="B26" i="1" s="1"/>
  <c r="AD31" i="1"/>
  <c r="AD25" i="1" s="1"/>
  <c r="AC31" i="1"/>
  <c r="AB31" i="1"/>
  <c r="AA31" i="1"/>
  <c r="Z31" i="1"/>
  <c r="Y31" i="1"/>
  <c r="X31" i="1"/>
  <c r="W31" i="1"/>
  <c r="V31" i="1"/>
  <c r="U31" i="1"/>
  <c r="T31" i="1"/>
  <c r="T25" i="1" s="1"/>
  <c r="S31" i="1"/>
  <c r="S25" i="1" s="1"/>
  <c r="D25" i="1" s="1"/>
  <c r="R31" i="1"/>
  <c r="Q31" i="1"/>
  <c r="P31" i="1"/>
  <c r="O31" i="1"/>
  <c r="N31" i="1"/>
  <c r="M31" i="1"/>
  <c r="L31" i="1"/>
  <c r="K31" i="1"/>
  <c r="H31" i="1"/>
  <c r="U29" i="1"/>
  <c r="U96" i="1" s="1"/>
  <c r="T29" i="1"/>
  <c r="S29" i="1"/>
  <c r="S96" i="1" s="1"/>
  <c r="R29" i="1"/>
  <c r="Q29" i="1"/>
  <c r="Q96" i="1" s="1"/>
  <c r="E29" i="1"/>
  <c r="D29" i="1"/>
  <c r="C29" i="1"/>
  <c r="B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C28" i="1"/>
  <c r="AD27" i="1"/>
  <c r="AD81" i="1" s="1"/>
  <c r="AC27" i="1"/>
  <c r="AB27" i="1"/>
  <c r="AB81" i="1" s="1"/>
  <c r="AA27" i="1"/>
  <c r="Z27" i="1"/>
  <c r="Y27" i="1"/>
  <c r="X27" i="1"/>
  <c r="W27" i="1"/>
  <c r="V27" i="1"/>
  <c r="V81" i="1" s="1"/>
  <c r="U27" i="1"/>
  <c r="T27" i="1"/>
  <c r="T168" i="1" s="1"/>
  <c r="T173" i="1" s="1"/>
  <c r="S27" i="1"/>
  <c r="R27" i="1"/>
  <c r="E27" i="1"/>
  <c r="D27" i="1"/>
  <c r="B27" i="1"/>
  <c r="AD26" i="1"/>
  <c r="U26" i="1"/>
  <c r="T26" i="1"/>
  <c r="S26" i="1"/>
  <c r="R26" i="1"/>
  <c r="D26" i="1"/>
  <c r="C26" i="1"/>
  <c r="U25" i="1"/>
  <c r="R25" i="1"/>
  <c r="E22" i="1"/>
  <c r="G22" i="1" s="1"/>
  <c r="D22" i="1"/>
  <c r="C22" i="1"/>
  <c r="B22" i="1"/>
  <c r="G21" i="1"/>
  <c r="F21" i="1"/>
  <c r="E21" i="1"/>
  <c r="D21" i="1"/>
  <c r="C21" i="1"/>
  <c r="C89" i="1" s="1"/>
  <c r="B21" i="1"/>
  <c r="B89" i="1" s="1"/>
  <c r="B164" i="1" s="1"/>
  <c r="AE20" i="1"/>
  <c r="AE88" i="1" s="1"/>
  <c r="AE163" i="1" s="1"/>
  <c r="AC20" i="1"/>
  <c r="AC88" i="1" s="1"/>
  <c r="AA20" i="1"/>
  <c r="Y20" i="1"/>
  <c r="X20" i="1"/>
  <c r="X88" i="1" s="1"/>
  <c r="X163" i="1" s="1"/>
  <c r="W20" i="1"/>
  <c r="W88" i="1" s="1"/>
  <c r="W163" i="1" s="1"/>
  <c r="U20" i="1"/>
  <c r="U88" i="1" s="1"/>
  <c r="U163" i="1" s="1"/>
  <c r="T20" i="1"/>
  <c r="T88" i="1" s="1"/>
  <c r="T163" i="1" s="1"/>
  <c r="S20" i="1"/>
  <c r="S88" i="1" s="1"/>
  <c r="S163" i="1" s="1"/>
  <c r="Q20" i="1"/>
  <c r="Q88" i="1" s="1"/>
  <c r="Q163" i="1" s="1"/>
  <c r="P20" i="1"/>
  <c r="O20" i="1"/>
  <c r="E20" i="1" s="1"/>
  <c r="M20" i="1"/>
  <c r="M88" i="1" s="1"/>
  <c r="M163" i="1" s="1"/>
  <c r="L20" i="1"/>
  <c r="L88" i="1" s="1"/>
  <c r="L163" i="1" s="1"/>
  <c r="K20" i="1"/>
  <c r="K88" i="1" s="1"/>
  <c r="K163" i="1" s="1"/>
  <c r="I20" i="1"/>
  <c r="I88" i="1" s="1"/>
  <c r="I163" i="1" s="1"/>
  <c r="D20" i="1"/>
  <c r="AE19" i="1"/>
  <c r="AE87" i="1" s="1"/>
  <c r="AD19" i="1"/>
  <c r="AD87" i="1" s="1"/>
  <c r="AD162" i="1" s="1"/>
  <c r="AC19" i="1"/>
  <c r="AC87" i="1" s="1"/>
  <c r="X19" i="1"/>
  <c r="W19" i="1"/>
  <c r="W87" i="1" s="1"/>
  <c r="T19" i="1"/>
  <c r="T87" i="1" s="1"/>
  <c r="T162" i="1" s="1"/>
  <c r="S19" i="1"/>
  <c r="S87" i="1" s="1"/>
  <c r="R19" i="1"/>
  <c r="R87" i="1" s="1"/>
  <c r="N19" i="1"/>
  <c r="N87" i="1" s="1"/>
  <c r="M19" i="1"/>
  <c r="I19" i="1"/>
  <c r="I87" i="1" s="1"/>
  <c r="I162" i="1" s="1"/>
  <c r="D19" i="1"/>
  <c r="AE18" i="1"/>
  <c r="AD18" i="1"/>
  <c r="AC18" i="1"/>
  <c r="X18" i="1"/>
  <c r="W18" i="1"/>
  <c r="T18" i="1"/>
  <c r="S18" i="1"/>
  <c r="R18" i="1"/>
  <c r="E16" i="1"/>
  <c r="D16" i="1"/>
  <c r="C16" i="1"/>
  <c r="G16" i="1" s="1"/>
  <c r="B16" i="1"/>
  <c r="F16" i="1" s="1"/>
  <c r="E15" i="1"/>
  <c r="G15" i="1" s="1"/>
  <c r="C15" i="1"/>
  <c r="E14" i="1"/>
  <c r="F14" i="1" s="1"/>
  <c r="C14" i="1"/>
  <c r="AD13" i="1"/>
  <c r="B13" i="1" s="1"/>
  <c r="E13" i="1"/>
  <c r="D13" i="1"/>
  <c r="C13" i="1"/>
  <c r="G13" i="1" s="1"/>
  <c r="F12" i="1"/>
  <c r="C12" i="1"/>
  <c r="G12" i="1" s="1"/>
  <c r="B12" i="1"/>
  <c r="C55" i="1" l="1"/>
  <c r="D56" i="1"/>
  <c r="B31" i="1"/>
  <c r="B25" i="1" s="1"/>
  <c r="R156" i="1"/>
  <c r="R168" i="1"/>
  <c r="R173" i="1" s="1"/>
  <c r="Z168" i="1"/>
  <c r="K150" i="1"/>
  <c r="S150" i="1"/>
  <c r="AA150" i="1"/>
  <c r="J156" i="1"/>
  <c r="L169" i="1"/>
  <c r="L174" i="1" s="1"/>
  <c r="G148" i="1"/>
  <c r="G154" i="1" s="1"/>
  <c r="M156" i="1"/>
  <c r="C150" i="1"/>
  <c r="D150" i="1"/>
  <c r="T169" i="1"/>
  <c r="E147" i="1"/>
  <c r="O170" i="1"/>
  <c r="O175" i="1" s="1"/>
  <c r="W170" i="1"/>
  <c r="W175" i="1" s="1"/>
  <c r="AE170" i="1"/>
  <c r="AE175" i="1" s="1"/>
  <c r="Q37" i="1"/>
  <c r="C43" i="1"/>
  <c r="P80" i="1"/>
  <c r="AA167" i="1"/>
  <c r="AB37" i="1"/>
  <c r="S37" i="1"/>
  <c r="G40" i="1"/>
  <c r="G51" i="1"/>
  <c r="AB92" i="1"/>
  <c r="AB79" i="1" s="1"/>
  <c r="F51" i="1"/>
  <c r="C49" i="1"/>
  <c r="AE38" i="1"/>
  <c r="AE80" i="1" s="1"/>
  <c r="F40" i="1"/>
  <c r="G56" i="1"/>
  <c r="R81" i="1"/>
  <c r="F57" i="1"/>
  <c r="E55" i="1"/>
  <c r="G55" i="1" s="1"/>
  <c r="G57" i="1"/>
  <c r="D59" i="1"/>
  <c r="N170" i="1"/>
  <c r="N175" i="1" s="1"/>
  <c r="V170" i="1"/>
  <c r="V175" i="1" s="1"/>
  <c r="AD170" i="1"/>
  <c r="AD175" i="1" s="1"/>
  <c r="F20" i="1"/>
  <c r="S92" i="1"/>
  <c r="D28" i="1"/>
  <c r="R167" i="1"/>
  <c r="E26" i="1"/>
  <c r="P88" i="1"/>
  <c r="P18" i="1"/>
  <c r="V43" i="1"/>
  <c r="V38" i="1"/>
  <c r="G58" i="1"/>
  <c r="S83" i="1"/>
  <c r="C37" i="1"/>
  <c r="AC37" i="1"/>
  <c r="AC80" i="1"/>
  <c r="W37" i="1"/>
  <c r="G49" i="1"/>
  <c r="G52" i="1"/>
  <c r="E71" i="1"/>
  <c r="I70" i="1"/>
  <c r="G73" i="1"/>
  <c r="G77" i="1"/>
  <c r="C73" i="1"/>
  <c r="B77" i="1"/>
  <c r="F77" i="1" s="1"/>
  <c r="G109" i="1"/>
  <c r="F109" i="1"/>
  <c r="G29" i="1"/>
  <c r="F29" i="1"/>
  <c r="K44" i="1"/>
  <c r="K39" i="1"/>
  <c r="E45" i="1"/>
  <c r="N162" i="1"/>
  <c r="N80" i="1"/>
  <c r="N86" i="1"/>
  <c r="N18" i="1"/>
  <c r="K41" i="1"/>
  <c r="K96" i="1" s="1"/>
  <c r="K170" i="1" s="1"/>
  <c r="K175" i="1" s="1"/>
  <c r="AA92" i="1"/>
  <c r="AA83" i="1"/>
  <c r="F49" i="1"/>
  <c r="G50" i="1"/>
  <c r="F50" i="1"/>
  <c r="T97" i="1"/>
  <c r="T118" i="1"/>
  <c r="B100" i="1"/>
  <c r="R163" i="1"/>
  <c r="X162" i="1"/>
  <c r="X86" i="1"/>
  <c r="X80" i="1"/>
  <c r="O88" i="1"/>
  <c r="O19" i="1"/>
  <c r="U92" i="1"/>
  <c r="U83" i="1"/>
  <c r="O37" i="1"/>
  <c r="O92" i="1"/>
  <c r="O166" i="1" s="1"/>
  <c r="C67" i="1"/>
  <c r="C61" i="1" s="1"/>
  <c r="M87" i="1"/>
  <c r="M18" i="1"/>
  <c r="E25" i="1"/>
  <c r="D14" i="1"/>
  <c r="D88" i="1" s="1"/>
  <c r="G14" i="1"/>
  <c r="AA88" i="1"/>
  <c r="AA19" i="1"/>
  <c r="L43" i="1"/>
  <c r="B43" i="1" s="1"/>
  <c r="L38" i="1"/>
  <c r="B44" i="1"/>
  <c r="B38" i="1" s="1"/>
  <c r="W162" i="1"/>
  <c r="W86" i="1"/>
  <c r="W80" i="1"/>
  <c r="D75" i="1"/>
  <c r="D73" i="1" s="1"/>
  <c r="F75" i="1"/>
  <c r="G75" i="1"/>
  <c r="C82" i="1"/>
  <c r="E28" i="1"/>
  <c r="Y88" i="1"/>
  <c r="Y19" i="1"/>
  <c r="E47" i="1"/>
  <c r="F13" i="1"/>
  <c r="D87" i="1"/>
  <c r="G27" i="1"/>
  <c r="F27" i="1"/>
  <c r="G46" i="1"/>
  <c r="I161" i="1"/>
  <c r="E121" i="1"/>
  <c r="G115" i="1"/>
  <c r="F115" i="1"/>
  <c r="AC163" i="1"/>
  <c r="AC81" i="1"/>
  <c r="B90" i="1"/>
  <c r="X81" i="1"/>
  <c r="B95" i="1"/>
  <c r="B82" i="1" s="1"/>
  <c r="C31" i="1"/>
  <c r="C25" i="1" s="1"/>
  <c r="AA37" i="1"/>
  <c r="M38" i="1"/>
  <c r="M92" i="1"/>
  <c r="M166" i="1" s="1"/>
  <c r="M83" i="1"/>
  <c r="AC92" i="1"/>
  <c r="AC83" i="1"/>
  <c r="P49" i="1"/>
  <c r="L71" i="1"/>
  <c r="L70" i="1" s="1"/>
  <c r="L67" i="1" s="1"/>
  <c r="I81" i="1"/>
  <c r="Q81" i="1"/>
  <c r="L83" i="1"/>
  <c r="AB83" i="1"/>
  <c r="AD86" i="1"/>
  <c r="AD161" i="1" s="1"/>
  <c r="Z86" i="1"/>
  <c r="Z81" i="1"/>
  <c r="F113" i="1"/>
  <c r="E119" i="1"/>
  <c r="G113" i="1"/>
  <c r="G151" i="1"/>
  <c r="E157" i="1"/>
  <c r="J167" i="1"/>
  <c r="J172" i="1" s="1"/>
  <c r="Z167" i="1"/>
  <c r="Z172" i="1" s="1"/>
  <c r="L166" i="1"/>
  <c r="Q19" i="1"/>
  <c r="C90" i="1"/>
  <c r="T80" i="1"/>
  <c r="J168" i="1"/>
  <c r="N83" i="1"/>
  <c r="V92" i="1"/>
  <c r="V83" i="1"/>
  <c r="AD92" i="1"/>
  <c r="AD83" i="1"/>
  <c r="F46" i="1"/>
  <c r="F53" i="1"/>
  <c r="F58" i="1"/>
  <c r="F59" i="1"/>
  <c r="F74" i="1"/>
  <c r="S81" i="1"/>
  <c r="C156" i="1"/>
  <c r="H81" i="1"/>
  <c r="D15" i="1"/>
  <c r="I18" i="1"/>
  <c r="D18" i="1" s="1"/>
  <c r="D86" i="1" s="1"/>
  <c r="R162" i="1"/>
  <c r="R86" i="1"/>
  <c r="AC162" i="1"/>
  <c r="AC86" i="1"/>
  <c r="D90" i="1"/>
  <c r="Z173" i="1"/>
  <c r="Q83" i="1"/>
  <c r="Q92" i="1"/>
  <c r="U37" i="1"/>
  <c r="O167" i="1"/>
  <c r="X172" i="1"/>
  <c r="C39" i="1"/>
  <c r="W92" i="1"/>
  <c r="W166" i="1" s="1"/>
  <c r="Z49" i="1"/>
  <c r="B68" i="1"/>
  <c r="F68" i="1" s="1"/>
  <c r="G74" i="1"/>
  <c r="I80" i="1"/>
  <c r="K81" i="1"/>
  <c r="T81" i="1"/>
  <c r="H86" i="1"/>
  <c r="H162" i="1"/>
  <c r="H165" i="1"/>
  <c r="H83" i="1"/>
  <c r="P165" i="1"/>
  <c r="P83" i="1"/>
  <c r="X165" i="1"/>
  <c r="X83" i="1"/>
  <c r="AA119" i="1"/>
  <c r="D101" i="1"/>
  <c r="D119" i="1" s="1"/>
  <c r="D125" i="1" s="1"/>
  <c r="B102" i="1"/>
  <c r="F102" i="1" s="1"/>
  <c r="F106" i="1"/>
  <c r="C106" i="1"/>
  <c r="G106" i="1" s="1"/>
  <c r="C120" i="1"/>
  <c r="C126" i="1" s="1"/>
  <c r="L168" i="1"/>
  <c r="L173" i="1" s="1"/>
  <c r="AB168" i="1"/>
  <c r="AB173" i="1" s="1"/>
  <c r="Y168" i="1"/>
  <c r="T174" i="1"/>
  <c r="S162" i="1"/>
  <c r="S86" i="1"/>
  <c r="C164" i="1"/>
  <c r="AD80" i="1"/>
  <c r="R96" i="1"/>
  <c r="C96" i="1" s="1"/>
  <c r="H167" i="1"/>
  <c r="H172" i="1" s="1"/>
  <c r="Q167" i="1"/>
  <c r="Y167" i="1"/>
  <c r="P92" i="1"/>
  <c r="P166" i="1" s="1"/>
  <c r="X92" i="1"/>
  <c r="X166" i="1" s="1"/>
  <c r="D76" i="1"/>
  <c r="L81" i="1"/>
  <c r="U81" i="1"/>
  <c r="T86" i="1"/>
  <c r="F103" i="1"/>
  <c r="G114" i="1"/>
  <c r="F114" i="1"/>
  <c r="E120" i="1"/>
  <c r="U167" i="1"/>
  <c r="AC167" i="1"/>
  <c r="AC172" i="1" s="1"/>
  <c r="E104" i="1"/>
  <c r="E122" i="1" s="1"/>
  <c r="D104" i="1"/>
  <c r="D122" i="1" s="1"/>
  <c r="D128" i="1" s="1"/>
  <c r="F15" i="1"/>
  <c r="K19" i="1"/>
  <c r="E19" i="1" s="1"/>
  <c r="AE162" i="1"/>
  <c r="AE86" i="1"/>
  <c r="D89" i="1"/>
  <c r="F22" i="1"/>
  <c r="B94" i="1"/>
  <c r="B96" i="1"/>
  <c r="I83" i="1"/>
  <c r="Y83" i="1"/>
  <c r="Y92" i="1"/>
  <c r="Y166" i="1" s="1"/>
  <c r="F52" i="1"/>
  <c r="S80" i="1"/>
  <c r="M81" i="1"/>
  <c r="J86" i="1"/>
  <c r="J163" i="1"/>
  <c r="G101" i="1"/>
  <c r="F101" i="1"/>
  <c r="G133" i="1"/>
  <c r="F133" i="1"/>
  <c r="E153" i="1"/>
  <c r="E159" i="1"/>
  <c r="E144" i="1"/>
  <c r="G147" i="1"/>
  <c r="F147" i="1"/>
  <c r="AE167" i="1"/>
  <c r="AE172" i="1" s="1"/>
  <c r="L19" i="1"/>
  <c r="U19" i="1"/>
  <c r="C20" i="1"/>
  <c r="G20" i="1" s="1"/>
  <c r="T96" i="1"/>
  <c r="T170" i="1" s="1"/>
  <c r="T175" i="1" s="1"/>
  <c r="H37" i="1"/>
  <c r="P37" i="1"/>
  <c r="N81" i="1"/>
  <c r="Z96" i="1"/>
  <c r="Z170" i="1" s="1"/>
  <c r="Z175" i="1" s="1"/>
  <c r="T55" i="1"/>
  <c r="B55" i="1" s="1"/>
  <c r="W81" i="1"/>
  <c r="W83" i="1"/>
  <c r="I95" i="1"/>
  <c r="B97" i="1"/>
  <c r="C121" i="1"/>
  <c r="C127" i="1" s="1"/>
  <c r="P162" i="1"/>
  <c r="P172" i="1" s="1"/>
  <c r="G160" i="1"/>
  <c r="S167" i="1"/>
  <c r="H168" i="1"/>
  <c r="H173" i="1" s="1"/>
  <c r="P168" i="1"/>
  <c r="X168" i="1"/>
  <c r="X173" i="1" s="1"/>
  <c r="AE156" i="1"/>
  <c r="AE169" i="1"/>
  <c r="AE174" i="1" s="1"/>
  <c r="J174" i="1"/>
  <c r="R174" i="1"/>
  <c r="M170" i="1"/>
  <c r="M175" i="1" s="1"/>
  <c r="AB174" i="1"/>
  <c r="F116" i="1"/>
  <c r="F142" i="1"/>
  <c r="AB167" i="1"/>
  <c r="AB172" i="1" s="1"/>
  <c r="W168" i="1"/>
  <c r="W173" i="1" s="1"/>
  <c r="K174" i="1"/>
  <c r="S174" i="1"/>
  <c r="R170" i="1"/>
  <c r="R175" i="1" s="1"/>
  <c r="O174" i="1"/>
  <c r="C100" i="1"/>
  <c r="C97" i="1" s="1"/>
  <c r="B112" i="1"/>
  <c r="G139" i="1"/>
  <c r="N167" i="1"/>
  <c r="N172" i="1" s="1"/>
  <c r="AD167" i="1"/>
  <c r="AD172" i="1" s="1"/>
  <c r="K168" i="1"/>
  <c r="K173" i="1" s="1"/>
  <c r="S168" i="1"/>
  <c r="S173" i="1" s="1"/>
  <c r="AA168" i="1"/>
  <c r="H170" i="1"/>
  <c r="H175" i="1" s="1"/>
  <c r="P170" i="1"/>
  <c r="X170" i="1"/>
  <c r="X175" i="1" s="1"/>
  <c r="M174" i="1"/>
  <c r="U174" i="1"/>
  <c r="U170" i="1"/>
  <c r="U175" i="1" s="1"/>
  <c r="D100" i="1"/>
  <c r="D97" i="1" s="1"/>
  <c r="C107" i="1"/>
  <c r="G107" i="1" s="1"/>
  <c r="F135" i="1"/>
  <c r="AA174" i="1"/>
  <c r="I170" i="1"/>
  <c r="I175" i="1" s="1"/>
  <c r="Q170" i="1"/>
  <c r="Q175" i="1" s="1"/>
  <c r="Y170" i="1"/>
  <c r="Y175" i="1" s="1"/>
  <c r="AA156" i="1"/>
  <c r="I168" i="1"/>
  <c r="I173" i="1" s="1"/>
  <c r="W174" i="1"/>
  <c r="E100" i="1"/>
  <c r="B103" i="1"/>
  <c r="B121" i="1" s="1"/>
  <c r="B127" i="1" s="1"/>
  <c r="G138" i="1"/>
  <c r="F138" i="1"/>
  <c r="G141" i="1"/>
  <c r="M150" i="1"/>
  <c r="U150" i="1"/>
  <c r="G146" i="1"/>
  <c r="F148" i="1"/>
  <c r="F154" i="1" s="1"/>
  <c r="B154" i="1"/>
  <c r="B160" i="1" s="1"/>
  <c r="E152" i="1"/>
  <c r="M168" i="1"/>
  <c r="M173" i="1" s="1"/>
  <c r="U168" i="1"/>
  <c r="U173" i="1" s="1"/>
  <c r="AC168" i="1"/>
  <c r="AC173" i="1" s="1"/>
  <c r="S156" i="1"/>
  <c r="AB170" i="1"/>
  <c r="AB175" i="1" s="1"/>
  <c r="H119" i="1"/>
  <c r="B151" i="1"/>
  <c r="B157" i="1" s="1"/>
  <c r="F145" i="1"/>
  <c r="I167" i="1"/>
  <c r="I172" i="1" s="1"/>
  <c r="N168" i="1"/>
  <c r="N173" i="1" s="1"/>
  <c r="V168" i="1"/>
  <c r="V173" i="1" s="1"/>
  <c r="AD168" i="1"/>
  <c r="AD173" i="1" s="1"/>
  <c r="AC174" i="1"/>
  <c r="S170" i="1"/>
  <c r="S175" i="1" s="1"/>
  <c r="AA170" i="1"/>
  <c r="AA175" i="1" s="1"/>
  <c r="U166" i="1"/>
  <c r="AC156" i="1"/>
  <c r="H174" i="1"/>
  <c r="P174" i="1"/>
  <c r="J170" i="1"/>
  <c r="J175" i="1" s="1"/>
  <c r="AC170" i="1"/>
  <c r="AC175" i="1" s="1"/>
  <c r="Y174" i="1"/>
  <c r="B159" i="1"/>
  <c r="K156" i="1"/>
  <c r="W167" i="1"/>
  <c r="W172" i="1" s="1"/>
  <c r="Q168" i="1"/>
  <c r="Q173" i="1" s="1"/>
  <c r="I156" i="1"/>
  <c r="I169" i="1"/>
  <c r="I174" i="1" s="1"/>
  <c r="Q156" i="1"/>
  <c r="Q166" i="1" s="1"/>
  <c r="Q169" i="1"/>
  <c r="Q174" i="1" s="1"/>
  <c r="L170" i="1"/>
  <c r="L175" i="1" s="1"/>
  <c r="Z174" i="1"/>
  <c r="D159" i="1"/>
  <c r="D156" i="1" s="1"/>
  <c r="F132" i="1"/>
  <c r="F136" i="1"/>
  <c r="F141" i="1"/>
  <c r="I92" i="1" l="1"/>
  <c r="E95" i="1"/>
  <c r="D95" i="1"/>
  <c r="I82" i="1"/>
  <c r="E96" i="1"/>
  <c r="B170" i="1"/>
  <c r="D96" i="1"/>
  <c r="AB166" i="1"/>
  <c r="AB171" i="1" s="1"/>
  <c r="D55" i="1"/>
  <c r="F55" i="1"/>
  <c r="AC166" i="1"/>
  <c r="AA166" i="1"/>
  <c r="F160" i="1"/>
  <c r="T167" i="1"/>
  <c r="T172" i="1" s="1"/>
  <c r="AE37" i="1"/>
  <c r="AE35" i="1" s="1"/>
  <c r="S166" i="1"/>
  <c r="S171" i="1" s="1"/>
  <c r="C169" i="1"/>
  <c r="C174" i="1" s="1"/>
  <c r="J166" i="1"/>
  <c r="C170" i="1"/>
  <c r="R80" i="1"/>
  <c r="E18" i="1"/>
  <c r="D163" i="1"/>
  <c r="E88" i="1"/>
  <c r="E128" i="1"/>
  <c r="G122" i="1"/>
  <c r="F122" i="1"/>
  <c r="I79" i="1"/>
  <c r="V166" i="1"/>
  <c r="V171" i="1" s="1"/>
  <c r="V79" i="1"/>
  <c r="B165" i="1"/>
  <c r="B83" i="1"/>
  <c r="AC161" i="1"/>
  <c r="AC171" i="1" s="1"/>
  <c r="AC79" i="1"/>
  <c r="D94" i="1"/>
  <c r="D81" i="1" s="1"/>
  <c r="Y87" i="1"/>
  <c r="Y18" i="1"/>
  <c r="AA81" i="1"/>
  <c r="P163" i="1"/>
  <c r="P81" i="1"/>
  <c r="D118" i="1"/>
  <c r="D164" i="1"/>
  <c r="E89" i="1"/>
  <c r="N92" i="1"/>
  <c r="N166" i="1" s="1"/>
  <c r="M37" i="1"/>
  <c r="M167" i="1"/>
  <c r="M172" i="1" s="1"/>
  <c r="Y163" i="1"/>
  <c r="Y173" i="1" s="1"/>
  <c r="Y81" i="1"/>
  <c r="G71" i="1"/>
  <c r="F71" i="1"/>
  <c r="E65" i="1"/>
  <c r="D71" i="1"/>
  <c r="D65" i="1" s="1"/>
  <c r="F26" i="1"/>
  <c r="G26" i="1"/>
  <c r="S161" i="1"/>
  <c r="S79" i="1"/>
  <c r="AA87" i="1"/>
  <c r="AA18" i="1"/>
  <c r="P175" i="1"/>
  <c r="T161" i="1"/>
  <c r="AA173" i="1"/>
  <c r="C112" i="1"/>
  <c r="B118" i="1"/>
  <c r="P173" i="1"/>
  <c r="J161" i="1"/>
  <c r="J79" i="1"/>
  <c r="AE161" i="1"/>
  <c r="D124" i="1"/>
  <c r="R161" i="1"/>
  <c r="G28" i="1"/>
  <c r="F28" i="1"/>
  <c r="W161" i="1"/>
  <c r="W79" i="1"/>
  <c r="K83" i="1"/>
  <c r="K92" i="1"/>
  <c r="D92" i="1" s="1"/>
  <c r="R172" i="1"/>
  <c r="F153" i="1"/>
  <c r="G153" i="1"/>
  <c r="X161" i="1"/>
  <c r="X79" i="1"/>
  <c r="G100" i="1"/>
  <c r="F100" i="1"/>
  <c r="E97" i="1"/>
  <c r="H92" i="1"/>
  <c r="H79" i="1" s="1"/>
  <c r="P86" i="1"/>
  <c r="G96" i="1"/>
  <c r="F96" i="1"/>
  <c r="R92" i="1"/>
  <c r="R166" i="1" s="1"/>
  <c r="R171" i="1" s="1"/>
  <c r="R83" i="1"/>
  <c r="H161" i="1"/>
  <c r="B120" i="1"/>
  <c r="B126" i="1" s="1"/>
  <c r="J173" i="1"/>
  <c r="F157" i="1"/>
  <c r="G157" i="1"/>
  <c r="G25" i="1"/>
  <c r="F25" i="1"/>
  <c r="B93" i="1"/>
  <c r="B167" i="1" s="1"/>
  <c r="L87" i="1"/>
  <c r="B19" i="1"/>
  <c r="B87" i="1" s="1"/>
  <c r="L18" i="1"/>
  <c r="B18" i="1" s="1"/>
  <c r="B86" i="1" s="1"/>
  <c r="C19" i="1"/>
  <c r="C18" i="1" s="1"/>
  <c r="G104" i="1"/>
  <c r="F104" i="1"/>
  <c r="E158" i="1"/>
  <c r="G152" i="1"/>
  <c r="F152" i="1"/>
  <c r="B156" i="1"/>
  <c r="B169" i="1"/>
  <c r="B174" i="1" s="1"/>
  <c r="O168" i="1"/>
  <c r="O173" i="1" s="1"/>
  <c r="T92" i="1"/>
  <c r="T166" i="1" s="1"/>
  <c r="T171" i="1" s="1"/>
  <c r="T83" i="1"/>
  <c r="K87" i="1"/>
  <c r="K18" i="1"/>
  <c r="E126" i="1"/>
  <c r="G120" i="1"/>
  <c r="F120" i="1"/>
  <c r="E86" i="1"/>
  <c r="F151" i="1"/>
  <c r="J81" i="1"/>
  <c r="O87" i="1"/>
  <c r="O18" i="1"/>
  <c r="E39" i="1"/>
  <c r="G45" i="1"/>
  <c r="F45" i="1"/>
  <c r="D45" i="1"/>
  <c r="D39" i="1" s="1"/>
  <c r="D47" i="1"/>
  <c r="D41" i="1" s="1"/>
  <c r="G47" i="1"/>
  <c r="E41" i="1"/>
  <c r="F47" i="1"/>
  <c r="I166" i="1"/>
  <c r="I171" i="1" s="1"/>
  <c r="W171" i="1"/>
  <c r="S172" i="1"/>
  <c r="E150" i="1"/>
  <c r="G144" i="1"/>
  <c r="F144" i="1"/>
  <c r="E118" i="1"/>
  <c r="X171" i="1"/>
  <c r="AD166" i="1"/>
  <c r="AD171" i="1" s="1"/>
  <c r="AD79" i="1"/>
  <c r="C165" i="1"/>
  <c r="C83" i="1"/>
  <c r="F121" i="1"/>
  <c r="E127" i="1"/>
  <c r="G121" i="1"/>
  <c r="D162" i="1"/>
  <c r="E87" i="1"/>
  <c r="L37" i="1"/>
  <c r="M162" i="1"/>
  <c r="M86" i="1"/>
  <c r="O163" i="1"/>
  <c r="O81" i="1"/>
  <c r="V37" i="1"/>
  <c r="B92" i="1"/>
  <c r="B81" i="1"/>
  <c r="E125" i="1"/>
  <c r="F119" i="1"/>
  <c r="E70" i="1"/>
  <c r="I67" i="1"/>
  <c r="Z92" i="1"/>
  <c r="Z166" i="1" s="1"/>
  <c r="Z171" i="1" s="1"/>
  <c r="Z83" i="1"/>
  <c r="U87" i="1"/>
  <c r="U18" i="1"/>
  <c r="G159" i="1"/>
  <c r="F159" i="1"/>
  <c r="E156" i="1"/>
  <c r="F112" i="1"/>
  <c r="D165" i="1"/>
  <c r="E90" i="1"/>
  <c r="D83" i="1"/>
  <c r="C119" i="1"/>
  <c r="C125" i="1" s="1"/>
  <c r="Q87" i="1"/>
  <c r="Q18" i="1"/>
  <c r="N161" i="1"/>
  <c r="N79" i="1"/>
  <c r="E44" i="1"/>
  <c r="K43" i="1"/>
  <c r="K38" i="1"/>
  <c r="B175" i="1" l="1"/>
  <c r="K166" i="1"/>
  <c r="J171" i="1"/>
  <c r="B37" i="1"/>
  <c r="E35" i="1"/>
  <c r="AE34" i="1"/>
  <c r="E92" i="1"/>
  <c r="F92" i="1" s="1"/>
  <c r="D79" i="1"/>
  <c r="C81" i="1"/>
  <c r="C168" i="1"/>
  <c r="C173" i="1" s="1"/>
  <c r="R79" i="1"/>
  <c r="G44" i="1"/>
  <c r="F44" i="1"/>
  <c r="D44" i="1"/>
  <c r="E38" i="1"/>
  <c r="E43" i="1"/>
  <c r="V80" i="1"/>
  <c r="V167" i="1"/>
  <c r="V172" i="1" s="1"/>
  <c r="P161" i="1"/>
  <c r="P171" i="1" s="1"/>
  <c r="P79" i="1"/>
  <c r="K80" i="1"/>
  <c r="K37" i="1"/>
  <c r="F158" i="1"/>
  <c r="G158" i="1"/>
  <c r="E67" i="1"/>
  <c r="D70" i="1"/>
  <c r="G70" i="1"/>
  <c r="E64" i="1"/>
  <c r="F70" i="1"/>
  <c r="T79" i="1"/>
  <c r="U162" i="1"/>
  <c r="U172" i="1" s="1"/>
  <c r="U86" i="1"/>
  <c r="U80" i="1"/>
  <c r="F95" i="1"/>
  <c r="G95" i="1"/>
  <c r="E162" i="1"/>
  <c r="G87" i="1"/>
  <c r="F87" i="1"/>
  <c r="F39" i="1"/>
  <c r="G39" i="1"/>
  <c r="B124" i="1"/>
  <c r="B168" i="1"/>
  <c r="B173" i="1" s="1"/>
  <c r="N171" i="1"/>
  <c r="E163" i="1"/>
  <c r="G88" i="1"/>
  <c r="F88" i="1"/>
  <c r="E165" i="1"/>
  <c r="E83" i="1"/>
  <c r="G90" i="1"/>
  <c r="F90" i="1"/>
  <c r="D161" i="1"/>
  <c r="G126" i="1"/>
  <c r="F126" i="1"/>
  <c r="B79" i="1"/>
  <c r="H166" i="1"/>
  <c r="H171" i="1" s="1"/>
  <c r="C92" i="1"/>
  <c r="C79" i="1" s="1"/>
  <c r="C118" i="1"/>
  <c r="G118" i="1" s="1"/>
  <c r="G112" i="1"/>
  <c r="G65" i="1"/>
  <c r="F65" i="1"/>
  <c r="G150" i="1"/>
  <c r="F150" i="1"/>
  <c r="G119" i="1"/>
  <c r="M80" i="1"/>
  <c r="F118" i="1"/>
  <c r="G41" i="1"/>
  <c r="F41" i="1"/>
  <c r="O162" i="1"/>
  <c r="O172" i="1" s="1"/>
  <c r="O86" i="1"/>
  <c r="O80" i="1"/>
  <c r="B162" i="1"/>
  <c r="B80" i="1"/>
  <c r="Z79" i="1"/>
  <c r="AA172" i="1"/>
  <c r="AA86" i="1"/>
  <c r="AA80" i="1"/>
  <c r="G18" i="1"/>
  <c r="F18" i="1"/>
  <c r="L167" i="1"/>
  <c r="L172" i="1" s="1"/>
  <c r="C93" i="1"/>
  <c r="C80" i="1" s="1"/>
  <c r="G86" i="1"/>
  <c r="F86" i="1"/>
  <c r="Q162" i="1"/>
  <c r="Q172" i="1" s="1"/>
  <c r="Q86" i="1"/>
  <c r="Q80" i="1"/>
  <c r="G156" i="1"/>
  <c r="F156" i="1"/>
  <c r="G125" i="1"/>
  <c r="E124" i="1"/>
  <c r="F125" i="1"/>
  <c r="M161" i="1"/>
  <c r="M171" i="1" s="1"/>
  <c r="M79" i="1"/>
  <c r="F127" i="1"/>
  <c r="G127" i="1"/>
  <c r="K162" i="1"/>
  <c r="K86" i="1"/>
  <c r="L162" i="1"/>
  <c r="L80" i="1"/>
  <c r="L86" i="1"/>
  <c r="E164" i="1"/>
  <c r="G89" i="1"/>
  <c r="F89" i="1"/>
  <c r="E82" i="1"/>
  <c r="F19" i="1"/>
  <c r="Y162" i="1"/>
  <c r="Y172" i="1" s="1"/>
  <c r="Y80" i="1"/>
  <c r="Y86" i="1"/>
  <c r="C175" i="1"/>
  <c r="C161" i="1"/>
  <c r="C124" i="1"/>
  <c r="G169" i="1"/>
  <c r="F169" i="1"/>
  <c r="D82" i="1"/>
  <c r="F128" i="1"/>
  <c r="G128" i="1"/>
  <c r="E170" i="1"/>
  <c r="G19" i="1"/>
  <c r="E79" i="1" l="1"/>
  <c r="AE28" i="1"/>
  <c r="E34" i="1"/>
  <c r="AE33" i="1"/>
  <c r="G35" i="1"/>
  <c r="F35" i="1"/>
  <c r="D35" i="1"/>
  <c r="C166" i="1"/>
  <c r="B161" i="1"/>
  <c r="B172" i="1"/>
  <c r="G64" i="1"/>
  <c r="F64" i="1"/>
  <c r="D64" i="1"/>
  <c r="K167" i="1"/>
  <c r="K172" i="1" s="1"/>
  <c r="D93" i="1"/>
  <c r="D80" i="1" s="1"/>
  <c r="E93" i="1"/>
  <c r="E167" i="1" s="1"/>
  <c r="G38" i="1"/>
  <c r="E37" i="1"/>
  <c r="F38" i="1"/>
  <c r="F43" i="1"/>
  <c r="G43" i="1"/>
  <c r="E174" i="1"/>
  <c r="G164" i="1"/>
  <c r="F164" i="1"/>
  <c r="D43" i="1"/>
  <c r="D38" i="1"/>
  <c r="D37" i="1" s="1"/>
  <c r="Y161" i="1"/>
  <c r="Y171" i="1" s="1"/>
  <c r="Y79" i="1"/>
  <c r="L161" i="1"/>
  <c r="L171" i="1" s="1"/>
  <c r="L79" i="1"/>
  <c r="Q161" i="1"/>
  <c r="Q171" i="1" s="1"/>
  <c r="Q79" i="1"/>
  <c r="O161" i="1"/>
  <c r="O171" i="1" s="1"/>
  <c r="O79" i="1"/>
  <c r="G92" i="1"/>
  <c r="G163" i="1"/>
  <c r="F163" i="1"/>
  <c r="C167" i="1"/>
  <c r="C172" i="1" s="1"/>
  <c r="U161" i="1"/>
  <c r="U171" i="1" s="1"/>
  <c r="U79" i="1"/>
  <c r="G67" i="1"/>
  <c r="F67" i="1"/>
  <c r="D67" i="1"/>
  <c r="E61" i="1"/>
  <c r="G170" i="1"/>
  <c r="F170" i="1"/>
  <c r="G79" i="1"/>
  <c r="F79" i="1"/>
  <c r="AA171" i="1"/>
  <c r="AA79" i="1"/>
  <c r="G162" i="1"/>
  <c r="E161" i="1"/>
  <c r="F162" i="1"/>
  <c r="G124" i="1"/>
  <c r="F124" i="1"/>
  <c r="F83" i="1"/>
  <c r="G83" i="1"/>
  <c r="G82" i="1"/>
  <c r="F82" i="1"/>
  <c r="K161" i="1"/>
  <c r="K171" i="1" s="1"/>
  <c r="K79" i="1"/>
  <c r="G165" i="1"/>
  <c r="F165" i="1"/>
  <c r="B166" i="1"/>
  <c r="E33" i="1" l="1"/>
  <c r="AE32" i="1"/>
  <c r="AE27" i="1"/>
  <c r="F34" i="1"/>
  <c r="D34" i="1"/>
  <c r="G34" i="1"/>
  <c r="C171" i="1"/>
  <c r="G37" i="1"/>
  <c r="F37" i="1"/>
  <c r="B171" i="1"/>
  <c r="G93" i="1"/>
  <c r="F93" i="1"/>
  <c r="E80" i="1"/>
  <c r="G161" i="1"/>
  <c r="F161" i="1"/>
  <c r="G174" i="1"/>
  <c r="F174" i="1"/>
  <c r="D61" i="1"/>
  <c r="F61" i="1"/>
  <c r="G61" i="1"/>
  <c r="AE92" i="1" l="1"/>
  <c r="AE81" i="1"/>
  <c r="AE168" i="1"/>
  <c r="AE173" i="1" s="1"/>
  <c r="E94" i="1"/>
  <c r="E166" i="1" s="1"/>
  <c r="AE31" i="1"/>
  <c r="E32" i="1"/>
  <c r="E31" i="1"/>
  <c r="D33" i="1"/>
  <c r="D31" i="1" s="1"/>
  <c r="F33" i="1"/>
  <c r="G33" i="1"/>
  <c r="G80" i="1"/>
  <c r="F80" i="1"/>
  <c r="G167" i="1"/>
  <c r="F167" i="1"/>
  <c r="E172" i="1"/>
  <c r="F166" i="1" l="1"/>
  <c r="G166" i="1"/>
  <c r="E171" i="1"/>
  <c r="G32" i="1"/>
  <c r="F32" i="1"/>
  <c r="D32" i="1"/>
  <c r="F94" i="1"/>
  <c r="G94" i="1"/>
  <c r="E81" i="1"/>
  <c r="G31" i="1"/>
  <c r="F31" i="1"/>
  <c r="AE166" i="1"/>
  <c r="AE171" i="1" s="1"/>
  <c r="AE79" i="1"/>
  <c r="G172" i="1"/>
  <c r="F172" i="1"/>
  <c r="G171" i="1" l="1"/>
  <c r="F171" i="1"/>
  <c r="F81" i="1"/>
  <c r="G81" i="1"/>
  <c r="E173" i="1"/>
  <c r="G168" i="1"/>
  <c r="F168" i="1"/>
  <c r="F173" i="1" l="1"/>
  <c r="G173" i="1"/>
  <c r="D175" i="1"/>
  <c r="E175" i="1"/>
  <c r="F175" i="1"/>
  <c r="G175" i="1"/>
</calcChain>
</file>

<file path=xl/sharedStrings.xml><?xml version="1.0" encoding="utf-8"?>
<sst xmlns="http://schemas.openxmlformats.org/spreadsheetml/2006/main" count="228" uniqueCount="79">
  <si>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</si>
  <si>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</si>
  <si>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</si>
  <si>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</si>
  <si>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</si>
  <si>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</si>
  <si>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</si>
  <si>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</si>
  <si>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</si>
  <si>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</si>
  <si>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</si>
  <si>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</si>
  <si>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</si>
  <si>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</si>
  <si>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</si>
  <si>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</si>
  <si>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</si>
  <si>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</si>
  <si>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</si>
  <si>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</si>
  <si>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</si>
  <si>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</si>
  <si>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</si>
  <si>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</si>
  <si>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</si>
  <si>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</si>
  <si>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</si>
  <si>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</si>
  <si>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</si>
  <si>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</si>
  <si>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</si>
  <si>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</si>
  <si>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</si>
  <si>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</si>
  <si>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</si>
  <si>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</si>
  <si>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прогноз исполнения на 2022:                                                                                                                Проект планировки и межевания 13 мкр.- 346,18 тыс.руб.                                                                     Кадастровые работы по уточнению границ городских лесов в соответствии с материалами лесоустройства  - 1 500,00 тыс.рублей.                                                                                                                                           Кадастровые работы по разделу земельного участка ОАО РЖД - 800,00 тыс.рублей.                                              в 2022 году не будет исполнение на сумма 3 200 тыс.рублей., данные контракты переходят на следующий год, всвязи со сложностью формирования ЗУ, в данных  контракт не прописан срок оказания услуг
Контракт №1105 на выполнение работ по разработке, соглованию и утверждению ППиМТ для размещения объекта: «Филиал Русского музея в г.Когалыме» 600,00 тыс.рублей.
Контракт №1112 на выполнение кадастровых работ объекта: «Филиал Русского музея в г.Когалыме» цена контракта 150,00 тыс.рублей. 
Контракт №1108 на выполнение кадастровых работ объекта: «Музейный комплекс в районе Аэропорта» цена контракта 150,00 тыс.рублей.  
Контракт Образовательного центра: «Филиал Русского музея в г.Когалыме» 300,00 тыс.рублей.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</si>
  <si>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</si>
  <si>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</si>
  <si>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</si>
  <si>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 xml:space="preserve"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работы выполнены и оплачены в полном объеме.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работы выполнены и оплачены в полном объеме.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
Сетевой график не исполнен, в связи с нарушением сроков выполнения работ проектной организацией по МК №0187300013721000386 от 25.01.2022.
Экономия, в размере 104,50 тыс. руб., предложена к рассмотрению для закрытия на ближайшем заседании Думы города Когалыма о внесении изменений в бюджет на 2022 год. 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</si>
  <si>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</si>
  <si>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</si>
  <si>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r>
      <t xml:space="preserve">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85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
Работы по сносу выполнены. Оплата произведена в полном объеме. 
На выполнение работ по сносу ветхих и непригодных для проживания домов заключены МК:
- от 04.05.2022 №0187300013722000054 с ООО "Трэйд" (снос дома №11 по ул.Фестивальная) на сумму 793,02 тыс.руб.;
- от 17.05.2022 №0187300013722000057 с ООО "Югра Техник" (снос дома №7 по ул.Береговая) на сумму 1075,86 тыс.руб.;
- от 17.05.2022 №0187300013722000056 с ООО "Трэйд" (снос дома 61 по ул.Парковая) на сумму 975,58 тыс.руб.;
- от 17.05.2022 № 0187300013722000062 с ООО "КогалымРемСтройСервис" (снос дома 77 по ул.Набережная) на сумму 841,72 тыс.руб.;
- от 06.06.2022 №0187300013722000081 с ООО "Трэйд" (снос дома №9 по ул.Фестивальная); на сумму 576,3 тыс.руб.;
- от 06.06.2022 №0187300013722000083 с ООО "Трэйд" (снос дома №37 по ул.Набережная); на сумму 923,18 тыс.руб.;
- от 10.06.2022 №0187300013722000087 с ИП Шаманаевой В.П. (снос дома №73 по ул.Набережная); на сумму 860,12 тыс.руб..
Заключен контракт от 17.06.2022 №2022/15 с ООО "СеверСтройПроект" на оказание услуг по разработке проектно-сметной документации по демонтажу зданий каркасно-деревянной конструкции на сумму 600,00 тыс.руб.
Выполнены и оплачены работы по сносу домов №7 по ул.Береговая, №73 и №77 по ул.Набережная, №61 по ул.Парковая. 
Заключен контракт от 12.07.2022 №37 с ООО "Антей"  на выполнение работ по сносу ветхого и непригодного для проживания дома 12 по ул.Фестивальная на сумму 600,0 тыс.руб.
Выполнены и оплачены работы по сносу домов: №37 по ул.Набережная и №9 по ул.Фестивальная. 
Выделены дополнительные плановые ассигнования на мероприятия по сносу ветхих и непригодных для проживания домов в соответствии с постановлением Администрации города Когалыма от 15.08.2022 №1843 в сумме 4 479,9 тыс.руб.
Выполнены и оплачены работы по сносу дома №12 ул.Фестивальная. 
В соответствии с решением Думы г.Когалыма от 21.09.2022 №147-ГД выделены дополнительные плановые ассигнования в сумме 442,896 тыс.руб.
На основании приказа КФ Администрации г.Когалыма от 28.10.2022 №100 выделены дополнительные плановые ассигнования в сумме 1591,05тыс.руб.
На выполнение работ по сносу ветхих и непригодных для проживания домов заключены контракты:
- от 20.09.2022 №0187300013722000157 с ООО "ВТОР РЕСУРС" (ул.Береговая, д.3) на сумму 630,266 тыс.руб.;
- от 23.09.2022 №0187300013722000158 с ООО "Трэйд" (ул.Береговая, д.255) на сумму 597,323 тыс.руб.;
- от 03.10.2022 №0187300013722000162 с ИП Шаманаевой В.П. (ул.Береговая, д.14) на сумму 1 156,02 тыс.руб.;
- от 26.10.2022 №244с  ООО "Трэйд" (ул.Кирова, д.7) на сумму 600,00 тыс.руб.
Работы по заключенным контрактам выполнены. Оплата работ будет произведена в ноябре 2022 года. </t>
    </r>
    <r>
      <rPr>
        <b/>
        <sz val="14"/>
        <color theme="1"/>
        <rFont val="Times New Roman"/>
        <family val="1"/>
        <charset val="204"/>
      </rPr>
      <t>Работы по заключенным контрактам выполнены. Оплата работ будет произведена в ноябре 2022 года.</t>
    </r>
  </si>
  <si>
    <t>1.7. Строительство жилых домов на территории города Когалыма</t>
  </si>
  <si>
    <t>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работы выполнены и оплачены в полном объеме, получено разрешение на ввод объекта в эксплуатацию №RU86-301-470-2022 от 20.07.2022.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07.04.2021,
- работы выполнены и оплачены в полном объеме.</t>
  </si>
  <si>
    <t>1.7. 1.Строительство жилых домов на территории города Когалыма: трехэтажные жилые дома №3, №4 по ул. Комсомольской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</si>
  <si>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</si>
  <si>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Выделены дополнительные плановые ассигнования на обустройство МКД пандусами согласно постановления Администрации г.Когалыма от 28.03.2022 №706 в соответствии с приказом КФ Администрации г.Когалыма от 27.05.2022 №50-О.
С ИП Аразмедовой Айной Оремурадовной заключены муниципальные контракты на выполнение работ по устройству стационарных пандусов для инвалидов и маломобильных групп населения в многоквартирных жилых домах: 
от 25.07.2022 № 0187300013722000119  на сумму 663,598 т.р. (д.№37, подъезд 2 по ул.Дружбы Народов);
от 01.08.2022 №0187300013722000121 на сумму 587,866 т.р. (д.№11, подъезд 1 по ул.Сургутское шоссе):
от 01.08.2022 №0187300013722000122 на сумму 598,287 т.р.(д.№3, подъезд 1 по ул.Сургутское шоссе). 
Выполнены работы по обустройству пандусов по ул.Сургутское шоссе д.3 и д.11.
Оплата произведена в полном объеме.
Согласно доп.соглашения №2 от 06.10.2022 к МК от 25.07.2022 № 0187300013722000119 дата окончания исполнения контракта перенесена на 30.11.2022.
С ИП Аразмедовой Айной Оремурадовной заключен контракт на выполнение работ по расширению площадки крыльца подъезда для устройства стационарного пандуса, предназначенного для инвалидов и маломобильных групп населения в многоквартирном жилом доме (д.№37, подъезд 2 по ул.Дружбы Народов) от 21.11.2022 № 53  на сумму 127,608 т.р..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</si>
  <si>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</si>
  <si>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</si>
  <si>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</si>
  <si>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</si>
  <si>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</si>
  <si>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</si>
  <si>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</si>
  <si>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 xml:space="preserve">По состоянию на 01.12.2022 в списке молодых семей, претендующих на получение меры государственной поддержки  по городу Когалыму, состоят 7 семей. В 2022 году в соответствии с условиями муниципальной программы запланировано предоставление мер государственной поддрежки 4 молодым семьям: 2 семьям в апреле перечислена субсидия на приобретение жилого помещения или создание объекта индивидуального жилищного сторительства  на общую сумму 3 605 931 руб. - 171 792 руб.14 коп. из федерального бюджета, 3 253 811 руб. 64 коп. из бюджета автономного округа, 180 327 руб. 22 коп. из местного бюджета; 1 семье в июле на общую сумму 1 442 372 руб. 40 коп. -  68 716 руб.86 коп. из федерального бюджета, 1 301 524 руб. 65 коп. из бюджета автономного округа, 72 130 руб. 89 коп. из местного бюджета;  1 молодой семье в августе на общую сумму 841 383 руб. 90 коп. - 40 084 руб.83 коп. из федерального бюджета, 759 222 руб.72 коп. из бюджета автономного округа, 42 076 руб. 35 коп. из местного бюджета.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</si>
  <si>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</si>
  <si>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01.12.2022 состоит 6 человек.  </t>
  </si>
  <si>
    <t xml:space="preserve">2.3.Реализация полномочий по обеспечению жилыми помещениями отдельных категорий граждан (1) </t>
  </si>
  <si>
    <t>Не состоялся аукцион на приобретение бумаги.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</si>
  <si>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</si>
  <si>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</si>
  <si>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</si>
  <si>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</si>
  <si>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</si>
  <si>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</si>
  <si>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</si>
  <si>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</si>
  <si>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</si>
  <si>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>Основными статьями неисполнения являются:
- заработная плата и страховые взносы  - в связи с наличием вакансий, предоставлением листов нетрудоспособности, отпуска без сохранения заработной платы, а также выплатой денежного поощрения по результатам работы за I-II кварталы и год за фактически отработанное время;
- проезд в отпуск и обратно - расходы произведены согласно предоставленным авансовым отчетам.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</si>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</sst>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/>
    <xf numFmtId="0" fontId="0" fillId="0" borderId="0" xfId="0" applyFont="1" applyFill="1"/>
    <xf numFmtId="0" fontId="9" fillId="3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4" fontId="8" fillId="2" borderId="1" xfId="1" applyNumberFormat="1" applyFont="1" applyFill="1" applyBorder="1" applyAlignment="1" applyProtection="1">
      <alignment horizontal="left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left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7" fillId="3" borderId="1" xfId="1" applyNumberFormat="1" applyFont="1" applyFill="1" applyBorder="1" applyAlignment="1" applyProtection="1">
      <alignment horizontal="left" vertical="center"/>
    </xf>
    <xf numFmtId="168" fontId="9" fillId="5" borderId="1" xfId="1" applyNumberFormat="1" applyFont="1" applyFill="1" applyBorder="1" applyAlignment="1" applyProtection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0" fontId="8" fillId="2" borderId="1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left" vertical="center" wrapText="1"/>
    </xf>
    <xf numFmtId="168" fontId="9" fillId="0" borderId="1" xfId="1" applyNumberFormat="1" applyFont="1" applyFill="1" applyBorder="1" applyAlignment="1" applyProtection="1">
      <alignment horizontal="left" vertical="center" wrapText="1"/>
    </xf>
    <xf numFmtId="168" fontId="9" fillId="2" borderId="1" xfId="1" applyNumberFormat="1" applyFont="1" applyFill="1" applyBorder="1" applyAlignment="1" applyProtection="1">
      <alignment horizontal="left" vertical="center" wrapText="1"/>
    </xf>
    <xf numFmtId="168" fontId="9" fillId="3" borderId="1" xfId="1" applyNumberFormat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left" vertical="center"/>
    </xf>
    <xf numFmtId="164" fontId="7" fillId="0" borderId="1" xfId="1" applyNumberFormat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" fontId="7" fillId="0" borderId="1" xfId="1" applyNumberFormat="1" applyFont="1" applyFill="1" applyBorder="1" applyAlignment="1" applyProtection="1">
      <alignment horizontal="left" vertical="center" wrapText="1"/>
    </xf>
    <xf numFmtId="14" fontId="7" fillId="0" borderId="1" xfId="1" applyNumberFormat="1" applyFont="1" applyFill="1" applyBorder="1" applyAlignment="1" applyProtection="1">
      <alignment horizontal="left" vertical="center" wrapText="1"/>
    </xf>
    <xf numFmtId="164" fontId="9" fillId="0" borderId="1" xfId="1" applyNumberFormat="1" applyFont="1" applyFill="1" applyBorder="1" applyAlignment="1" applyProtection="1">
      <alignment horizontal="left" vertical="center" wrapText="1"/>
    </xf>
    <xf numFmtId="165" fontId="9" fillId="0" borderId="1" xfId="1" applyNumberFormat="1" applyFont="1" applyFill="1" applyBorder="1" applyAlignment="1" applyProtection="1">
      <alignment horizontal="left" vertical="center"/>
    </xf>
    <xf numFmtId="165" fontId="9" fillId="0" borderId="1" xfId="1" applyNumberFormat="1" applyFont="1" applyFill="1" applyBorder="1" applyAlignment="1" applyProtection="1">
      <alignment horizontal="left" vertical="center" wrapText="1"/>
    </xf>
    <xf numFmtId="165" fontId="8" fillId="0" borderId="1" xfId="1" applyNumberFormat="1" applyFont="1" applyFill="1" applyBorder="1" applyAlignment="1" applyProtection="1">
      <alignment horizontal="left" vertical="center" wrapText="1"/>
    </xf>
    <xf numFmtId="167" fontId="9" fillId="0" borderId="1" xfId="3" applyNumberFormat="1" applyFont="1" applyFill="1" applyBorder="1" applyAlignment="1" applyProtection="1">
      <alignment horizontal="left" vertical="center" wrapText="1"/>
    </xf>
    <xf numFmtId="167" fontId="9" fillId="0" borderId="1" xfId="1" applyNumberFormat="1" applyFont="1" applyFill="1" applyBorder="1" applyAlignment="1" applyProtection="1">
      <alignment horizontal="left" vertical="center" wrapText="1"/>
    </xf>
    <xf numFmtId="168" fontId="9" fillId="0" borderId="1" xfId="0" applyNumberFormat="1" applyFont="1" applyFill="1" applyBorder="1" applyAlignment="1">
      <alignment horizontal="left"/>
    </xf>
    <xf numFmtId="167" fontId="9" fillId="3" borderId="1" xfId="3" applyNumberFormat="1" applyFont="1" applyFill="1" applyBorder="1" applyAlignment="1" applyProtection="1">
      <alignment horizontal="left" vertical="center" wrapText="1"/>
    </xf>
    <xf numFmtId="167" fontId="9" fillId="3" borderId="1" xfId="1" applyNumberFormat="1" applyFont="1" applyFill="1" applyBorder="1" applyAlignment="1" applyProtection="1">
      <alignment horizontal="left" vertical="center" wrapText="1"/>
    </xf>
    <xf numFmtId="169" fontId="9" fillId="3" borderId="1" xfId="3" applyNumberFormat="1" applyFont="1" applyFill="1" applyBorder="1" applyAlignment="1" applyProtection="1">
      <alignment horizontal="left" vertical="center" wrapText="1"/>
    </xf>
    <xf numFmtId="164" fontId="9" fillId="3" borderId="1" xfId="1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/>
    </xf>
    <xf numFmtId="4" fontId="9" fillId="0" borderId="1" xfId="3" applyNumberFormat="1" applyFont="1" applyFill="1" applyBorder="1" applyAlignment="1" applyProtection="1">
      <alignment horizontal="left" vertical="center" wrapText="1"/>
    </xf>
    <xf numFmtId="168" fontId="9" fillId="0" borderId="1" xfId="0" applyNumberFormat="1" applyFont="1" applyFill="1" applyBorder="1" applyAlignment="1">
      <alignment horizontal="left" vertical="center"/>
    </xf>
    <xf numFmtId="4" fontId="9" fillId="0" borderId="1" xfId="1" applyNumberFormat="1" applyFont="1" applyFill="1" applyBorder="1" applyAlignment="1" applyProtection="1">
      <alignment horizontal="left" vertical="center" wrapText="1"/>
    </xf>
    <xf numFmtId="4" fontId="9" fillId="2" borderId="1" xfId="3" applyNumberFormat="1" applyFont="1" applyFill="1" applyBorder="1" applyAlignment="1" applyProtection="1">
      <alignment horizontal="left" vertical="center" wrapText="1"/>
    </xf>
    <xf numFmtId="4" fontId="9" fillId="2" borderId="1" xfId="1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>
      <alignment horizontal="left"/>
    </xf>
    <xf numFmtId="164" fontId="9" fillId="2" borderId="1" xfId="1" applyNumberFormat="1" applyFont="1" applyFill="1" applyBorder="1" applyAlignment="1" applyProtection="1">
      <alignment horizontal="left" vertical="top" wrapText="1"/>
    </xf>
    <xf numFmtId="169" fontId="9" fillId="2" borderId="1" xfId="3" applyNumberFormat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left" vertical="center" wrapText="1"/>
    </xf>
    <xf numFmtId="167" fontId="9" fillId="2" borderId="1" xfId="3" applyNumberFormat="1" applyFont="1" applyFill="1" applyBorder="1" applyAlignment="1" applyProtection="1">
      <alignment horizontal="left" vertical="center" wrapText="1"/>
    </xf>
    <xf numFmtId="167" fontId="9" fillId="2" borderId="1" xfId="1" applyNumberFormat="1" applyFont="1" applyFill="1" applyBorder="1" applyAlignment="1" applyProtection="1">
      <alignment horizontal="left" vertical="center" wrapText="1"/>
    </xf>
    <xf numFmtId="0" fontId="9" fillId="4" borderId="1" xfId="1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left" vertical="top"/>
    </xf>
    <xf numFmtId="168" fontId="9" fillId="2" borderId="1" xfId="3" applyNumberFormat="1" applyFont="1" applyFill="1" applyBorder="1" applyAlignment="1" applyProtection="1">
      <alignment horizontal="left" wrapText="1"/>
    </xf>
    <xf numFmtId="168" fontId="9" fillId="2" borderId="1" xfId="1" applyNumberFormat="1" applyFont="1" applyFill="1" applyBorder="1" applyAlignment="1" applyProtection="1">
      <alignment horizontal="left" wrapText="1"/>
    </xf>
    <xf numFmtId="168" fontId="9" fillId="0" borderId="1" xfId="3" applyNumberFormat="1" applyFont="1" applyFill="1" applyBorder="1" applyAlignment="1" applyProtection="1">
      <alignment horizontal="left"/>
    </xf>
    <xf numFmtId="168" fontId="9" fillId="0" borderId="1" xfId="1" applyNumberFormat="1" applyFont="1" applyFill="1" applyBorder="1" applyAlignment="1" applyProtection="1">
      <alignment horizontal="left"/>
    </xf>
    <xf numFmtId="0" fontId="9" fillId="5" borderId="1" xfId="1" applyFont="1" applyFill="1" applyBorder="1" applyAlignment="1" applyProtection="1">
      <alignment horizontal="left"/>
    </xf>
    <xf numFmtId="169" fontId="9" fillId="0" borderId="1" xfId="3" applyNumberFormat="1" applyFont="1" applyFill="1" applyBorder="1" applyAlignment="1" applyProtection="1">
      <alignment horizontal="left" vertical="center" wrapText="1"/>
    </xf>
    <xf numFmtId="164" fontId="9" fillId="5" borderId="1" xfId="1" applyNumberFormat="1" applyFont="1" applyFill="1" applyBorder="1" applyAlignment="1" applyProtection="1">
      <alignment horizontal="left" vertical="center" wrapText="1"/>
    </xf>
    <xf numFmtId="164" fontId="8" fillId="5" borderId="1" xfId="1" applyNumberFormat="1" applyFont="1" applyFill="1" applyBorder="1" applyAlignment="1" applyProtection="1">
      <alignment horizontal="left" vertical="center" wrapText="1"/>
    </xf>
    <xf numFmtId="0" fontId="9" fillId="3" borderId="1" xfId="1" applyFont="1" applyFill="1" applyBorder="1" applyAlignment="1" applyProtection="1">
      <alignment horizontal="left" vertical="center" wrapText="1"/>
    </xf>
    <xf numFmtId="164" fontId="8" fillId="3" borderId="1" xfId="1" applyNumberFormat="1" applyFont="1" applyFill="1" applyBorder="1" applyAlignment="1" applyProtection="1">
      <alignment horizontal="left" vertical="center" wrapText="1"/>
    </xf>
    <xf numFmtId="168" fontId="9" fillId="0" borderId="1" xfId="3" applyNumberFormat="1" applyFont="1" applyFill="1" applyBorder="1" applyAlignment="1" applyProtection="1">
      <alignment horizontal="left" vertical="center" wrapText="1"/>
    </xf>
    <xf numFmtId="168" fontId="9" fillId="0" borderId="1" xfId="0" applyNumberFormat="1" applyFont="1" applyFill="1" applyBorder="1" applyAlignment="1">
      <alignment horizontal="left" vertical="top"/>
    </xf>
    <xf numFmtId="4" fontId="11" fillId="0" borderId="1" xfId="1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>
      <alignment horizontal="left" vertical="top"/>
    </xf>
    <xf numFmtId="4" fontId="11" fillId="2" borderId="1" xfId="0" applyNumberFormat="1" applyFont="1" applyFill="1" applyBorder="1" applyAlignment="1">
      <alignment horizontal="left"/>
    </xf>
    <xf numFmtId="4" fontId="11" fillId="2" borderId="1" xfId="1" applyNumberFormat="1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left" vertical="center" wrapText="1"/>
    </xf>
    <xf numFmtId="168" fontId="9" fillId="0" borderId="1" xfId="0" applyNumberFormat="1" applyFont="1" applyFill="1" applyBorder="1" applyAlignment="1">
      <alignment horizontal="left" vertical="center" wrapText="1"/>
    </xf>
    <xf numFmtId="168" fontId="9" fillId="3" borderId="1" xfId="1" applyNumberFormat="1" applyFont="1" applyFill="1" applyBorder="1" applyAlignment="1" applyProtection="1">
      <alignment horizontal="left" vertical="center" wrapText="1"/>
    </xf>
    <xf numFmtId="168" fontId="9" fillId="3" borderId="1" xfId="0" applyNumberFormat="1" applyFont="1" applyFill="1" applyBorder="1" applyAlignment="1">
      <alignment horizontal="left" vertical="center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left" wrapText="1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 applyProtection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164" fontId="8" fillId="2" borderId="1" xfId="1" applyNumberFormat="1" applyFont="1" applyFill="1" applyBorder="1" applyAlignment="1" applyProtection="1">
      <alignment horizontal="left" vertical="center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4" fontId="8" fillId="0" borderId="3" xfId="1" applyNumberFormat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left" vertical="center" wrapText="1"/>
    </xf>
    <xf numFmtId="164" fontId="8" fillId="0" borderId="4" xfId="1" applyNumberFormat="1" applyFont="1" applyFill="1" applyBorder="1" applyAlignment="1" applyProtection="1">
      <alignment horizontal="left" wrapText="1"/>
    </xf>
    <xf numFmtId="164" fontId="8" fillId="0" borderId="2" xfId="1" applyNumberFormat="1" applyFont="1" applyFill="1" applyBorder="1" applyAlignment="1" applyProtection="1">
      <alignment horizontal="left" wrapText="1"/>
    </xf>
    <xf numFmtId="164" fontId="8" fillId="0" borderId="3" xfId="1" applyNumberFormat="1" applyFont="1" applyFill="1" applyBorder="1" applyAlignment="1" applyProtection="1">
      <alignment horizontal="left" wrapText="1"/>
    </xf>
    <xf numFmtId="164" fontId="8" fillId="2" borderId="4" xfId="1" applyNumberFormat="1" applyFont="1" applyFill="1" applyBorder="1" applyAlignment="1" applyProtection="1">
      <alignment horizontal="left" vertical="top" wrapText="1"/>
    </xf>
    <xf numFmtId="164" fontId="8" fillId="2" borderId="2" xfId="1" applyNumberFormat="1" applyFont="1" applyFill="1" applyBorder="1" applyAlignment="1" applyProtection="1">
      <alignment horizontal="left" vertical="top" wrapText="1"/>
    </xf>
    <xf numFmtId="164" fontId="8" fillId="2" borderId="3" xfId="1" applyNumberFormat="1" applyFont="1" applyFill="1" applyBorder="1" applyAlignment="1" applyProtection="1">
      <alignment horizontal="left" vertical="top" wrapText="1"/>
    </xf>
    <xf numFmtId="164" fontId="8" fillId="2" borderId="4" xfId="1" applyNumberFormat="1" applyFont="1" applyFill="1" applyBorder="1" applyAlignment="1" applyProtection="1">
      <alignment horizontal="center" vertical="top" wrapText="1"/>
    </xf>
    <xf numFmtId="164" fontId="8" fillId="2" borderId="2" xfId="1" applyNumberFormat="1" applyFont="1" applyFill="1" applyBorder="1" applyAlignment="1" applyProtection="1">
      <alignment horizontal="center" vertical="top" wrapText="1"/>
    </xf>
    <xf numFmtId="164" fontId="8" fillId="2" borderId="3" xfId="1" applyNumberFormat="1" applyFont="1" applyFill="1" applyBorder="1" applyAlignment="1" applyProtection="1">
      <alignment horizontal="center" vertical="top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3" xfId="1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Alignment="1" applyProtection="1">
      <alignment horizontal="center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left" vertical="center" wrapText="1"/>
    </xf>
    <xf numFmtId="165" fontId="9" fillId="2" borderId="1" xfId="1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horizontal="center"/>
    </xf>
    <xf numFmtId="164" fontId="3" fillId="2" borderId="0" xfId="1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8"/>
  <sheetViews>
    <sheetView tabSelected="1" zoomScale="60" zoomScaleNormal="60" workbookViewId="0">
      <pane xSplit="1" ySplit="7" topLeftCell="B158" activePane="bottomRight" state="frozen"/>
      <selection pane="topRight" activeCell="B1" sqref="B1"/>
      <selection pane="bottomLeft" activeCell="A8" sqref="A8"/>
      <selection pane="bottomRight" activeCell="A95" sqref="A95:XFD95"/>
    </sheetView>
  </sheetViews>
  <sheetFormatPr defaultColWidth="9.140625" defaultRowHeight="15" x14ac:dyDescent="0.25"/>
  <cols>
    <col min="1" max="1" width="48.85546875" style="25" customWidth="1"/>
    <col min="2" max="2" width="24.85546875" style="26" customWidth="1"/>
    <col min="3" max="3" width="15.85546875" style="26" customWidth="1"/>
    <col min="4" max="4" width="20.140625" style="26" customWidth="1"/>
    <col min="5" max="5" width="18.5703125" style="26" customWidth="1"/>
    <col min="6" max="6" width="21.85546875" style="26" bestFit="1" customWidth="1"/>
    <col min="7" max="7" width="23.28515625" style="26" bestFit="1" customWidth="1"/>
    <col min="8" max="8" width="16.7109375" style="26" customWidth="1"/>
    <col min="9" max="9" width="18.7109375" style="26" customWidth="1"/>
    <col min="10" max="10" width="16.5703125" style="26" customWidth="1"/>
    <col min="11" max="11" width="19" style="128" customWidth="1"/>
    <col min="12" max="12" width="18.42578125" style="26" customWidth="1"/>
    <col min="13" max="13" width="15.85546875" style="26" customWidth="1"/>
    <col min="14" max="14" width="16.42578125" style="26" customWidth="1"/>
    <col min="15" max="15" width="17" style="26" customWidth="1"/>
    <col min="16" max="16" width="15.5703125" style="26" customWidth="1"/>
    <col min="17" max="17" width="16.42578125" style="26" customWidth="1"/>
    <col min="18" max="18" width="16.7109375" style="26" customWidth="1"/>
    <col min="19" max="19" width="17.85546875" style="26" customWidth="1"/>
    <col min="20" max="20" width="13.5703125" style="26" customWidth="1"/>
    <col min="21" max="21" width="16.42578125" style="26" customWidth="1"/>
    <col min="22" max="22" width="15.28515625" style="26" customWidth="1"/>
    <col min="23" max="23" width="17" style="26" customWidth="1"/>
    <col min="24" max="24" width="16" style="26" customWidth="1"/>
    <col min="25" max="25" width="18.140625" style="26" customWidth="1"/>
    <col min="26" max="26" width="16.5703125" style="26" customWidth="1"/>
    <col min="27" max="27" width="18.42578125" style="26" customWidth="1"/>
    <col min="28" max="28" width="16" style="26" customWidth="1"/>
    <col min="29" max="29" width="18.140625" style="26" customWidth="1"/>
    <col min="30" max="30" width="17" style="26" customWidth="1"/>
    <col min="31" max="31" width="16.5703125" style="26" customWidth="1"/>
    <col min="32" max="32" width="92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124"/>
      <c r="L1" s="2"/>
      <c r="M1" s="2"/>
      <c r="N1" s="2"/>
      <c r="O1" s="2"/>
      <c r="P1" s="2"/>
      <c r="Q1" s="2"/>
      <c r="R1" s="2"/>
      <c r="S1" s="2"/>
      <c r="T1" s="95"/>
      <c r="U1" s="95"/>
      <c r="V1" s="95"/>
      <c r="W1" s="95"/>
      <c r="X1" s="95"/>
      <c r="Y1" s="95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124"/>
      <c r="L2" s="2"/>
      <c r="M2" s="2"/>
      <c r="N2" s="2"/>
      <c r="O2" s="2"/>
      <c r="P2" s="2"/>
      <c r="Q2" s="2"/>
      <c r="R2" s="2"/>
      <c r="S2" s="2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4"/>
      <c r="AF2" s="5"/>
    </row>
    <row r="3" spans="1:32" ht="20.25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"/>
      <c r="Q3" s="2"/>
      <c r="R3" s="2"/>
      <c r="S3" s="2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4"/>
      <c r="AF3" s="5"/>
    </row>
    <row r="4" spans="1:32" ht="20.25" x14ac:dyDescent="0.2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25"/>
      <c r="L5" s="8"/>
      <c r="M5" s="8"/>
      <c r="N5" s="8"/>
      <c r="O5" s="8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ht="15" customHeight="1" x14ac:dyDescent="0.25">
      <c r="A6" s="40" t="s">
        <v>2</v>
      </c>
      <c r="B6" s="41" t="s">
        <v>3</v>
      </c>
      <c r="C6" s="41" t="s">
        <v>3</v>
      </c>
      <c r="D6" s="41" t="s">
        <v>4</v>
      </c>
      <c r="E6" s="41" t="s">
        <v>5</v>
      </c>
      <c r="F6" s="41" t="s">
        <v>6</v>
      </c>
      <c r="G6" s="41"/>
      <c r="H6" s="41" t="s">
        <v>7</v>
      </c>
      <c r="I6" s="41"/>
      <c r="J6" s="41" t="s">
        <v>8</v>
      </c>
      <c r="K6" s="126"/>
      <c r="L6" s="41" t="s">
        <v>9</v>
      </c>
      <c r="M6" s="41"/>
      <c r="N6" s="41" t="s">
        <v>10</v>
      </c>
      <c r="O6" s="41"/>
      <c r="P6" s="41" t="s">
        <v>11</v>
      </c>
      <c r="Q6" s="41"/>
      <c r="R6" s="41" t="s">
        <v>12</v>
      </c>
      <c r="S6" s="41"/>
      <c r="T6" s="41" t="s">
        <v>13</v>
      </c>
      <c r="U6" s="41"/>
      <c r="V6" s="41" t="s">
        <v>14</v>
      </c>
      <c r="W6" s="41"/>
      <c r="X6" s="41" t="s">
        <v>15</v>
      </c>
      <c r="Y6" s="41"/>
      <c r="Z6" s="41" t="s">
        <v>16</v>
      </c>
      <c r="AA6" s="41"/>
      <c r="AB6" s="41" t="s">
        <v>17</v>
      </c>
      <c r="AC6" s="41"/>
      <c r="AD6" s="41" t="s">
        <v>18</v>
      </c>
      <c r="AE6" s="41"/>
      <c r="AF6" s="42" t="s">
        <v>19</v>
      </c>
    </row>
    <row r="7" spans="1:32" ht="37.5" x14ac:dyDescent="0.25">
      <c r="A7" s="40"/>
      <c r="B7" s="43" t="s">
        <v>20</v>
      </c>
      <c r="C7" s="44">
        <v>44896</v>
      </c>
      <c r="D7" s="44">
        <v>44896</v>
      </c>
      <c r="E7" s="44">
        <v>44896</v>
      </c>
      <c r="F7" s="41" t="s">
        <v>21</v>
      </c>
      <c r="G7" s="41" t="s">
        <v>22</v>
      </c>
      <c r="H7" s="45" t="s">
        <v>23</v>
      </c>
      <c r="I7" s="45" t="s">
        <v>24</v>
      </c>
      <c r="J7" s="45" t="s">
        <v>23</v>
      </c>
      <c r="K7" s="65" t="s">
        <v>24</v>
      </c>
      <c r="L7" s="45" t="s">
        <v>23</v>
      </c>
      <c r="M7" s="45" t="s">
        <v>24</v>
      </c>
      <c r="N7" s="45" t="s">
        <v>23</v>
      </c>
      <c r="O7" s="45" t="s">
        <v>24</v>
      </c>
      <c r="P7" s="45" t="s">
        <v>23</v>
      </c>
      <c r="Q7" s="45" t="s">
        <v>24</v>
      </c>
      <c r="R7" s="45" t="s">
        <v>23</v>
      </c>
      <c r="S7" s="45" t="s">
        <v>24</v>
      </c>
      <c r="T7" s="45" t="s">
        <v>23</v>
      </c>
      <c r="U7" s="45" t="s">
        <v>24</v>
      </c>
      <c r="V7" s="45" t="s">
        <v>23</v>
      </c>
      <c r="W7" s="45" t="s">
        <v>24</v>
      </c>
      <c r="X7" s="45" t="s">
        <v>23</v>
      </c>
      <c r="Y7" s="45" t="s">
        <v>24</v>
      </c>
      <c r="Z7" s="45" t="s">
        <v>23</v>
      </c>
      <c r="AA7" s="45" t="s">
        <v>24</v>
      </c>
      <c r="AB7" s="45" t="s">
        <v>23</v>
      </c>
      <c r="AC7" s="45" t="s">
        <v>24</v>
      </c>
      <c r="AD7" s="45" t="s">
        <v>23</v>
      </c>
      <c r="AE7" s="45" t="s">
        <v>24</v>
      </c>
      <c r="AF7" s="42"/>
    </row>
    <row r="8" spans="1:32" ht="18.75" x14ac:dyDescent="0.25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12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  <c r="Q8" s="47">
        <v>17</v>
      </c>
      <c r="R8" s="47">
        <v>18</v>
      </c>
      <c r="S8" s="47">
        <v>19</v>
      </c>
      <c r="T8" s="47">
        <v>20</v>
      </c>
      <c r="U8" s="47">
        <v>21</v>
      </c>
      <c r="V8" s="47">
        <v>22</v>
      </c>
      <c r="W8" s="47">
        <v>23</v>
      </c>
      <c r="X8" s="47">
        <v>24</v>
      </c>
      <c r="Y8" s="47">
        <v>25</v>
      </c>
      <c r="Z8" s="47">
        <v>26</v>
      </c>
      <c r="AA8" s="47">
        <v>27</v>
      </c>
      <c r="AB8" s="47">
        <v>28</v>
      </c>
      <c r="AC8" s="47">
        <v>29</v>
      </c>
      <c r="AD8" s="47">
        <v>30</v>
      </c>
      <c r="AE8" s="47">
        <v>31</v>
      </c>
      <c r="AF8" s="48">
        <v>32</v>
      </c>
    </row>
    <row r="9" spans="1:32" s="9" customFormat="1" ht="18.75" customHeight="1" x14ac:dyDescent="0.25">
      <c r="A9" s="32" t="s">
        <v>25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10" customFormat="1" ht="18.75" x14ac:dyDescent="0.25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s="10" customFormat="1" ht="18.75" customHeight="1" x14ac:dyDescent="0.25">
      <c r="A11" s="12" t="s">
        <v>27</v>
      </c>
      <c r="B11" s="12"/>
      <c r="C11" s="12"/>
      <c r="D11" s="12"/>
      <c r="E11" s="12"/>
      <c r="F11" s="12"/>
      <c r="G11" s="12"/>
      <c r="H11" s="12"/>
      <c r="I11" s="12"/>
      <c r="J11" s="12"/>
      <c r="K11" s="35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4"/>
    </row>
    <row r="12" spans="1:32" s="10" customFormat="1" ht="18.75" x14ac:dyDescent="0.3">
      <c r="A12" s="18" t="s">
        <v>28</v>
      </c>
      <c r="B12" s="49">
        <f>H12+J12+L12+N12+P12+R12+T12+V12+X12+Z12+AB12+AD12</f>
        <v>0</v>
      </c>
      <c r="C12" s="49">
        <f>H12+J12+L12+N12+P12+R12+T12+V12+X12+Z12+AB12</f>
        <v>0</v>
      </c>
      <c r="D12" s="50">
        <v>0</v>
      </c>
      <c r="E12" s="50">
        <v>0</v>
      </c>
      <c r="F12" s="51">
        <f>IFERROR(E12/B12*100,0)</f>
        <v>0</v>
      </c>
      <c r="G12" s="51">
        <f>IFERROR(E12/C12*100,0)</f>
        <v>0</v>
      </c>
      <c r="H12" s="37">
        <v>0</v>
      </c>
      <c r="I12" s="37">
        <v>0</v>
      </c>
      <c r="J12" s="37">
        <v>0</v>
      </c>
      <c r="K12" s="38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101"/>
    </row>
    <row r="13" spans="1:32" s="10" customFormat="1" ht="18.75" x14ac:dyDescent="0.3">
      <c r="A13" s="18" t="s">
        <v>29</v>
      </c>
      <c r="B13" s="49">
        <f>H13+J13+L13+N13+P13+R13+T13+V13+X13+Z13+AB13+AD13</f>
        <v>0</v>
      </c>
      <c r="C13" s="49">
        <f>H13+J13+L13+N13+P13+R13+T13+V13+X13+Z13+AB13</f>
        <v>0</v>
      </c>
      <c r="D13" s="50">
        <f>E13</f>
        <v>0</v>
      </c>
      <c r="E13" s="49">
        <f>I13+K13+M13+O13+Q13+S13+U13+W13+Y13+AA13+AC13+AE13</f>
        <v>0</v>
      </c>
      <c r="F13" s="51">
        <f>IFERROR(E13/B13*100,0)</f>
        <v>0</v>
      </c>
      <c r="G13" s="51">
        <f>IFERROR(E13/C13*100,0)</f>
        <v>0</v>
      </c>
      <c r="H13" s="37">
        <v>0</v>
      </c>
      <c r="I13" s="37">
        <v>0</v>
      </c>
      <c r="J13" s="37">
        <v>0</v>
      </c>
      <c r="K13" s="38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f>AD74</f>
        <v>0</v>
      </c>
      <c r="AE13" s="45">
        <v>0</v>
      </c>
      <c r="AF13" s="102"/>
    </row>
    <row r="14" spans="1:32" s="10" customFormat="1" ht="18.75" x14ac:dyDescent="0.3">
      <c r="A14" s="18" t="s">
        <v>30</v>
      </c>
      <c r="B14" s="49">
        <v>0</v>
      </c>
      <c r="C14" s="49">
        <f>H14+J14+L14+N14+P14+R14+T14+V14+X14+Z14+AB14</f>
        <v>0</v>
      </c>
      <c r="D14" s="50">
        <f>E14</f>
        <v>0</v>
      </c>
      <c r="E14" s="49">
        <f>I14+K14+M14+O14+Q14+S14+U14+W14+Y14+AA14+AC14+AE14</f>
        <v>0</v>
      </c>
      <c r="F14" s="51">
        <f>IFERROR(E14/B14*100,0)</f>
        <v>0</v>
      </c>
      <c r="G14" s="51">
        <f>IFERROR(E14/C14*100,0)</f>
        <v>0</v>
      </c>
      <c r="H14" s="37">
        <v>0</v>
      </c>
      <c r="I14" s="37">
        <v>0</v>
      </c>
      <c r="J14" s="37">
        <v>0</v>
      </c>
      <c r="K14" s="38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102"/>
    </row>
    <row r="15" spans="1:32" s="10" customFormat="1" ht="18.75" x14ac:dyDescent="0.3">
      <c r="A15" s="18" t="s">
        <v>31</v>
      </c>
      <c r="B15" s="49">
        <v>0</v>
      </c>
      <c r="C15" s="49">
        <f>H15+J15+L15+N15+P15+R15+T15+V15+X15+Z15+AB15</f>
        <v>0</v>
      </c>
      <c r="D15" s="50">
        <f>E15</f>
        <v>0</v>
      </c>
      <c r="E15" s="49">
        <f>I15+K15+M15+O15+Q15+S15+U15+W15+Y15+AA15+AC15+AE15</f>
        <v>0</v>
      </c>
      <c r="F15" s="51">
        <f>IFERROR(E15/B15*100,0)</f>
        <v>0</v>
      </c>
      <c r="G15" s="51">
        <f>IFERROR(E15/C15*100,0)</f>
        <v>0</v>
      </c>
      <c r="H15" s="37">
        <v>0</v>
      </c>
      <c r="I15" s="37">
        <v>0</v>
      </c>
      <c r="J15" s="37">
        <v>0</v>
      </c>
      <c r="K15" s="38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102"/>
    </row>
    <row r="16" spans="1:32" s="10" customFormat="1" ht="18.75" x14ac:dyDescent="0.3">
      <c r="A16" s="18" t="s">
        <v>32</v>
      </c>
      <c r="B16" s="49">
        <f>H16+J16+L16+N16+P16+R16+T16+V16+X16+Z16+AB16+AD16</f>
        <v>0</v>
      </c>
      <c r="C16" s="49">
        <f>H16+J16+L16+N16+P16+R16+T16+V16+X16+Z16+AB16</f>
        <v>0</v>
      </c>
      <c r="D16" s="50">
        <f>E16</f>
        <v>0</v>
      </c>
      <c r="E16" s="49">
        <f>I16+K16+M16+O16+Q16+S16+U16+W16+Y16+AA16+AC16+AE16</f>
        <v>0</v>
      </c>
      <c r="F16" s="51">
        <f>IFERROR(E16/B16*100,0)</f>
        <v>0</v>
      </c>
      <c r="G16" s="51">
        <f>IFERROR(E16/C16*100,0)</f>
        <v>0</v>
      </c>
      <c r="H16" s="37">
        <v>0</v>
      </c>
      <c r="I16" s="37">
        <v>0</v>
      </c>
      <c r="J16" s="37">
        <v>0</v>
      </c>
      <c r="K16" s="38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103"/>
    </row>
    <row r="17" spans="1:32" s="10" customFormat="1" ht="18.75" customHeight="1" x14ac:dyDescent="0.25">
      <c r="A17" s="12" t="s">
        <v>33</v>
      </c>
      <c r="B17" s="12"/>
      <c r="C17" s="12"/>
      <c r="D17" s="12"/>
      <c r="E17" s="12"/>
      <c r="F17" s="12"/>
      <c r="G17" s="12"/>
      <c r="H17" s="12"/>
      <c r="I17" s="12"/>
      <c r="J17" s="12"/>
      <c r="K17" s="35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4"/>
    </row>
    <row r="18" spans="1:32" s="10" customFormat="1" ht="18.75" x14ac:dyDescent="0.3">
      <c r="A18" s="18" t="s">
        <v>28</v>
      </c>
      <c r="B18" s="50">
        <f>H18+J18+L18+N18+P18+R18+T18+V18+X18+Z18+AB18+AD18</f>
        <v>0</v>
      </c>
      <c r="C18" s="49">
        <f>C19+C20+C21+C22</f>
        <v>0</v>
      </c>
      <c r="D18" s="50">
        <f>I18</f>
        <v>0</v>
      </c>
      <c r="E18" s="49">
        <f>E19+E20+E21+E22</f>
        <v>0</v>
      </c>
      <c r="F18" s="51">
        <f>IFERROR(E18/B18*100,0)</f>
        <v>0</v>
      </c>
      <c r="G18" s="51">
        <f>IFERROR(E18/C18*100,0)</f>
        <v>0</v>
      </c>
      <c r="H18" s="37">
        <v>0</v>
      </c>
      <c r="I18" s="37">
        <f t="shared" ref="I18:AE20" si="0">SUM(I19:I22)</f>
        <v>0</v>
      </c>
      <c r="J18" s="37">
        <v>0</v>
      </c>
      <c r="K18" s="38">
        <f t="shared" si="0"/>
        <v>0</v>
      </c>
      <c r="L18" s="37">
        <f t="shared" si="0"/>
        <v>0</v>
      </c>
      <c r="M18" s="37">
        <f t="shared" si="0"/>
        <v>0</v>
      </c>
      <c r="N18" s="37">
        <f t="shared" si="0"/>
        <v>0</v>
      </c>
      <c r="O18" s="37">
        <f t="shared" si="0"/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  <c r="S18" s="37">
        <f t="shared" si="0"/>
        <v>0</v>
      </c>
      <c r="T18" s="37">
        <f t="shared" si="0"/>
        <v>0</v>
      </c>
      <c r="U18" s="37">
        <f t="shared" si="0"/>
        <v>0</v>
      </c>
      <c r="V18" s="37">
        <v>0</v>
      </c>
      <c r="W18" s="37">
        <f t="shared" si="0"/>
        <v>0</v>
      </c>
      <c r="X18" s="37">
        <f t="shared" si="0"/>
        <v>0</v>
      </c>
      <c r="Y18" s="37">
        <f t="shared" si="0"/>
        <v>0</v>
      </c>
      <c r="Z18" s="37">
        <v>0</v>
      </c>
      <c r="AA18" s="37">
        <f t="shared" si="0"/>
        <v>0</v>
      </c>
      <c r="AB18" s="37">
        <v>0</v>
      </c>
      <c r="AC18" s="37">
        <f t="shared" si="0"/>
        <v>0</v>
      </c>
      <c r="AD18" s="37">
        <f t="shared" si="0"/>
        <v>0</v>
      </c>
      <c r="AE18" s="37">
        <f t="shared" si="0"/>
        <v>0</v>
      </c>
      <c r="AF18" s="101"/>
    </row>
    <row r="19" spans="1:32" s="10" customFormat="1" ht="18.75" x14ac:dyDescent="0.3">
      <c r="A19" s="18" t="s">
        <v>29</v>
      </c>
      <c r="B19" s="49">
        <f>H19+J19+L19+N19+P19+R19+T19+V19+X19+Z19+AB19+AD19</f>
        <v>0</v>
      </c>
      <c r="C19" s="49">
        <f>H19+J19+L19+N19+P19+R19+T19+V19+X19+Z19+AB19</f>
        <v>0</v>
      </c>
      <c r="D19" s="50">
        <f>I19</f>
        <v>0</v>
      </c>
      <c r="E19" s="49">
        <f>I19+K19+M19+O19+Q19+S19+U19+W19+Y19+AA19+AC19+AE19</f>
        <v>0</v>
      </c>
      <c r="F19" s="51">
        <f>IFERROR(E19/B19*100,0)</f>
        <v>0</v>
      </c>
      <c r="G19" s="51">
        <f>IFERROR(E19/C19*100,0)</f>
        <v>0</v>
      </c>
      <c r="H19" s="37">
        <v>0</v>
      </c>
      <c r="I19" s="37">
        <f t="shared" si="0"/>
        <v>0</v>
      </c>
      <c r="J19" s="37">
        <v>0</v>
      </c>
      <c r="K19" s="38">
        <f t="shared" si="0"/>
        <v>0</v>
      </c>
      <c r="L19" s="37">
        <f t="shared" si="0"/>
        <v>0</v>
      </c>
      <c r="M19" s="37">
        <f t="shared" si="0"/>
        <v>0</v>
      </c>
      <c r="N19" s="37">
        <f t="shared" si="0"/>
        <v>0</v>
      </c>
      <c r="O19" s="37">
        <f t="shared" si="0"/>
        <v>0</v>
      </c>
      <c r="P19" s="37">
        <v>0</v>
      </c>
      <c r="Q19" s="37">
        <f>SUM(Q20:Q23)</f>
        <v>0</v>
      </c>
      <c r="R19" s="37">
        <f>SUM(R20:R23)</f>
        <v>0</v>
      </c>
      <c r="S19" s="37">
        <f>SUM(S20:S23)</f>
        <v>0</v>
      </c>
      <c r="T19" s="37">
        <f>SUM(T20:T23)</f>
        <v>0</v>
      </c>
      <c r="U19" s="37">
        <f>SUM(U20:U23)</f>
        <v>0</v>
      </c>
      <c r="V19" s="37">
        <v>0</v>
      </c>
      <c r="W19" s="37">
        <f t="shared" ref="W19:Y20" si="1">SUM(W20:W23)</f>
        <v>0</v>
      </c>
      <c r="X19" s="37">
        <f t="shared" si="1"/>
        <v>0</v>
      </c>
      <c r="Y19" s="37">
        <f t="shared" si="1"/>
        <v>0</v>
      </c>
      <c r="Z19" s="37">
        <v>0</v>
      </c>
      <c r="AA19" s="37">
        <f>SUM(AA20:AA23)</f>
        <v>0</v>
      </c>
      <c r="AB19" s="37">
        <v>0</v>
      </c>
      <c r="AC19" s="37">
        <f>SUM(AC20:AC23)</f>
        <v>0</v>
      </c>
      <c r="AD19" s="37">
        <f>SUM(AD20:AD23)</f>
        <v>0</v>
      </c>
      <c r="AE19" s="37">
        <f>SUM(AE20:AE23)</f>
        <v>0</v>
      </c>
      <c r="AF19" s="102"/>
    </row>
    <row r="20" spans="1:32" s="10" customFormat="1" ht="18.75" x14ac:dyDescent="0.3">
      <c r="A20" s="18" t="s">
        <v>30</v>
      </c>
      <c r="B20" s="49">
        <v>0</v>
      </c>
      <c r="C20" s="49">
        <f>H20+J20+L20+N20+P20+R20+T20+V20+X20+Z20+AB20</f>
        <v>0</v>
      </c>
      <c r="D20" s="50">
        <f>I20</f>
        <v>0</v>
      </c>
      <c r="E20" s="49">
        <f>I20+K20+M20+O20+Q20+S20+U20+AD20+Y20+AA20+AC20+AE20</f>
        <v>0</v>
      </c>
      <c r="F20" s="51">
        <f>IFERROR(E20/B20*100,0)</f>
        <v>0</v>
      </c>
      <c r="G20" s="51">
        <f>IFERROR(E20/C20*100,0)</f>
        <v>0</v>
      </c>
      <c r="H20" s="37">
        <v>0</v>
      </c>
      <c r="I20" s="37">
        <f t="shared" si="0"/>
        <v>0</v>
      </c>
      <c r="J20" s="37">
        <v>0</v>
      </c>
      <c r="K20" s="38">
        <f t="shared" si="0"/>
        <v>0</v>
      </c>
      <c r="L20" s="37">
        <f t="shared" si="0"/>
        <v>0</v>
      </c>
      <c r="M20" s="37">
        <f t="shared" si="0"/>
        <v>0</v>
      </c>
      <c r="N20" s="37">
        <v>0</v>
      </c>
      <c r="O20" s="37">
        <f t="shared" si="0"/>
        <v>0</v>
      </c>
      <c r="P20" s="37">
        <f t="shared" si="0"/>
        <v>0</v>
      </c>
      <c r="Q20" s="37">
        <f t="shared" si="0"/>
        <v>0</v>
      </c>
      <c r="R20" s="37">
        <v>0</v>
      </c>
      <c r="S20" s="37">
        <f t="shared" si="0"/>
        <v>0</v>
      </c>
      <c r="T20" s="37">
        <f t="shared" si="0"/>
        <v>0</v>
      </c>
      <c r="U20" s="37">
        <f t="shared" si="0"/>
        <v>0</v>
      </c>
      <c r="V20" s="37">
        <v>0</v>
      </c>
      <c r="W20" s="37">
        <f t="shared" si="1"/>
        <v>0</v>
      </c>
      <c r="X20" s="37">
        <f t="shared" si="1"/>
        <v>0</v>
      </c>
      <c r="Y20" s="37">
        <f t="shared" si="1"/>
        <v>0</v>
      </c>
      <c r="Z20" s="37">
        <v>0</v>
      </c>
      <c r="AA20" s="37">
        <f>SUM(AA21:AA24)</f>
        <v>0</v>
      </c>
      <c r="AB20" s="37">
        <v>0</v>
      </c>
      <c r="AC20" s="37">
        <f>SUM(AC21:AC24)</f>
        <v>0</v>
      </c>
      <c r="AD20" s="37">
        <v>0</v>
      </c>
      <c r="AE20" s="37">
        <f>SUM(AE21:AE24)</f>
        <v>0</v>
      </c>
      <c r="AF20" s="102"/>
    </row>
    <row r="21" spans="1:32" s="10" customFormat="1" ht="18.75" x14ac:dyDescent="0.3">
      <c r="A21" s="18" t="s">
        <v>31</v>
      </c>
      <c r="B21" s="49">
        <f>H21+J21+L21+N21+P21+R21+T21+V21+X21+Z21+AB21+AD21</f>
        <v>0</v>
      </c>
      <c r="C21" s="49">
        <f>H21+J21+L21+N21+P21+R21+T21+V21+X21+Z21+AB21</f>
        <v>0</v>
      </c>
      <c r="D21" s="50">
        <f>I21</f>
        <v>0</v>
      </c>
      <c r="E21" s="49">
        <f>I21+K21+M21+O21+Q21+S21+U21+W21+Y21+AA21+AC21+AE21</f>
        <v>0</v>
      </c>
      <c r="F21" s="51">
        <f>IFERROR(E21/B21*100,0)</f>
        <v>0</v>
      </c>
      <c r="G21" s="51">
        <f>IFERROR(E21/C21*100,0)</f>
        <v>0</v>
      </c>
      <c r="H21" s="37">
        <v>0</v>
      </c>
      <c r="I21" s="37">
        <v>0</v>
      </c>
      <c r="J21" s="37">
        <v>0</v>
      </c>
      <c r="K21" s="38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102"/>
    </row>
    <row r="22" spans="1:32" s="10" customFormat="1" ht="18.75" x14ac:dyDescent="0.3">
      <c r="A22" s="18" t="s">
        <v>32</v>
      </c>
      <c r="B22" s="49">
        <f>H22+J22+L22+N22+P22+R22+T22+V22+X22+Z22+AB22+AD22</f>
        <v>0</v>
      </c>
      <c r="C22" s="49">
        <f>H22+J22+L22+N22+P22+R22+T22+V22+X22+Z22+AB22</f>
        <v>0</v>
      </c>
      <c r="D22" s="50">
        <f>I22</f>
        <v>0</v>
      </c>
      <c r="E22" s="49">
        <f>I22+K22+M22+O22+Q22+S22+U22+W22+Y22+AA22+AC22+AE22</f>
        <v>0</v>
      </c>
      <c r="F22" s="51">
        <f>IFERROR(E22/B22*100,0)</f>
        <v>0</v>
      </c>
      <c r="G22" s="51">
        <f>IFERROR(E22/C22*100,0)</f>
        <v>0</v>
      </c>
      <c r="H22" s="37">
        <v>0</v>
      </c>
      <c r="I22" s="37">
        <v>0</v>
      </c>
      <c r="J22" s="37">
        <v>0</v>
      </c>
      <c r="K22" s="38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103"/>
    </row>
    <row r="23" spans="1:32" s="10" customFormat="1" ht="18.75" x14ac:dyDescent="0.25">
      <c r="A23" s="11" t="s">
        <v>34</v>
      </c>
      <c r="B23" s="52"/>
      <c r="C23" s="53"/>
      <c r="D23" s="53"/>
      <c r="E23" s="52"/>
      <c r="F23" s="54"/>
      <c r="G23" s="54"/>
      <c r="H23" s="55"/>
      <c r="I23" s="55"/>
      <c r="J23" s="55"/>
      <c r="K23" s="6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20"/>
    </row>
    <row r="24" spans="1:32" s="10" customFormat="1" ht="18.75" customHeight="1" x14ac:dyDescent="0.25">
      <c r="A24" s="12" t="s">
        <v>35</v>
      </c>
      <c r="B24" s="13"/>
      <c r="C24" s="13"/>
      <c r="D24" s="13"/>
      <c r="E24" s="13"/>
      <c r="F24" s="13"/>
      <c r="G24" s="13"/>
      <c r="H24" s="13"/>
      <c r="I24" s="13"/>
      <c r="J24" s="13"/>
      <c r="K24" s="3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56"/>
    </row>
    <row r="25" spans="1:32" s="10" customFormat="1" ht="18.75" x14ac:dyDescent="0.3">
      <c r="A25" s="13" t="s">
        <v>28</v>
      </c>
      <c r="B25" s="57">
        <f>B31</f>
        <v>4223.6799999999994</v>
      </c>
      <c r="C25" s="57">
        <f t="shared" ref="C25:C28" si="2">C31</f>
        <v>708.66000000000008</v>
      </c>
      <c r="D25" s="45">
        <f t="shared" ref="D25:E28" si="3">I25+K25+M25+O25+Q25+S25</f>
        <v>20.99</v>
      </c>
      <c r="E25" s="45">
        <f t="shared" si="3"/>
        <v>233.3</v>
      </c>
      <c r="F25" s="51">
        <f>IFERROR(E25/B25*100,0)</f>
        <v>5.5236192135767874</v>
      </c>
      <c r="G25" s="51">
        <f>IFERROR(E25/C25*100,0)</f>
        <v>32.921288064798347</v>
      </c>
      <c r="H25" s="37">
        <v>0</v>
      </c>
      <c r="I25" s="37">
        <v>0</v>
      </c>
      <c r="J25" s="37">
        <v>0</v>
      </c>
      <c r="K25" s="38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f t="shared" ref="R25:AE28" si="4">R31</f>
        <v>20.99</v>
      </c>
      <c r="S25" s="37">
        <f t="shared" si="4"/>
        <v>20.99</v>
      </c>
      <c r="T25" s="37">
        <f t="shared" si="4"/>
        <v>212.31</v>
      </c>
      <c r="U25" s="37">
        <f t="shared" si="4"/>
        <v>212.31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f>AD31</f>
        <v>3862.7799999999997</v>
      </c>
      <c r="AE25" s="37">
        <v>0</v>
      </c>
      <c r="AF25" s="121" t="s">
        <v>36</v>
      </c>
    </row>
    <row r="26" spans="1:32" s="10" customFormat="1" ht="18.75" x14ac:dyDescent="0.3">
      <c r="A26" s="13" t="s">
        <v>29</v>
      </c>
      <c r="B26" s="57">
        <f>B32</f>
        <v>0</v>
      </c>
      <c r="C26" s="57">
        <f t="shared" si="2"/>
        <v>0</v>
      </c>
      <c r="D26" s="45">
        <f t="shared" si="3"/>
        <v>0</v>
      </c>
      <c r="E26" s="45">
        <f t="shared" si="3"/>
        <v>0</v>
      </c>
      <c r="F26" s="51">
        <f>IFERROR(E26/B26*100,0)</f>
        <v>0</v>
      </c>
      <c r="G26" s="51">
        <f>IFERROR(E26/C26*100,0)</f>
        <v>0</v>
      </c>
      <c r="H26" s="37">
        <v>0</v>
      </c>
      <c r="I26" s="37">
        <v>0</v>
      </c>
      <c r="J26" s="37">
        <v>0</v>
      </c>
      <c r="K26" s="38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f t="shared" si="4"/>
        <v>0</v>
      </c>
      <c r="S26" s="37">
        <f t="shared" si="4"/>
        <v>0</v>
      </c>
      <c r="T26" s="37">
        <f t="shared" si="4"/>
        <v>0</v>
      </c>
      <c r="U26" s="37">
        <f t="shared" si="4"/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f>AD32</f>
        <v>0</v>
      </c>
      <c r="AE26" s="37">
        <v>0</v>
      </c>
      <c r="AF26" s="122"/>
    </row>
    <row r="27" spans="1:32" s="10" customFormat="1" ht="18.75" x14ac:dyDescent="0.3">
      <c r="A27" s="13" t="s">
        <v>30</v>
      </c>
      <c r="B27" s="57">
        <f>B33</f>
        <v>527.32999999999993</v>
      </c>
      <c r="C27" s="57">
        <f t="shared" si="2"/>
        <v>212.31</v>
      </c>
      <c r="D27" s="45">
        <f t="shared" si="3"/>
        <v>0</v>
      </c>
      <c r="E27" s="45">
        <f t="shared" si="3"/>
        <v>212.31</v>
      </c>
      <c r="F27" s="51">
        <f>IFERROR(E27/B27*100,0)</f>
        <v>40.261316443213936</v>
      </c>
      <c r="G27" s="51">
        <f>IFERROR(E27/C27*100,0)</f>
        <v>100</v>
      </c>
      <c r="H27" s="37">
        <v>0</v>
      </c>
      <c r="I27" s="37">
        <v>0</v>
      </c>
      <c r="J27" s="37">
        <v>0</v>
      </c>
      <c r="K27" s="38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f t="shared" si="4"/>
        <v>0</v>
      </c>
      <c r="S27" s="37">
        <f t="shared" si="4"/>
        <v>0</v>
      </c>
      <c r="T27" s="37">
        <f t="shared" si="4"/>
        <v>212.31</v>
      </c>
      <c r="U27" s="37">
        <f t="shared" si="4"/>
        <v>212.31</v>
      </c>
      <c r="V27" s="37">
        <f t="shared" si="4"/>
        <v>0</v>
      </c>
      <c r="W27" s="37">
        <f t="shared" si="4"/>
        <v>0</v>
      </c>
      <c r="X27" s="37">
        <f t="shared" si="4"/>
        <v>0</v>
      </c>
      <c r="Y27" s="37">
        <f t="shared" si="4"/>
        <v>0</v>
      </c>
      <c r="Z27" s="37">
        <f t="shared" si="4"/>
        <v>0</v>
      </c>
      <c r="AA27" s="37">
        <f t="shared" si="4"/>
        <v>0</v>
      </c>
      <c r="AB27" s="37">
        <f t="shared" si="4"/>
        <v>0</v>
      </c>
      <c r="AC27" s="37">
        <f t="shared" si="4"/>
        <v>0</v>
      </c>
      <c r="AD27" s="37">
        <f t="shared" si="4"/>
        <v>315.02</v>
      </c>
      <c r="AE27" s="37">
        <f t="shared" si="4"/>
        <v>0</v>
      </c>
      <c r="AF27" s="122"/>
    </row>
    <row r="28" spans="1:32" s="10" customFormat="1" ht="18.75" x14ac:dyDescent="0.3">
      <c r="A28" s="13" t="s">
        <v>31</v>
      </c>
      <c r="B28" s="57">
        <f>B34</f>
        <v>496.35</v>
      </c>
      <c r="C28" s="57">
        <f t="shared" si="2"/>
        <v>496.35</v>
      </c>
      <c r="D28" s="45">
        <f t="shared" si="3"/>
        <v>20.99</v>
      </c>
      <c r="E28" s="45">
        <f t="shared" si="3"/>
        <v>20.99</v>
      </c>
      <c r="F28" s="51">
        <f>IFERROR(E28/B28*100,0)</f>
        <v>4.2288707565226149</v>
      </c>
      <c r="G28" s="51">
        <f>IFERROR(E28/C28*100,0)</f>
        <v>4.2288707565226149</v>
      </c>
      <c r="H28" s="37">
        <v>0</v>
      </c>
      <c r="I28" s="37">
        <v>0</v>
      </c>
      <c r="J28" s="37">
        <v>0</v>
      </c>
      <c r="K28" s="38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f t="shared" si="4"/>
        <v>20.99</v>
      </c>
      <c r="S28" s="37">
        <f t="shared" si="4"/>
        <v>20.99</v>
      </c>
      <c r="T28" s="37">
        <f t="shared" si="4"/>
        <v>0</v>
      </c>
      <c r="U28" s="37">
        <f t="shared" si="4"/>
        <v>0</v>
      </c>
      <c r="V28" s="37">
        <f t="shared" si="4"/>
        <v>0</v>
      </c>
      <c r="W28" s="37">
        <f t="shared" si="4"/>
        <v>0</v>
      </c>
      <c r="X28" s="37">
        <f t="shared" si="4"/>
        <v>127.6</v>
      </c>
      <c r="Y28" s="37">
        <f t="shared" si="4"/>
        <v>127.6</v>
      </c>
      <c r="Z28" s="37">
        <f t="shared" si="4"/>
        <v>0</v>
      </c>
      <c r="AA28" s="37">
        <f t="shared" si="4"/>
        <v>0</v>
      </c>
      <c r="AB28" s="37">
        <f t="shared" si="4"/>
        <v>0</v>
      </c>
      <c r="AC28" s="37">
        <f t="shared" si="4"/>
        <v>0</v>
      </c>
      <c r="AD28" s="37">
        <f t="shared" si="4"/>
        <v>347.76</v>
      </c>
      <c r="AE28" s="37">
        <f t="shared" si="4"/>
        <v>0</v>
      </c>
      <c r="AF28" s="122"/>
    </row>
    <row r="29" spans="1:32" s="10" customFormat="1" ht="279.75" customHeight="1" x14ac:dyDescent="0.25">
      <c r="A29" s="13" t="s">
        <v>32</v>
      </c>
      <c r="B29" s="57">
        <f>B35</f>
        <v>3200</v>
      </c>
      <c r="C29" s="49">
        <f>C35</f>
        <v>0</v>
      </c>
      <c r="D29" s="45">
        <f>I29+K29+M29+O29+Q29+S29</f>
        <v>0</v>
      </c>
      <c r="E29" s="45">
        <f>J29+L29+N29+P29+R29+T29</f>
        <v>0</v>
      </c>
      <c r="F29" s="58">
        <f>IFERROR(E29/B29*100,0)</f>
        <v>0</v>
      </c>
      <c r="G29" s="58">
        <f>IFERROR(E29/C29*100,0)</f>
        <v>0</v>
      </c>
      <c r="H29" s="37">
        <v>0</v>
      </c>
      <c r="I29" s="37">
        <v>0</v>
      </c>
      <c r="J29" s="37">
        <v>0</v>
      </c>
      <c r="K29" s="38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f t="shared" ref="Q29:T29" si="5">Q35</f>
        <v>0</v>
      </c>
      <c r="R29" s="37">
        <f t="shared" si="5"/>
        <v>0</v>
      </c>
      <c r="S29" s="37">
        <f t="shared" si="5"/>
        <v>0</v>
      </c>
      <c r="T29" s="37">
        <f t="shared" si="5"/>
        <v>0</v>
      </c>
      <c r="U29" s="37">
        <f>U35</f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3200</v>
      </c>
      <c r="AE29" s="37">
        <v>0</v>
      </c>
      <c r="AF29" s="123"/>
    </row>
    <row r="30" spans="1:32" s="10" customFormat="1" ht="18.75" x14ac:dyDescent="0.25">
      <c r="A30" s="13" t="s">
        <v>37</v>
      </c>
      <c r="B30" s="13"/>
      <c r="C30" s="13"/>
      <c r="D30" s="13"/>
      <c r="E30" s="13"/>
      <c r="F30" s="13"/>
      <c r="G30" s="13"/>
      <c r="H30" s="13"/>
      <c r="I30" s="13"/>
      <c r="J30" s="13"/>
      <c r="K30" s="3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36"/>
    </row>
    <row r="31" spans="1:32" s="10" customFormat="1" ht="18.75" x14ac:dyDescent="0.3">
      <c r="A31" s="18" t="s">
        <v>28</v>
      </c>
      <c r="B31" s="57">
        <f>H31+J31+L31+N31+P31+R31+T31+V31+X31+Z31+AB31+AD31</f>
        <v>4223.6799999999994</v>
      </c>
      <c r="C31" s="59">
        <f>C34+C33</f>
        <v>708.66000000000008</v>
      </c>
      <c r="D31" s="59">
        <f>D34+D33</f>
        <v>360.9</v>
      </c>
      <c r="E31" s="59">
        <f>E34+E33</f>
        <v>360.9</v>
      </c>
      <c r="F31" s="51">
        <f t="shared" ref="F31:F32" si="6">E31/B31*100</f>
        <v>8.5446814152587329</v>
      </c>
      <c r="G31" s="51">
        <f>IFERROR(E31/C31*100,0)</f>
        <v>50.927101854203705</v>
      </c>
      <c r="H31" s="59">
        <f>SUM(H32:H35)</f>
        <v>0</v>
      </c>
      <c r="I31" s="59">
        <v>0</v>
      </c>
      <c r="J31" s="59">
        <v>0</v>
      </c>
      <c r="K31" s="61">
        <f t="shared" ref="K31:AE31" si="7">SUM(K32:K35)</f>
        <v>0</v>
      </c>
      <c r="L31" s="59">
        <f t="shared" si="7"/>
        <v>0</v>
      </c>
      <c r="M31" s="59">
        <f t="shared" si="7"/>
        <v>0</v>
      </c>
      <c r="N31" s="59">
        <f t="shared" si="7"/>
        <v>0</v>
      </c>
      <c r="O31" s="59">
        <f t="shared" si="7"/>
        <v>0</v>
      </c>
      <c r="P31" s="59">
        <f t="shared" si="7"/>
        <v>0</v>
      </c>
      <c r="Q31" s="59">
        <f t="shared" si="7"/>
        <v>0</v>
      </c>
      <c r="R31" s="59">
        <f t="shared" si="7"/>
        <v>20.99</v>
      </c>
      <c r="S31" s="59">
        <f t="shared" si="7"/>
        <v>20.99</v>
      </c>
      <c r="T31" s="59">
        <f t="shared" si="7"/>
        <v>212.31</v>
      </c>
      <c r="U31" s="59">
        <f t="shared" si="7"/>
        <v>212.31</v>
      </c>
      <c r="V31" s="59">
        <f t="shared" si="7"/>
        <v>0</v>
      </c>
      <c r="W31" s="59">
        <f t="shared" si="7"/>
        <v>0</v>
      </c>
      <c r="X31" s="59">
        <f t="shared" si="7"/>
        <v>127.6</v>
      </c>
      <c r="Y31" s="59">
        <f t="shared" si="7"/>
        <v>127.6</v>
      </c>
      <c r="Z31" s="59">
        <f t="shared" si="7"/>
        <v>0</v>
      </c>
      <c r="AA31" s="59">
        <f t="shared" si="7"/>
        <v>0</v>
      </c>
      <c r="AB31" s="59">
        <f t="shared" si="7"/>
        <v>0</v>
      </c>
      <c r="AC31" s="59">
        <f t="shared" si="7"/>
        <v>0</v>
      </c>
      <c r="AD31" s="59">
        <f t="shared" si="7"/>
        <v>3862.7799999999997</v>
      </c>
      <c r="AE31" s="59">
        <f t="shared" si="7"/>
        <v>0</v>
      </c>
      <c r="AF31" s="115"/>
    </row>
    <row r="32" spans="1:32" s="10" customFormat="1" ht="18.75" x14ac:dyDescent="0.3">
      <c r="A32" s="18" t="s">
        <v>29</v>
      </c>
      <c r="B32" s="57">
        <f>H32+J32+L32+N32+P32+R32+T32+AD32+V32+X32+Z32+AB32</f>
        <v>0</v>
      </c>
      <c r="C32" s="59">
        <f t="shared" ref="C32:C33" si="8">H32+J32+L32+N32+P32+R32+T32+V32</f>
        <v>0</v>
      </c>
      <c r="D32" s="59">
        <f>E32</f>
        <v>0</v>
      </c>
      <c r="E32" s="57">
        <f>I32+K32+M32+O32+Q32+S32+U32+W32+Y32+AA32+AC32+AE32</f>
        <v>0</v>
      </c>
      <c r="F32" s="51" t="e">
        <f t="shared" si="6"/>
        <v>#DIV/0!</v>
      </c>
      <c r="G32" s="51">
        <f>IFERROR(E32/C32*100,0)</f>
        <v>0</v>
      </c>
      <c r="H32" s="59">
        <v>0</v>
      </c>
      <c r="I32" s="59">
        <v>0</v>
      </c>
      <c r="J32" s="59">
        <v>0</v>
      </c>
      <c r="K32" s="61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f>SUM(AE33:AE36)</f>
        <v>0</v>
      </c>
      <c r="AF32" s="116"/>
    </row>
    <row r="33" spans="1:32" s="10" customFormat="1" ht="18.75" x14ac:dyDescent="0.3">
      <c r="A33" s="18" t="s">
        <v>30</v>
      </c>
      <c r="B33" s="57">
        <f>H33+J33+L33+N33+P33+R33+T33+AD33+V33+X33+Z33+AB33</f>
        <v>527.32999999999993</v>
      </c>
      <c r="C33" s="59">
        <f t="shared" si="8"/>
        <v>212.31</v>
      </c>
      <c r="D33" s="59">
        <f>E33</f>
        <v>212.31</v>
      </c>
      <c r="E33" s="57">
        <f>I33+K33+M33+O33+Q33+S33+U33+W33+Y33+AA33+AC33+AE33</f>
        <v>212.31</v>
      </c>
      <c r="F33" s="51">
        <f>E33/B33*100</f>
        <v>40.261316443213936</v>
      </c>
      <c r="G33" s="51">
        <f>IFERROR(E33/C33*100,0)</f>
        <v>100</v>
      </c>
      <c r="H33" s="57">
        <v>0</v>
      </c>
      <c r="I33" s="59">
        <v>0</v>
      </c>
      <c r="J33" s="59">
        <v>0</v>
      </c>
      <c r="K33" s="61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212.31</v>
      </c>
      <c r="U33" s="59">
        <v>212.31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315.02</v>
      </c>
      <c r="AE33" s="59">
        <f>SUM(AE34:AE37)</f>
        <v>0</v>
      </c>
      <c r="AF33" s="116"/>
    </row>
    <row r="34" spans="1:32" s="10" customFormat="1" ht="18.75" x14ac:dyDescent="0.3">
      <c r="A34" s="18" t="s">
        <v>31</v>
      </c>
      <c r="B34" s="57">
        <f>H34+J34+L34+N34+P34+R34+T34+AD34+V34+X34+Z34+AB34</f>
        <v>496.35</v>
      </c>
      <c r="C34" s="59">
        <f>H34+J34+L34+N34+P34+R34+T34+V34+X34+AD34</f>
        <v>496.35</v>
      </c>
      <c r="D34" s="59">
        <f>E34</f>
        <v>148.59</v>
      </c>
      <c r="E34" s="57">
        <f>I34+K34+M34+O34+Q34+S34+U34+W34+Y34+AA34+AC34+AE34</f>
        <v>148.59</v>
      </c>
      <c r="F34" s="51">
        <f t="shared" ref="F34:F35" si="9">E34/B34*100</f>
        <v>29.936536718041708</v>
      </c>
      <c r="G34" s="51">
        <f>IFERROR(E34/C34*100,0)</f>
        <v>29.936536718041708</v>
      </c>
      <c r="H34" s="59">
        <v>0</v>
      </c>
      <c r="I34" s="59">
        <v>0</v>
      </c>
      <c r="J34" s="59">
        <v>0</v>
      </c>
      <c r="K34" s="61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20.99</v>
      </c>
      <c r="S34" s="59">
        <v>20.99</v>
      </c>
      <c r="T34" s="59">
        <v>0</v>
      </c>
      <c r="U34" s="59">
        <v>0</v>
      </c>
      <c r="V34" s="59">
        <v>0</v>
      </c>
      <c r="W34" s="59">
        <v>0</v>
      </c>
      <c r="X34" s="59">
        <v>127.6</v>
      </c>
      <c r="Y34" s="59">
        <v>127.6</v>
      </c>
      <c r="Z34" s="59">
        <v>0</v>
      </c>
      <c r="AA34" s="59">
        <v>0</v>
      </c>
      <c r="AB34" s="59">
        <v>0</v>
      </c>
      <c r="AC34" s="59">
        <v>0</v>
      </c>
      <c r="AD34" s="59">
        <v>347.76</v>
      </c>
      <c r="AE34" s="59">
        <f>SUM(AE35:AE38)</f>
        <v>0</v>
      </c>
      <c r="AF34" s="116"/>
    </row>
    <row r="35" spans="1:32" s="10" customFormat="1" ht="18.75" x14ac:dyDescent="0.3">
      <c r="A35" s="19" t="s">
        <v>32</v>
      </c>
      <c r="B35" s="60">
        <f>H35+J35+L35+N35+P35+R35+T35+AD35+V35+X35+Z35+AB35</f>
        <v>3200</v>
      </c>
      <c r="C35" s="61">
        <f>H35+J35+L35+N35+P35+R35+T35+V35</f>
        <v>0</v>
      </c>
      <c r="D35" s="61">
        <f>E35</f>
        <v>0</v>
      </c>
      <c r="E35" s="60">
        <f>I35+K35+M35+O35+Q35+S35+U35+W35+Y35+AA35+AC35+AE35</f>
        <v>0</v>
      </c>
      <c r="F35" s="62">
        <f t="shared" si="9"/>
        <v>0</v>
      </c>
      <c r="G35" s="62">
        <f>IFERROR(E35/C35*100,0)</f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3200</v>
      </c>
      <c r="AE35" s="61">
        <f>SUM(AE36:AE39)</f>
        <v>0</v>
      </c>
      <c r="AF35" s="117"/>
    </row>
    <row r="36" spans="1:32" s="10" customFormat="1" ht="18.75" x14ac:dyDescent="0.25">
      <c r="A36" s="34" t="s">
        <v>38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63"/>
    </row>
    <row r="37" spans="1:32" s="10" customFormat="1" ht="18.75" x14ac:dyDescent="0.3">
      <c r="A37" s="19" t="s">
        <v>28</v>
      </c>
      <c r="B37" s="60">
        <f>H37+J37+L37+N37+P37+R37+T37+V37+X37+Z37+AB37+AD37</f>
        <v>6045.5</v>
      </c>
      <c r="C37" s="61">
        <f>SUM(C38:C41)</f>
        <v>1947.33</v>
      </c>
      <c r="D37" s="61">
        <f>SUM(D38:D41)</f>
        <v>1947.33</v>
      </c>
      <c r="E37" s="61">
        <f>SUM(E38:E41)</f>
        <v>1947.33</v>
      </c>
      <c r="F37" s="64">
        <f>E37/B37*100</f>
        <v>32.211231494500041</v>
      </c>
      <c r="G37" s="64">
        <f>E37/C37*100</f>
        <v>100</v>
      </c>
      <c r="H37" s="61">
        <f>SUM(H38:H41)</f>
        <v>0</v>
      </c>
      <c r="I37" s="61">
        <f t="shared" ref="I37:AE37" si="10">SUM(I38:I41)</f>
        <v>0</v>
      </c>
      <c r="J37" s="61">
        <f t="shared" si="10"/>
        <v>0</v>
      </c>
      <c r="K37" s="61">
        <f t="shared" si="10"/>
        <v>0</v>
      </c>
      <c r="L37" s="61">
        <f t="shared" si="10"/>
        <v>0</v>
      </c>
      <c r="M37" s="61">
        <f t="shared" si="10"/>
        <v>0</v>
      </c>
      <c r="N37" s="61">
        <f t="shared" si="10"/>
        <v>0</v>
      </c>
      <c r="O37" s="61">
        <f t="shared" si="10"/>
        <v>0</v>
      </c>
      <c r="P37" s="61">
        <f t="shared" si="10"/>
        <v>1947.33</v>
      </c>
      <c r="Q37" s="61">
        <f t="shared" si="10"/>
        <v>1947.33</v>
      </c>
      <c r="R37" s="61">
        <f t="shared" si="10"/>
        <v>0</v>
      </c>
      <c r="S37" s="61">
        <f t="shared" si="10"/>
        <v>0</v>
      </c>
      <c r="T37" s="61">
        <f t="shared" si="10"/>
        <v>0</v>
      </c>
      <c r="U37" s="61">
        <f t="shared" si="10"/>
        <v>0</v>
      </c>
      <c r="V37" s="61">
        <f t="shared" si="10"/>
        <v>0</v>
      </c>
      <c r="W37" s="61">
        <f t="shared" si="10"/>
        <v>0</v>
      </c>
      <c r="X37" s="61">
        <f t="shared" si="10"/>
        <v>0</v>
      </c>
      <c r="Y37" s="61">
        <f t="shared" si="10"/>
        <v>0</v>
      </c>
      <c r="Z37" s="61">
        <f t="shared" si="10"/>
        <v>3993.68</v>
      </c>
      <c r="AA37" s="61">
        <f t="shared" si="10"/>
        <v>0</v>
      </c>
      <c r="AB37" s="61">
        <f t="shared" si="10"/>
        <v>0</v>
      </c>
      <c r="AC37" s="61">
        <f t="shared" si="10"/>
        <v>0</v>
      </c>
      <c r="AD37" s="60">
        <f>AD43</f>
        <v>104.49</v>
      </c>
      <c r="AE37" s="61">
        <f t="shared" si="10"/>
        <v>0</v>
      </c>
      <c r="AF37" s="118"/>
    </row>
    <row r="38" spans="1:32" s="10" customFormat="1" ht="18.75" x14ac:dyDescent="0.3">
      <c r="A38" s="19" t="s">
        <v>29</v>
      </c>
      <c r="B38" s="60">
        <f t="shared" ref="B38:E41" si="11">B44</f>
        <v>0</v>
      </c>
      <c r="C38" s="60">
        <f t="shared" si="11"/>
        <v>0</v>
      </c>
      <c r="D38" s="60">
        <f t="shared" si="11"/>
        <v>0</v>
      </c>
      <c r="E38" s="60">
        <f t="shared" si="11"/>
        <v>0</v>
      </c>
      <c r="F38" s="62">
        <f>IFERROR(E38/B38*100,0)</f>
        <v>0</v>
      </c>
      <c r="G38" s="62">
        <f>IFERROR(E38/C38*100,0)</f>
        <v>0</v>
      </c>
      <c r="H38" s="60">
        <f>H44</f>
        <v>0</v>
      </c>
      <c r="I38" s="60">
        <f t="shared" ref="I38:AE41" si="12">I44</f>
        <v>0</v>
      </c>
      <c r="J38" s="60">
        <f t="shared" si="12"/>
        <v>0</v>
      </c>
      <c r="K38" s="60">
        <f t="shared" si="12"/>
        <v>0</v>
      </c>
      <c r="L38" s="60">
        <f t="shared" si="12"/>
        <v>0</v>
      </c>
      <c r="M38" s="60">
        <f t="shared" si="12"/>
        <v>0</v>
      </c>
      <c r="N38" s="60">
        <f t="shared" si="12"/>
        <v>0</v>
      </c>
      <c r="O38" s="60">
        <f t="shared" si="12"/>
        <v>0</v>
      </c>
      <c r="P38" s="60">
        <v>0</v>
      </c>
      <c r="Q38" s="60">
        <f t="shared" si="12"/>
        <v>0</v>
      </c>
      <c r="R38" s="60">
        <f t="shared" si="12"/>
        <v>0</v>
      </c>
      <c r="S38" s="60">
        <f t="shared" si="12"/>
        <v>0</v>
      </c>
      <c r="T38" s="60">
        <f t="shared" si="12"/>
        <v>0</v>
      </c>
      <c r="U38" s="60">
        <f t="shared" si="12"/>
        <v>0</v>
      </c>
      <c r="V38" s="60">
        <f t="shared" si="12"/>
        <v>0</v>
      </c>
      <c r="W38" s="60">
        <f t="shared" si="12"/>
        <v>0</v>
      </c>
      <c r="X38" s="60">
        <f t="shared" si="12"/>
        <v>0</v>
      </c>
      <c r="Y38" s="60">
        <f t="shared" si="12"/>
        <v>0</v>
      </c>
      <c r="Z38" s="60">
        <v>0</v>
      </c>
      <c r="AA38" s="60">
        <f t="shared" si="12"/>
        <v>0</v>
      </c>
      <c r="AB38" s="60">
        <f t="shared" si="12"/>
        <v>0</v>
      </c>
      <c r="AC38" s="60">
        <f t="shared" si="12"/>
        <v>0</v>
      </c>
      <c r="AD38" s="60">
        <f t="shared" si="12"/>
        <v>0</v>
      </c>
      <c r="AE38" s="60">
        <f t="shared" si="12"/>
        <v>0</v>
      </c>
      <c r="AF38" s="119"/>
    </row>
    <row r="39" spans="1:32" s="10" customFormat="1" ht="18.75" x14ac:dyDescent="0.3">
      <c r="A39" s="19" t="s">
        <v>30</v>
      </c>
      <c r="B39" s="60">
        <f t="shared" si="11"/>
        <v>0</v>
      </c>
      <c r="C39" s="60">
        <f>C45</f>
        <v>0</v>
      </c>
      <c r="D39" s="60">
        <f t="shared" si="11"/>
        <v>0</v>
      </c>
      <c r="E39" s="60">
        <f t="shared" si="11"/>
        <v>0</v>
      </c>
      <c r="F39" s="62">
        <f>IFERROR(E39/B39*100,0)</f>
        <v>0</v>
      </c>
      <c r="G39" s="62">
        <f>IFERROR(E39/C39*100,0)</f>
        <v>0</v>
      </c>
      <c r="H39" s="60">
        <f>H45</f>
        <v>0</v>
      </c>
      <c r="I39" s="60">
        <f t="shared" si="12"/>
        <v>0</v>
      </c>
      <c r="J39" s="60">
        <f t="shared" si="12"/>
        <v>0</v>
      </c>
      <c r="K39" s="60">
        <f t="shared" si="12"/>
        <v>0</v>
      </c>
      <c r="L39" s="60">
        <f t="shared" si="12"/>
        <v>0</v>
      </c>
      <c r="M39" s="60">
        <f t="shared" si="12"/>
        <v>0</v>
      </c>
      <c r="N39" s="60">
        <f t="shared" si="12"/>
        <v>0</v>
      </c>
      <c r="O39" s="60">
        <f t="shared" si="12"/>
        <v>0</v>
      </c>
      <c r="P39" s="60">
        <f t="shared" si="12"/>
        <v>0</v>
      </c>
      <c r="Q39" s="60">
        <f t="shared" si="12"/>
        <v>0</v>
      </c>
      <c r="R39" s="60">
        <f t="shared" si="12"/>
        <v>0</v>
      </c>
      <c r="S39" s="60">
        <f t="shared" si="12"/>
        <v>0</v>
      </c>
      <c r="T39" s="60">
        <f t="shared" si="12"/>
        <v>0</v>
      </c>
      <c r="U39" s="60">
        <f t="shared" si="12"/>
        <v>0</v>
      </c>
      <c r="V39" s="60">
        <f t="shared" si="12"/>
        <v>0</v>
      </c>
      <c r="W39" s="60">
        <f t="shared" si="12"/>
        <v>0</v>
      </c>
      <c r="X39" s="60">
        <f t="shared" si="12"/>
        <v>0</v>
      </c>
      <c r="Y39" s="60">
        <f t="shared" si="12"/>
        <v>0</v>
      </c>
      <c r="Z39" s="60">
        <f t="shared" si="12"/>
        <v>0</v>
      </c>
      <c r="AA39" s="60">
        <f t="shared" si="12"/>
        <v>0</v>
      </c>
      <c r="AB39" s="60">
        <f t="shared" si="12"/>
        <v>0</v>
      </c>
      <c r="AC39" s="60">
        <f t="shared" si="12"/>
        <v>0</v>
      </c>
      <c r="AD39" s="60">
        <f>AD45</f>
        <v>0</v>
      </c>
      <c r="AE39" s="60">
        <f t="shared" si="12"/>
        <v>0</v>
      </c>
      <c r="AF39" s="119"/>
    </row>
    <row r="40" spans="1:32" s="10" customFormat="1" ht="18.75" x14ac:dyDescent="0.3">
      <c r="A40" s="19" t="s">
        <v>31</v>
      </c>
      <c r="B40" s="60">
        <f t="shared" si="11"/>
        <v>6045.5</v>
      </c>
      <c r="C40" s="60">
        <f t="shared" si="11"/>
        <v>1947.33</v>
      </c>
      <c r="D40" s="60">
        <f t="shared" si="11"/>
        <v>1947.33</v>
      </c>
      <c r="E40" s="60">
        <f t="shared" si="11"/>
        <v>1947.33</v>
      </c>
      <c r="F40" s="62">
        <f>IFERROR(E40/B40*100,0)</f>
        <v>32.211231494500041</v>
      </c>
      <c r="G40" s="62">
        <f>IFERROR(E40/C40*100,0)</f>
        <v>100</v>
      </c>
      <c r="H40" s="60">
        <f>H46</f>
        <v>0</v>
      </c>
      <c r="I40" s="60">
        <f t="shared" si="12"/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1947.33</v>
      </c>
      <c r="Q40" s="60">
        <f t="shared" si="12"/>
        <v>1947.33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3993.68</v>
      </c>
      <c r="AA40" s="60">
        <f t="shared" si="12"/>
        <v>0</v>
      </c>
      <c r="AB40" s="60">
        <f t="shared" si="12"/>
        <v>0</v>
      </c>
      <c r="AC40" s="60">
        <f t="shared" si="12"/>
        <v>0</v>
      </c>
      <c r="AD40" s="60">
        <f>AD46</f>
        <v>104.49</v>
      </c>
      <c r="AE40" s="60">
        <f t="shared" si="12"/>
        <v>0</v>
      </c>
      <c r="AF40" s="119"/>
    </row>
    <row r="41" spans="1:32" s="10" customFormat="1" ht="18.75" x14ac:dyDescent="0.3">
      <c r="A41" s="19" t="s">
        <v>32</v>
      </c>
      <c r="B41" s="60">
        <f t="shared" si="11"/>
        <v>0</v>
      </c>
      <c r="C41" s="60">
        <f t="shared" si="11"/>
        <v>0</v>
      </c>
      <c r="D41" s="60">
        <f t="shared" si="11"/>
        <v>0</v>
      </c>
      <c r="E41" s="60">
        <f t="shared" si="11"/>
        <v>0</v>
      </c>
      <c r="F41" s="62">
        <f>IFERROR(E41/B41*100,0)</f>
        <v>0</v>
      </c>
      <c r="G41" s="62">
        <f>IFERROR(E41/C41*100,0)</f>
        <v>0</v>
      </c>
      <c r="H41" s="60">
        <f>H47</f>
        <v>0</v>
      </c>
      <c r="I41" s="60">
        <f t="shared" si="12"/>
        <v>0</v>
      </c>
      <c r="J41" s="60">
        <f t="shared" si="12"/>
        <v>0</v>
      </c>
      <c r="K41" s="60">
        <f t="shared" si="12"/>
        <v>0</v>
      </c>
      <c r="L41" s="60">
        <f t="shared" si="12"/>
        <v>0</v>
      </c>
      <c r="M41" s="60">
        <f t="shared" si="12"/>
        <v>0</v>
      </c>
      <c r="N41" s="60">
        <f t="shared" si="12"/>
        <v>0</v>
      </c>
      <c r="O41" s="60">
        <f t="shared" si="12"/>
        <v>0</v>
      </c>
      <c r="P41" s="60">
        <f t="shared" si="12"/>
        <v>0</v>
      </c>
      <c r="Q41" s="60">
        <f t="shared" si="12"/>
        <v>0</v>
      </c>
      <c r="R41" s="60">
        <f t="shared" si="12"/>
        <v>0</v>
      </c>
      <c r="S41" s="60">
        <f t="shared" si="12"/>
        <v>0</v>
      </c>
      <c r="T41" s="60">
        <f t="shared" si="12"/>
        <v>0</v>
      </c>
      <c r="U41" s="60">
        <f t="shared" si="12"/>
        <v>0</v>
      </c>
      <c r="V41" s="60">
        <f t="shared" si="12"/>
        <v>0</v>
      </c>
      <c r="W41" s="60">
        <f t="shared" si="12"/>
        <v>0</v>
      </c>
      <c r="X41" s="60">
        <f t="shared" si="12"/>
        <v>0</v>
      </c>
      <c r="Y41" s="60">
        <f t="shared" si="12"/>
        <v>0</v>
      </c>
      <c r="Z41" s="60">
        <f t="shared" si="12"/>
        <v>0</v>
      </c>
      <c r="AA41" s="60">
        <f t="shared" si="12"/>
        <v>0</v>
      </c>
      <c r="AB41" s="60">
        <f t="shared" si="12"/>
        <v>0</v>
      </c>
      <c r="AC41" s="60">
        <f t="shared" si="12"/>
        <v>0</v>
      </c>
      <c r="AD41" s="60">
        <f t="shared" si="12"/>
        <v>0</v>
      </c>
      <c r="AE41" s="60">
        <f t="shared" si="12"/>
        <v>0</v>
      </c>
      <c r="AF41" s="120"/>
    </row>
    <row r="42" spans="1:32" s="10" customFormat="1" ht="30" customHeight="1" x14ac:dyDescent="0.25">
      <c r="A42" s="35" t="s">
        <v>39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15"/>
    </row>
    <row r="43" spans="1:32" s="10" customFormat="1" ht="231.75" customHeight="1" x14ac:dyDescent="0.25">
      <c r="A43" s="34" t="s">
        <v>28</v>
      </c>
      <c r="B43" s="38">
        <f>H43+J43+L43+N43+P43+R43+T43+V43+X43+Z43+AB43+AD43</f>
        <v>6045.5</v>
      </c>
      <c r="C43" s="38">
        <f>SUM(C44:C47)</f>
        <v>1947.33</v>
      </c>
      <c r="D43" s="38">
        <f>SUM(D44:D47)</f>
        <v>1947.33</v>
      </c>
      <c r="E43" s="38">
        <f>SUM(E44:E47)</f>
        <v>1947.33</v>
      </c>
      <c r="F43" s="38">
        <f>IFERROR(E43/B43*100,0)</f>
        <v>32.211231494500041</v>
      </c>
      <c r="G43" s="38">
        <f>IFERROR(E43/C43*100,0)</f>
        <v>100</v>
      </c>
      <c r="H43" s="38">
        <f>SUM(H44:H47)</f>
        <v>0</v>
      </c>
      <c r="I43" s="38">
        <v>0</v>
      </c>
      <c r="J43" s="38">
        <v>0</v>
      </c>
      <c r="K43" s="38">
        <f t="shared" ref="K43:AE44" si="13">SUM(K44:K47)</f>
        <v>0</v>
      </c>
      <c r="L43" s="38">
        <f t="shared" si="13"/>
        <v>0</v>
      </c>
      <c r="M43" s="38">
        <f t="shared" si="13"/>
        <v>0</v>
      </c>
      <c r="N43" s="38">
        <f t="shared" si="13"/>
        <v>0</v>
      </c>
      <c r="O43" s="38">
        <f t="shared" si="13"/>
        <v>0</v>
      </c>
      <c r="P43" s="38">
        <f t="shared" si="13"/>
        <v>1947.33</v>
      </c>
      <c r="Q43" s="38">
        <f t="shared" si="13"/>
        <v>1947.33</v>
      </c>
      <c r="R43" s="38">
        <f t="shared" si="13"/>
        <v>0</v>
      </c>
      <c r="S43" s="38">
        <f t="shared" si="13"/>
        <v>0</v>
      </c>
      <c r="T43" s="38">
        <f t="shared" si="13"/>
        <v>0</v>
      </c>
      <c r="U43" s="38">
        <f t="shared" si="13"/>
        <v>0</v>
      </c>
      <c r="V43" s="38">
        <f t="shared" si="13"/>
        <v>0</v>
      </c>
      <c r="W43" s="38">
        <f t="shared" si="13"/>
        <v>0</v>
      </c>
      <c r="X43" s="38">
        <f t="shared" si="13"/>
        <v>0</v>
      </c>
      <c r="Y43" s="38">
        <f t="shared" si="13"/>
        <v>0</v>
      </c>
      <c r="Z43" s="38">
        <f t="shared" si="13"/>
        <v>3993.68</v>
      </c>
      <c r="AA43" s="38">
        <f t="shared" si="13"/>
        <v>0</v>
      </c>
      <c r="AB43" s="38">
        <f t="shared" si="13"/>
        <v>0</v>
      </c>
      <c r="AC43" s="38">
        <f t="shared" si="13"/>
        <v>0</v>
      </c>
      <c r="AD43" s="38">
        <f t="shared" si="13"/>
        <v>104.49</v>
      </c>
      <c r="AE43" s="65">
        <f t="shared" si="13"/>
        <v>0</v>
      </c>
      <c r="AF43" s="108" t="s">
        <v>40</v>
      </c>
    </row>
    <row r="44" spans="1:32" s="10" customFormat="1" ht="18.75" x14ac:dyDescent="0.3">
      <c r="A44" s="34" t="s">
        <v>29</v>
      </c>
      <c r="B44" s="66">
        <f>H44+J44+L44+N44+P44+R44+T44+V44+X44+Z44+AB44+AD44</f>
        <v>0</v>
      </c>
      <c r="C44" s="67">
        <f>H44</f>
        <v>0</v>
      </c>
      <c r="D44" s="66">
        <f>E44</f>
        <v>0</v>
      </c>
      <c r="E44" s="66">
        <f>I44+K44+M44+O44+Q44+S44+U44+W44+Y44+AA44+AC44+AE44</f>
        <v>0</v>
      </c>
      <c r="F44" s="62">
        <f>IFERROR(E44/B44*100,0)</f>
        <v>0</v>
      </c>
      <c r="G44" s="62">
        <f>IFERROR(E44/C44*100,0)</f>
        <v>0</v>
      </c>
      <c r="H44" s="38">
        <v>0</v>
      </c>
      <c r="I44" s="38">
        <v>0</v>
      </c>
      <c r="J44" s="38">
        <v>0</v>
      </c>
      <c r="K44" s="38">
        <f>SUM(K45:K48)</f>
        <v>0</v>
      </c>
      <c r="L44" s="38">
        <f>SUM(L45:L48)</f>
        <v>0</v>
      </c>
      <c r="M44" s="38">
        <f>SUM(M45:M48)</f>
        <v>0</v>
      </c>
      <c r="N44" s="38">
        <f>SUM(N45:N48)</f>
        <v>0</v>
      </c>
      <c r="O44" s="38">
        <f>SUM(O45:O48)</f>
        <v>0</v>
      </c>
      <c r="P44" s="38">
        <v>0</v>
      </c>
      <c r="Q44" s="38">
        <v>0</v>
      </c>
      <c r="R44" s="38">
        <f t="shared" si="13"/>
        <v>0</v>
      </c>
      <c r="S44" s="38">
        <f t="shared" si="13"/>
        <v>0</v>
      </c>
      <c r="T44" s="38">
        <f t="shared" si="13"/>
        <v>0</v>
      </c>
      <c r="U44" s="38">
        <f t="shared" si="13"/>
        <v>0</v>
      </c>
      <c r="V44" s="38">
        <f t="shared" si="13"/>
        <v>0</v>
      </c>
      <c r="W44" s="38">
        <f t="shared" si="13"/>
        <v>0</v>
      </c>
      <c r="X44" s="38">
        <f t="shared" si="13"/>
        <v>0</v>
      </c>
      <c r="Y44" s="38">
        <f t="shared" si="13"/>
        <v>0</v>
      </c>
      <c r="Z44" s="38">
        <v>0</v>
      </c>
      <c r="AA44" s="38">
        <f>SUM(AA45:AA48)</f>
        <v>0</v>
      </c>
      <c r="AB44" s="38">
        <f>SUM(AB45:AB48)</f>
        <v>0</v>
      </c>
      <c r="AC44" s="38">
        <f>SUM(AC45:AC48)</f>
        <v>0</v>
      </c>
      <c r="AD44" s="38">
        <v>0</v>
      </c>
      <c r="AE44" s="38">
        <f>SUM(AE45:AE48)</f>
        <v>0</v>
      </c>
      <c r="AF44" s="109"/>
    </row>
    <row r="45" spans="1:32" s="10" customFormat="1" ht="18.75" x14ac:dyDescent="0.3">
      <c r="A45" s="34" t="s">
        <v>30</v>
      </c>
      <c r="B45" s="66">
        <f>H45+J45+L45+N45+P45+R45+T45+V45+X45+Z45+AB45+AD45</f>
        <v>0</v>
      </c>
      <c r="C45" s="67">
        <f>H45</f>
        <v>0</v>
      </c>
      <c r="D45" s="67">
        <f>E45</f>
        <v>0</v>
      </c>
      <c r="E45" s="66">
        <f>I45+K45+M45+O45+Q45+S45+U45+W45+Y45+AA45+AC45+AE45</f>
        <v>0</v>
      </c>
      <c r="F45" s="62">
        <f>IFERROR(E45/B45*100,0)</f>
        <v>0</v>
      </c>
      <c r="G45" s="62">
        <f>IFERROR(E45/C45*100,0)</f>
        <v>0</v>
      </c>
      <c r="H45" s="38">
        <v>0</v>
      </c>
      <c r="I45" s="38">
        <v>0</v>
      </c>
      <c r="J45" s="38">
        <v>0</v>
      </c>
      <c r="K45" s="38">
        <f>SUM(K46:K49)</f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109"/>
    </row>
    <row r="46" spans="1:32" s="10" customFormat="1" ht="18.75" x14ac:dyDescent="0.3">
      <c r="A46" s="34" t="s">
        <v>31</v>
      </c>
      <c r="B46" s="66">
        <f>H46+J46+L46+N46+P46+R46+T46+V46+X46+Z46+AB46+AD46</f>
        <v>6045.5</v>
      </c>
      <c r="C46" s="67">
        <f>H46+J46+L46+N46+P46+R46+T46</f>
        <v>1947.33</v>
      </c>
      <c r="D46" s="67">
        <f>E46</f>
        <v>1947.33</v>
      </c>
      <c r="E46" s="66">
        <f>I46+K46+M46+O46+Q46+S46+U46+W46+Y46+AA46+AC46+AE46</f>
        <v>1947.33</v>
      </c>
      <c r="F46" s="62">
        <f>IFERROR(E46/B46*100,0)</f>
        <v>32.211231494500041</v>
      </c>
      <c r="G46" s="62">
        <f>IFERROR(E46/C46*100,0)</f>
        <v>100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1947.33</v>
      </c>
      <c r="Q46" s="38">
        <v>1947.33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3993.68</v>
      </c>
      <c r="AA46" s="38">
        <v>0</v>
      </c>
      <c r="AB46" s="38">
        <v>0</v>
      </c>
      <c r="AC46" s="38">
        <v>0</v>
      </c>
      <c r="AD46" s="38">
        <v>104.49</v>
      </c>
      <c r="AE46" s="38">
        <v>0</v>
      </c>
      <c r="AF46" s="109"/>
    </row>
    <row r="47" spans="1:32" s="10" customFormat="1" ht="18.75" x14ac:dyDescent="0.3">
      <c r="A47" s="34" t="s">
        <v>32</v>
      </c>
      <c r="B47" s="66">
        <f>H47+J47+L47+N47+P47+R47+T47+V47+X47+Z47+AB47+AD47</f>
        <v>0</v>
      </c>
      <c r="C47" s="67">
        <f>H47</f>
        <v>0</v>
      </c>
      <c r="D47" s="67">
        <f>E47</f>
        <v>0</v>
      </c>
      <c r="E47" s="66">
        <f>I47+K47+M47+O47+Q47+S47+U47+W47+Y47+AA47+AC47+AE47</f>
        <v>0</v>
      </c>
      <c r="F47" s="62">
        <f>IFERROR(E47/B47*100,0)</f>
        <v>0</v>
      </c>
      <c r="G47" s="62">
        <f>IFERROR(E47/C47*100,0)</f>
        <v>0</v>
      </c>
      <c r="H47" s="38">
        <v>0</v>
      </c>
      <c r="I47" s="38">
        <v>0</v>
      </c>
      <c r="J47" s="38">
        <v>0</v>
      </c>
      <c r="K47" s="38">
        <f>SUM(K48:K51)</f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110"/>
    </row>
    <row r="48" spans="1:32" s="10" customFormat="1" ht="18.75" customHeight="1" x14ac:dyDescent="0.25">
      <c r="A48" s="35" t="s">
        <v>41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15"/>
    </row>
    <row r="49" spans="1:32" s="10" customFormat="1" ht="18.75" x14ac:dyDescent="0.3">
      <c r="A49" s="19" t="s">
        <v>28</v>
      </c>
      <c r="B49" s="50">
        <f>W49</f>
        <v>31383.449999999997</v>
      </c>
      <c r="C49" s="67">
        <f>SUM(C50:C53)</f>
        <v>31383.449999999997</v>
      </c>
      <c r="D49" s="50">
        <f>X49</f>
        <v>31383.449999999997</v>
      </c>
      <c r="E49" s="67">
        <f>D49</f>
        <v>31383.449999999997</v>
      </c>
      <c r="F49" s="67">
        <f>IFERROR(E49/B49*100,0)</f>
        <v>100</v>
      </c>
      <c r="G49" s="67">
        <f>IFERROR(E49/C49*100,0)</f>
        <v>100</v>
      </c>
      <c r="H49" s="67">
        <f>H50+H51+H53</f>
        <v>0</v>
      </c>
      <c r="I49" s="67">
        <f t="shared" ref="I49:AB49" si="14">SUM(I50:I53)</f>
        <v>0</v>
      </c>
      <c r="J49" s="67">
        <f t="shared" si="14"/>
        <v>0</v>
      </c>
      <c r="K49" s="67">
        <f t="shared" si="14"/>
        <v>0</v>
      </c>
      <c r="L49" s="67">
        <f t="shared" si="14"/>
        <v>0</v>
      </c>
      <c r="M49" s="67">
        <f t="shared" si="14"/>
        <v>0</v>
      </c>
      <c r="N49" s="67">
        <f t="shared" si="14"/>
        <v>0</v>
      </c>
      <c r="O49" s="38">
        <f t="shared" si="14"/>
        <v>0</v>
      </c>
      <c r="P49" s="38">
        <f t="shared" si="14"/>
        <v>0</v>
      </c>
      <c r="Q49" s="38">
        <f t="shared" si="14"/>
        <v>0</v>
      </c>
      <c r="R49" s="38">
        <f t="shared" si="14"/>
        <v>0</v>
      </c>
      <c r="S49" s="38">
        <f t="shared" si="14"/>
        <v>0</v>
      </c>
      <c r="T49" s="38">
        <f t="shared" si="14"/>
        <v>0</v>
      </c>
      <c r="U49" s="38">
        <f>SUM(U50:U53)</f>
        <v>0</v>
      </c>
      <c r="V49" s="38">
        <f>SUM(V50:V53)</f>
        <v>0</v>
      </c>
      <c r="W49" s="38">
        <f t="shared" si="14"/>
        <v>31383.449999999997</v>
      </c>
      <c r="X49" s="38">
        <f>SUM(X50:X53)</f>
        <v>31383.449999999997</v>
      </c>
      <c r="Y49" s="38">
        <f>SUM(Y50:Y53)</f>
        <v>0</v>
      </c>
      <c r="Z49" s="38">
        <f t="shared" si="14"/>
        <v>0</v>
      </c>
      <c r="AA49" s="38">
        <f t="shared" si="14"/>
        <v>0</v>
      </c>
      <c r="AB49" s="38">
        <f t="shared" si="14"/>
        <v>0</v>
      </c>
      <c r="AC49" s="38">
        <v>0</v>
      </c>
      <c r="AD49" s="38">
        <v>0</v>
      </c>
      <c r="AE49" s="38">
        <v>0</v>
      </c>
      <c r="AF49" s="111"/>
    </row>
    <row r="50" spans="1:32" s="10" customFormat="1" ht="18.75" x14ac:dyDescent="0.3">
      <c r="A50" s="18" t="s">
        <v>29</v>
      </c>
      <c r="B50" s="50">
        <f>W50</f>
        <v>0</v>
      </c>
      <c r="C50" s="50">
        <v>0</v>
      </c>
      <c r="D50" s="50">
        <f>X50</f>
        <v>0</v>
      </c>
      <c r="E50" s="50">
        <f>D50</f>
        <v>0</v>
      </c>
      <c r="F50" s="50">
        <f>IFERROR(E50/B50*100,0)</f>
        <v>0</v>
      </c>
      <c r="G50" s="50">
        <f>IFERROR(E50/C50*100,0)</f>
        <v>0</v>
      </c>
      <c r="H50" s="50">
        <v>0</v>
      </c>
      <c r="I50" s="50">
        <v>0</v>
      </c>
      <c r="J50" s="50">
        <v>0</v>
      </c>
      <c r="K50" s="67">
        <f t="shared" ref="K50:AB50" si="15">SUM(K51:K54)</f>
        <v>0</v>
      </c>
      <c r="L50" s="50">
        <f t="shared" si="15"/>
        <v>0</v>
      </c>
      <c r="M50" s="50">
        <f t="shared" si="15"/>
        <v>0</v>
      </c>
      <c r="N50" s="50">
        <f t="shared" si="15"/>
        <v>0</v>
      </c>
      <c r="O50" s="38">
        <f t="shared" si="15"/>
        <v>0</v>
      </c>
      <c r="P50" s="38">
        <f t="shared" si="15"/>
        <v>0</v>
      </c>
      <c r="Q50" s="38">
        <f t="shared" si="15"/>
        <v>0</v>
      </c>
      <c r="R50" s="38">
        <f t="shared" si="15"/>
        <v>0</v>
      </c>
      <c r="S50" s="38">
        <f t="shared" si="15"/>
        <v>0</v>
      </c>
      <c r="T50" s="38">
        <f t="shared" si="15"/>
        <v>0</v>
      </c>
      <c r="U50" s="38">
        <f>SUM(U51:U54)</f>
        <v>0</v>
      </c>
      <c r="V50" s="38">
        <f>SUM(V51:V54)</f>
        <v>0</v>
      </c>
      <c r="W50" s="38">
        <v>0</v>
      </c>
      <c r="X50" s="38">
        <v>0</v>
      </c>
      <c r="Y50" s="38">
        <f>SUM(Y51:Y54)</f>
        <v>0</v>
      </c>
      <c r="Z50" s="38">
        <f t="shared" si="15"/>
        <v>0</v>
      </c>
      <c r="AA50" s="38">
        <f t="shared" si="15"/>
        <v>0</v>
      </c>
      <c r="AB50" s="38">
        <f t="shared" si="15"/>
        <v>0</v>
      </c>
      <c r="AC50" s="38">
        <v>0</v>
      </c>
      <c r="AD50" s="38">
        <v>0</v>
      </c>
      <c r="AE50" s="38">
        <v>0</v>
      </c>
      <c r="AF50" s="112"/>
    </row>
    <row r="51" spans="1:32" s="10" customFormat="1" ht="18.75" x14ac:dyDescent="0.3">
      <c r="A51" s="18" t="s">
        <v>30</v>
      </c>
      <c r="B51" s="50">
        <f>W51</f>
        <v>28558.94</v>
      </c>
      <c r="C51" s="50">
        <f>B51</f>
        <v>28558.94</v>
      </c>
      <c r="D51" s="50">
        <f>X51</f>
        <v>28558.94</v>
      </c>
      <c r="E51" s="50">
        <f>D51</f>
        <v>28558.94</v>
      </c>
      <c r="F51" s="50">
        <f>IFERROR(E51/B51*100,0)</f>
        <v>100</v>
      </c>
      <c r="G51" s="50">
        <f>IFERROR(E51/C51*100,0)</f>
        <v>100</v>
      </c>
      <c r="H51" s="50">
        <v>0</v>
      </c>
      <c r="I51" s="50">
        <v>0</v>
      </c>
      <c r="J51" s="50">
        <v>0</v>
      </c>
      <c r="K51" s="67">
        <v>0</v>
      </c>
      <c r="L51" s="50">
        <v>0</v>
      </c>
      <c r="M51" s="50">
        <v>0</v>
      </c>
      <c r="N51" s="50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28558.94</v>
      </c>
      <c r="X51" s="38">
        <v>28558.94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112"/>
    </row>
    <row r="52" spans="1:32" s="10" customFormat="1" ht="18.75" x14ac:dyDescent="0.3">
      <c r="A52" s="18" t="s">
        <v>31</v>
      </c>
      <c r="B52" s="50">
        <f>W52</f>
        <v>2824.51</v>
      </c>
      <c r="C52" s="50">
        <f>B52</f>
        <v>2824.51</v>
      </c>
      <c r="D52" s="50">
        <f>X52</f>
        <v>2824.51</v>
      </c>
      <c r="E52" s="50">
        <f>D52</f>
        <v>2824.51</v>
      </c>
      <c r="F52" s="50">
        <f>IFERROR(E52/B52*100,0)</f>
        <v>100</v>
      </c>
      <c r="G52" s="50">
        <f>IFERROR(E52/C52*100,0)</f>
        <v>100</v>
      </c>
      <c r="H52" s="50">
        <v>0</v>
      </c>
      <c r="I52" s="50">
        <v>0</v>
      </c>
      <c r="J52" s="50">
        <v>0</v>
      </c>
      <c r="K52" s="67">
        <v>0</v>
      </c>
      <c r="L52" s="50">
        <v>0</v>
      </c>
      <c r="M52" s="50">
        <v>0</v>
      </c>
      <c r="N52" s="50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2824.51</v>
      </c>
      <c r="X52" s="38">
        <v>2824.51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112"/>
    </row>
    <row r="53" spans="1:32" s="10" customFormat="1" ht="18.75" x14ac:dyDescent="0.3">
      <c r="A53" s="18" t="s">
        <v>32</v>
      </c>
      <c r="B53" s="50">
        <f>H53+J53+L53+N53+P53+R53+T53+V53+X53+Z53+AB53+AD53</f>
        <v>0</v>
      </c>
      <c r="C53" s="50">
        <v>0</v>
      </c>
      <c r="D53" s="50">
        <f>H53</f>
        <v>0</v>
      </c>
      <c r="E53" s="50">
        <f>I53+K53+M53+O53+Q53+S53+U53+W53+Y53+AA53+AC53+AE53</f>
        <v>0</v>
      </c>
      <c r="F53" s="50">
        <f>IFERROR(E53/B53*100,0)</f>
        <v>0</v>
      </c>
      <c r="G53" s="50">
        <f>IFERROR(E53/C53*100,0)</f>
        <v>0</v>
      </c>
      <c r="H53" s="50">
        <v>0</v>
      </c>
      <c r="I53" s="50">
        <v>0</v>
      </c>
      <c r="J53" s="50">
        <v>0</v>
      </c>
      <c r="K53" s="67">
        <v>0</v>
      </c>
      <c r="L53" s="50">
        <v>0</v>
      </c>
      <c r="M53" s="50">
        <v>0</v>
      </c>
      <c r="N53" s="50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113"/>
    </row>
    <row r="54" spans="1:32" s="10" customFormat="1" ht="18.75" customHeight="1" x14ac:dyDescent="0.25">
      <c r="A54" s="12" t="s">
        <v>42</v>
      </c>
      <c r="B54" s="12"/>
      <c r="C54" s="50"/>
      <c r="D54" s="50"/>
      <c r="E54" s="50"/>
      <c r="F54" s="50"/>
      <c r="G54" s="50"/>
      <c r="H54" s="50"/>
      <c r="I54" s="50"/>
      <c r="J54" s="50"/>
      <c r="K54" s="67"/>
      <c r="L54" s="50"/>
      <c r="M54" s="50"/>
      <c r="N54" s="50"/>
      <c r="O54" s="50"/>
      <c r="P54" s="50"/>
      <c r="Q54" s="50"/>
      <c r="R54" s="50"/>
      <c r="S54" s="50"/>
      <c r="T54" s="50"/>
      <c r="U54" s="67"/>
      <c r="V54" s="67"/>
      <c r="W54" s="67"/>
      <c r="X54" s="67"/>
      <c r="Y54" s="67"/>
      <c r="Z54" s="12"/>
      <c r="AA54" s="12"/>
      <c r="AB54" s="12"/>
      <c r="AC54" s="12"/>
      <c r="AD54" s="12"/>
      <c r="AE54" s="12"/>
      <c r="AF54" s="14"/>
    </row>
    <row r="55" spans="1:32" s="10" customFormat="1" ht="334.5" customHeight="1" x14ac:dyDescent="0.25">
      <c r="A55" s="68" t="s">
        <v>28</v>
      </c>
      <c r="B55" s="59">
        <f>H55+J55+L55+N55+P55+R55+T55+V55+X55+Z55+AB55+AD55</f>
        <v>17929.75</v>
      </c>
      <c r="C55" s="59">
        <f>SUM(C56:C59)</f>
        <v>17486.850000000002</v>
      </c>
      <c r="D55" s="59">
        <f>SUM(D56:D59)</f>
        <v>13969.91</v>
      </c>
      <c r="E55" s="59">
        <f>SUM(E56:E59)</f>
        <v>13969.91</v>
      </c>
      <c r="F55" s="59">
        <f>IFERROR(E55/B55*100,0)</f>
        <v>77.914694850736893</v>
      </c>
      <c r="G55" s="59">
        <f>IFERROR(E55/C55*100,0)</f>
        <v>79.88808733419684</v>
      </c>
      <c r="H55" s="59">
        <f t="shared" ref="H55:AE55" si="16">SUM(H56:H59)</f>
        <v>0</v>
      </c>
      <c r="I55" s="59">
        <f t="shared" si="16"/>
        <v>0</v>
      </c>
      <c r="J55" s="59">
        <f t="shared" si="16"/>
        <v>569.86</v>
      </c>
      <c r="K55" s="61">
        <f t="shared" si="16"/>
        <v>569.86</v>
      </c>
      <c r="L55" s="59">
        <f t="shared" si="16"/>
        <v>1628.44</v>
      </c>
      <c r="M55" s="59">
        <f t="shared" si="16"/>
        <v>1628.44</v>
      </c>
      <c r="N55" s="59">
        <f t="shared" si="16"/>
        <v>1542.22</v>
      </c>
      <c r="O55" s="59">
        <f t="shared" si="16"/>
        <v>1542.22</v>
      </c>
      <c r="P55" s="59">
        <f t="shared" si="16"/>
        <v>793.01</v>
      </c>
      <c r="Q55" s="59">
        <f t="shared" si="16"/>
        <v>793.01</v>
      </c>
      <c r="R55" s="59">
        <f t="shared" si="16"/>
        <v>3753.29</v>
      </c>
      <c r="S55" s="59">
        <f t="shared" si="16"/>
        <v>337.8</v>
      </c>
      <c r="T55" s="59">
        <f t="shared" si="16"/>
        <v>2099.48</v>
      </c>
      <c r="U55" s="59">
        <f t="shared" si="16"/>
        <v>5514.97</v>
      </c>
      <c r="V55" s="59">
        <f t="shared" si="16"/>
        <v>600</v>
      </c>
      <c r="W55" s="59">
        <f t="shared" si="16"/>
        <v>600</v>
      </c>
      <c r="X55" s="59">
        <f t="shared" si="16"/>
        <v>0</v>
      </c>
      <c r="Y55" s="59">
        <f t="shared" si="16"/>
        <v>0</v>
      </c>
      <c r="Z55" s="59">
        <f t="shared" si="16"/>
        <v>4909.4999999999991</v>
      </c>
      <c r="AA55" s="59">
        <f t="shared" si="16"/>
        <v>0</v>
      </c>
      <c r="AB55" s="59">
        <f t="shared" si="16"/>
        <v>1591.0500000000002</v>
      </c>
      <c r="AC55" s="59">
        <f t="shared" si="16"/>
        <v>2983.6099999999997</v>
      </c>
      <c r="AD55" s="59">
        <f t="shared" si="16"/>
        <v>442.9</v>
      </c>
      <c r="AE55" s="59">
        <f t="shared" si="16"/>
        <v>0</v>
      </c>
      <c r="AF55" s="105" t="s">
        <v>43</v>
      </c>
    </row>
    <row r="56" spans="1:32" s="10" customFormat="1" ht="18.75" x14ac:dyDescent="0.3">
      <c r="A56" s="18" t="s">
        <v>29</v>
      </c>
      <c r="B56" s="59">
        <f>H56+J56+L56+N56+P56+R56+T56+V56+X56+Z56+AB56+AD56</f>
        <v>0</v>
      </c>
      <c r="C56" s="59">
        <f>H56+J56+L56+N56+P56+R56+T56+V56</f>
        <v>0</v>
      </c>
      <c r="D56" s="59">
        <f>E56</f>
        <v>0</v>
      </c>
      <c r="E56" s="59">
        <f>I56+K56+M56+O56+Q56+S56+U56+W56+Y56+AA56+AC56+AE56</f>
        <v>0</v>
      </c>
      <c r="F56" s="50">
        <f>IFERROR(E56/B56*100,0)</f>
        <v>0</v>
      </c>
      <c r="G56" s="50">
        <f>IFERROR(E56/C56*100,0)</f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59">
        <v>0</v>
      </c>
      <c r="AE56" s="59">
        <v>0</v>
      </c>
      <c r="AF56" s="106"/>
    </row>
    <row r="57" spans="1:32" s="10" customFormat="1" ht="18.75" x14ac:dyDescent="0.3">
      <c r="A57" s="18" t="s">
        <v>30</v>
      </c>
      <c r="B57" s="59">
        <f>H57+J57+L57+N57+P57+R57+T57+V57+X57+Z57+AB57+AD57</f>
        <v>11836.030000000002</v>
      </c>
      <c r="C57" s="59">
        <f>H57+J57+L57+N57+P57+R57+T57+V57+X57+Z57+AB57</f>
        <v>11836.030000000002</v>
      </c>
      <c r="D57" s="59">
        <f>E57</f>
        <v>11836.03</v>
      </c>
      <c r="E57" s="59">
        <f>I57+K57+M57+O57+Q57+S57+U57+W57+Y57+AA57+AC57+AE57</f>
        <v>11836.03</v>
      </c>
      <c r="F57" s="50">
        <f>IFERROR(E57/B57*100,0)</f>
        <v>99.999999999999986</v>
      </c>
      <c r="G57" s="67">
        <f>IFERROR(E57/C57*100,0)</f>
        <v>99.999999999999986</v>
      </c>
      <c r="H57" s="92"/>
      <c r="I57" s="92"/>
      <c r="J57" s="92">
        <v>518.57000000000005</v>
      </c>
      <c r="K57" s="92">
        <v>518.57000000000005</v>
      </c>
      <c r="L57" s="92">
        <v>1481.88</v>
      </c>
      <c r="M57" s="92">
        <v>1481.88</v>
      </c>
      <c r="N57" s="92">
        <v>1403.42</v>
      </c>
      <c r="O57" s="92">
        <v>1403.42</v>
      </c>
      <c r="P57" s="92">
        <v>721.64</v>
      </c>
      <c r="Q57" s="92">
        <v>721.64</v>
      </c>
      <c r="R57" s="92">
        <v>3415.49</v>
      </c>
      <c r="S57" s="92"/>
      <c r="T57" s="92">
        <v>1910.53</v>
      </c>
      <c r="U57" s="92">
        <v>5326.02</v>
      </c>
      <c r="V57" s="92">
        <v>546</v>
      </c>
      <c r="W57" s="92">
        <v>546</v>
      </c>
      <c r="X57" s="92"/>
      <c r="Y57" s="92"/>
      <c r="Z57" s="92">
        <v>390.87</v>
      </c>
      <c r="AA57" s="92"/>
      <c r="AB57" s="92">
        <v>1447.63</v>
      </c>
      <c r="AC57" s="92">
        <v>1838.5</v>
      </c>
      <c r="AD57" s="59"/>
      <c r="AE57" s="59"/>
      <c r="AF57" s="106"/>
    </row>
    <row r="58" spans="1:32" s="10" customFormat="1" ht="18.75" x14ac:dyDescent="0.3">
      <c r="A58" s="18" t="s">
        <v>31</v>
      </c>
      <c r="B58" s="59">
        <f>H58+J58+L58+N58+P58+R58+T58+V58+X58+Z58+AB58+AD58</f>
        <v>6093.7199999999993</v>
      </c>
      <c r="C58" s="59">
        <f t="shared" ref="C58:C59" si="17">H58+J58+L58+N58+P58+R58+T58+V58+X58+Z58+AB58</f>
        <v>5650.82</v>
      </c>
      <c r="D58" s="59">
        <f t="shared" ref="D58:D59" si="18">E58</f>
        <v>2133.88</v>
      </c>
      <c r="E58" s="59">
        <f t="shared" ref="E58:E59" si="19">I58+K58+M58+O58+Q58+S58+U58+W58+Y58+AA58+AC58+AE58</f>
        <v>2133.88</v>
      </c>
      <c r="F58" s="50">
        <f>IFERROR(E58/B58*100,0)</f>
        <v>35.017690343501187</v>
      </c>
      <c r="G58" s="67">
        <f>IFERROR(E58/C58*100,0)</f>
        <v>37.762307063399653</v>
      </c>
      <c r="H58" s="92"/>
      <c r="I58" s="92"/>
      <c r="J58" s="92">
        <v>51.29</v>
      </c>
      <c r="K58" s="92">
        <v>51.29</v>
      </c>
      <c r="L58" s="92">
        <v>146.56</v>
      </c>
      <c r="M58" s="92">
        <v>146.56</v>
      </c>
      <c r="N58" s="92">
        <v>138.80000000000001</v>
      </c>
      <c r="O58" s="92">
        <v>138.80000000000001</v>
      </c>
      <c r="P58" s="92">
        <v>71.37</v>
      </c>
      <c r="Q58" s="92">
        <v>71.37</v>
      </c>
      <c r="R58" s="92">
        <v>337.8</v>
      </c>
      <c r="S58" s="92">
        <v>337.8</v>
      </c>
      <c r="T58" s="92">
        <f>54+134.95</f>
        <v>188.95</v>
      </c>
      <c r="U58" s="92">
        <v>188.95</v>
      </c>
      <c r="V58" s="92">
        <v>54</v>
      </c>
      <c r="W58" s="92">
        <v>54</v>
      </c>
      <c r="X58" s="92"/>
      <c r="Y58" s="92"/>
      <c r="Z58" s="92">
        <f>4479.9+38.73</f>
        <v>4518.6299999999992</v>
      </c>
      <c r="AA58" s="92"/>
      <c r="AB58" s="92">
        <v>143.41999999999999</v>
      </c>
      <c r="AC58" s="92">
        <v>1145.1099999999999</v>
      </c>
      <c r="AD58" s="59">
        <v>442.9</v>
      </c>
      <c r="AE58" s="59"/>
      <c r="AF58" s="106"/>
    </row>
    <row r="59" spans="1:32" s="10" customFormat="1" ht="18.75" x14ac:dyDescent="0.3">
      <c r="A59" s="18" t="s">
        <v>32</v>
      </c>
      <c r="B59" s="59">
        <f>H59+J59+L59+N59+P59+R59+T59+V59+X59+Z59+AB59+AD59</f>
        <v>0</v>
      </c>
      <c r="C59" s="59">
        <f t="shared" si="17"/>
        <v>0</v>
      </c>
      <c r="D59" s="59">
        <f t="shared" si="18"/>
        <v>0</v>
      </c>
      <c r="E59" s="59">
        <f t="shared" si="19"/>
        <v>0</v>
      </c>
      <c r="F59" s="50">
        <f>IFERROR(E59/B59*100,0)</f>
        <v>0</v>
      </c>
      <c r="G59" s="67">
        <f>IFERROR(E59/C59*100,0)</f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59">
        <v>0</v>
      </c>
      <c r="AE59" s="59">
        <v>0</v>
      </c>
      <c r="AF59" s="107"/>
    </row>
    <row r="60" spans="1:32" s="10" customFormat="1" ht="234.75" customHeight="1" x14ac:dyDescent="0.25">
      <c r="A60" s="69" t="s">
        <v>44</v>
      </c>
      <c r="B60" s="70"/>
      <c r="C60" s="67"/>
      <c r="D60" s="67"/>
      <c r="E60" s="67"/>
      <c r="F60" s="67"/>
      <c r="G60" s="67"/>
      <c r="H60" s="59"/>
      <c r="I60" s="59"/>
      <c r="J60" s="59"/>
      <c r="K60" s="61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114" t="s">
        <v>45</v>
      </c>
    </row>
    <row r="61" spans="1:32" s="10" customFormat="1" ht="18.75" x14ac:dyDescent="0.3">
      <c r="A61" s="19" t="s">
        <v>28</v>
      </c>
      <c r="B61" s="60">
        <f>H61+J61+L61+N61+P61+R61+T61+V61+X61+Z61+AB61+AD61</f>
        <v>127924.65000000001</v>
      </c>
      <c r="C61" s="60">
        <f t="shared" ref="C61:C64" si="20">C67</f>
        <v>127924.58</v>
      </c>
      <c r="D61" s="60">
        <f>E61</f>
        <v>127924</v>
      </c>
      <c r="E61" s="60">
        <f>E67</f>
        <v>127924</v>
      </c>
      <c r="F61" s="62">
        <f>IFERROR(E61/B61*100,0)</f>
        <v>99.999491888388974</v>
      </c>
      <c r="G61" s="62">
        <f>IFERROR(E61/C61*100,0)</f>
        <v>99.999546607852835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1">
        <f>N67</f>
        <v>97366.58</v>
      </c>
      <c r="O61" s="67">
        <v>0</v>
      </c>
      <c r="P61" s="67">
        <v>0</v>
      </c>
      <c r="Q61" s="67">
        <f t="shared" ref="Q61:Q63" si="21">Q67</f>
        <v>23841.19</v>
      </c>
      <c r="R61" s="67">
        <v>0</v>
      </c>
      <c r="S61" s="67">
        <f t="shared" ref="S61:S63" si="22">S67</f>
        <v>1712.64</v>
      </c>
      <c r="T61" s="67">
        <f>T67</f>
        <v>30558</v>
      </c>
      <c r="U61" s="67">
        <f t="shared" ref="U61:AE65" si="23">U67</f>
        <v>15754.08</v>
      </c>
      <c r="V61" s="67">
        <v>0</v>
      </c>
      <c r="W61" s="67">
        <v>0</v>
      </c>
      <c r="X61" s="67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f>AD65+AD64+AD63</f>
        <v>7.0000000000000007E-2</v>
      </c>
      <c r="AE61" s="38">
        <v>0</v>
      </c>
      <c r="AF61" s="114"/>
    </row>
    <row r="62" spans="1:32" s="10" customFormat="1" ht="18.75" x14ac:dyDescent="0.3">
      <c r="A62" s="19" t="s">
        <v>29</v>
      </c>
      <c r="B62" s="60">
        <f>H62+J62+L62+N62+P62+R62+T62+V62+X62+Z62+AB62+AD62</f>
        <v>0</v>
      </c>
      <c r="C62" s="60">
        <f t="shared" si="20"/>
        <v>0</v>
      </c>
      <c r="D62" s="60">
        <f>E62</f>
        <v>0</v>
      </c>
      <c r="E62" s="60">
        <f>E68</f>
        <v>0</v>
      </c>
      <c r="F62" s="62">
        <f>IFERROR(E62/B62*100,0)</f>
        <v>0</v>
      </c>
      <c r="G62" s="62">
        <f>IFERROR(E62/C62*100,0)</f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1">
        <f>N68</f>
        <v>0</v>
      </c>
      <c r="O62" s="67">
        <v>0</v>
      </c>
      <c r="P62" s="67">
        <v>0</v>
      </c>
      <c r="Q62" s="67">
        <f t="shared" si="21"/>
        <v>0</v>
      </c>
      <c r="R62" s="67">
        <v>0</v>
      </c>
      <c r="S62" s="67">
        <f t="shared" si="22"/>
        <v>0</v>
      </c>
      <c r="T62" s="67">
        <f>T68</f>
        <v>0</v>
      </c>
      <c r="U62" s="67">
        <f t="shared" si="23"/>
        <v>0</v>
      </c>
      <c r="V62" s="67">
        <v>0</v>
      </c>
      <c r="W62" s="67">
        <v>0</v>
      </c>
      <c r="X62" s="67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114"/>
    </row>
    <row r="63" spans="1:32" s="10" customFormat="1" ht="18.75" x14ac:dyDescent="0.3">
      <c r="A63" s="19" t="s">
        <v>30</v>
      </c>
      <c r="B63" s="60">
        <v>0</v>
      </c>
      <c r="C63" s="60">
        <f t="shared" si="20"/>
        <v>0</v>
      </c>
      <c r="D63" s="60">
        <f>E63</f>
        <v>0</v>
      </c>
      <c r="E63" s="60">
        <f>E69</f>
        <v>0</v>
      </c>
      <c r="F63" s="62">
        <f>IFERROR(E63/B63*100,0)</f>
        <v>0</v>
      </c>
      <c r="G63" s="62">
        <f>IFERROR(E63/C63*100,0)</f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1">
        <f>N69</f>
        <v>0</v>
      </c>
      <c r="O63" s="67">
        <v>0</v>
      </c>
      <c r="P63" s="67">
        <v>0</v>
      </c>
      <c r="Q63" s="67">
        <f t="shared" si="21"/>
        <v>0</v>
      </c>
      <c r="R63" s="67">
        <v>0</v>
      </c>
      <c r="S63" s="67">
        <f t="shared" si="22"/>
        <v>0</v>
      </c>
      <c r="T63" s="67">
        <f>T69</f>
        <v>0</v>
      </c>
      <c r="U63" s="67">
        <f t="shared" si="23"/>
        <v>0</v>
      </c>
      <c r="V63" s="67">
        <v>0</v>
      </c>
      <c r="W63" s="67">
        <v>0</v>
      </c>
      <c r="X63" s="67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114"/>
    </row>
    <row r="64" spans="1:32" s="10" customFormat="1" ht="18.75" x14ac:dyDescent="0.3">
      <c r="A64" s="19" t="s">
        <v>31</v>
      </c>
      <c r="B64" s="60">
        <f>H64+J64+L64+N64+P64+R64+T64+V64+X64+Z64+AB64+AD64</f>
        <v>4.8000000000000007</v>
      </c>
      <c r="C64" s="60">
        <f t="shared" si="20"/>
        <v>4.7300000000000004</v>
      </c>
      <c r="D64" s="60">
        <f>E64</f>
        <v>4.7300000000000004</v>
      </c>
      <c r="E64" s="60">
        <f>E70</f>
        <v>4.7300000000000004</v>
      </c>
      <c r="F64" s="62">
        <f>IFERROR(E64/B64*100,0)</f>
        <v>98.541666666666657</v>
      </c>
      <c r="G64" s="62">
        <f>IFERROR(E64/C64*100,0)</f>
        <v>100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1">
        <f>N70</f>
        <v>4.7300000000000004</v>
      </c>
      <c r="O64" s="61">
        <f t="shared" ref="O64:S65" si="24">O70</f>
        <v>0</v>
      </c>
      <c r="P64" s="61">
        <f t="shared" si="24"/>
        <v>0</v>
      </c>
      <c r="Q64" s="61">
        <f t="shared" si="24"/>
        <v>0</v>
      </c>
      <c r="R64" s="61">
        <f t="shared" si="24"/>
        <v>0</v>
      </c>
      <c r="S64" s="61">
        <f t="shared" si="24"/>
        <v>0</v>
      </c>
      <c r="T64" s="61">
        <f>T70</f>
        <v>0</v>
      </c>
      <c r="U64" s="61">
        <f t="shared" si="23"/>
        <v>0</v>
      </c>
      <c r="V64" s="61">
        <f t="shared" si="23"/>
        <v>0</v>
      </c>
      <c r="W64" s="61">
        <f t="shared" si="23"/>
        <v>0</v>
      </c>
      <c r="X64" s="61">
        <f t="shared" si="23"/>
        <v>0</v>
      </c>
      <c r="Y64" s="61">
        <f t="shared" si="23"/>
        <v>4.7300000000000004</v>
      </c>
      <c r="Z64" s="61">
        <f t="shared" si="23"/>
        <v>0</v>
      </c>
      <c r="AA64" s="61">
        <f t="shared" si="23"/>
        <v>0</v>
      </c>
      <c r="AB64" s="61">
        <f t="shared" si="23"/>
        <v>0</v>
      </c>
      <c r="AC64" s="61">
        <f t="shared" si="23"/>
        <v>0</v>
      </c>
      <c r="AD64" s="61">
        <f t="shared" si="23"/>
        <v>7.0000000000000007E-2</v>
      </c>
      <c r="AE64" s="61">
        <f t="shared" si="23"/>
        <v>0</v>
      </c>
      <c r="AF64" s="114"/>
    </row>
    <row r="65" spans="1:32" s="10" customFormat="1" ht="18.75" x14ac:dyDescent="0.3">
      <c r="A65" s="19" t="s">
        <v>32</v>
      </c>
      <c r="B65" s="60">
        <f>B71</f>
        <v>127919.85</v>
      </c>
      <c r="C65" s="60">
        <f>C71</f>
        <v>127919.85</v>
      </c>
      <c r="D65" s="60">
        <f t="shared" ref="D65" si="25">D71</f>
        <v>127919.27</v>
      </c>
      <c r="E65" s="60">
        <f>E71</f>
        <v>127919.27</v>
      </c>
      <c r="F65" s="62">
        <f>IFERROR(E65/B65*100,0)</f>
        <v>99.999546591088091</v>
      </c>
      <c r="G65" s="62">
        <f>IFERROR(E65/C65*100,0)</f>
        <v>99.999546591088091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1">
        <f>N71</f>
        <v>97361.85</v>
      </c>
      <c r="O65" s="61">
        <f t="shared" si="24"/>
        <v>71808.02</v>
      </c>
      <c r="P65" s="61">
        <f t="shared" si="24"/>
        <v>0</v>
      </c>
      <c r="Q65" s="61">
        <f t="shared" si="24"/>
        <v>23841.19</v>
      </c>
      <c r="R65" s="61">
        <f t="shared" si="24"/>
        <v>0</v>
      </c>
      <c r="S65" s="61">
        <f t="shared" si="24"/>
        <v>1712.64</v>
      </c>
      <c r="T65" s="61">
        <f>T71</f>
        <v>30558</v>
      </c>
      <c r="U65" s="61">
        <f t="shared" si="23"/>
        <v>15754.08</v>
      </c>
      <c r="V65" s="61">
        <f t="shared" si="23"/>
        <v>0</v>
      </c>
      <c r="W65" s="61">
        <f t="shared" si="23"/>
        <v>14803.34</v>
      </c>
      <c r="X65" s="61">
        <f t="shared" si="23"/>
        <v>0</v>
      </c>
      <c r="Y65" s="61">
        <f t="shared" si="23"/>
        <v>0</v>
      </c>
      <c r="Z65" s="61">
        <f t="shared" si="23"/>
        <v>0</v>
      </c>
      <c r="AA65" s="61">
        <f t="shared" si="23"/>
        <v>0</v>
      </c>
      <c r="AB65" s="61">
        <f t="shared" si="23"/>
        <v>0</v>
      </c>
      <c r="AC65" s="61">
        <f t="shared" si="23"/>
        <v>0</v>
      </c>
      <c r="AD65" s="61">
        <f t="shared" si="23"/>
        <v>0</v>
      </c>
      <c r="AE65" s="61">
        <f t="shared" si="23"/>
        <v>0</v>
      </c>
      <c r="AF65" s="114"/>
    </row>
    <row r="66" spans="1:32" s="10" customFormat="1" ht="18.75" customHeight="1" x14ac:dyDescent="0.25">
      <c r="A66" s="35" t="s">
        <v>46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14"/>
    </row>
    <row r="67" spans="1:32" s="10" customFormat="1" ht="18.75" x14ac:dyDescent="0.3">
      <c r="A67" s="19" t="s">
        <v>28</v>
      </c>
      <c r="B67" s="61">
        <f>B61</f>
        <v>127924.65000000001</v>
      </c>
      <c r="C67" s="61">
        <f t="shared" ref="C67:C70" si="26">N67+P67+R67+T67</f>
        <v>127924.58</v>
      </c>
      <c r="D67" s="60">
        <f t="shared" ref="D67:D70" si="27">E67</f>
        <v>127924</v>
      </c>
      <c r="E67" s="60">
        <f>SUM(E68:E71)</f>
        <v>127924</v>
      </c>
      <c r="F67" s="60">
        <f>(E67/B67*100)</f>
        <v>99.999491888388974</v>
      </c>
      <c r="G67" s="60">
        <f>(E67/C67*100)</f>
        <v>99.999546607852835</v>
      </c>
      <c r="H67" s="71">
        <f t="shared" ref="H67:AC67" si="28">SUM(H68:H71)</f>
        <v>0</v>
      </c>
      <c r="I67" s="71">
        <f t="shared" si="28"/>
        <v>0</v>
      </c>
      <c r="J67" s="71">
        <f t="shared" si="28"/>
        <v>0</v>
      </c>
      <c r="K67" s="71">
        <f t="shared" si="28"/>
        <v>0</v>
      </c>
      <c r="L67" s="71">
        <f t="shared" si="28"/>
        <v>0</v>
      </c>
      <c r="M67" s="71">
        <f t="shared" si="28"/>
        <v>0</v>
      </c>
      <c r="N67" s="71">
        <f t="shared" si="28"/>
        <v>97366.58</v>
      </c>
      <c r="O67" s="71">
        <f t="shared" si="28"/>
        <v>71808.02</v>
      </c>
      <c r="P67" s="71">
        <f t="shared" si="28"/>
        <v>0</v>
      </c>
      <c r="Q67" s="71">
        <f t="shared" si="28"/>
        <v>23841.19</v>
      </c>
      <c r="R67" s="71">
        <f t="shared" si="28"/>
        <v>0</v>
      </c>
      <c r="S67" s="71">
        <f t="shared" si="28"/>
        <v>1712.64</v>
      </c>
      <c r="T67" s="71">
        <f t="shared" si="28"/>
        <v>30558</v>
      </c>
      <c r="U67" s="71">
        <f t="shared" si="28"/>
        <v>15754.08</v>
      </c>
      <c r="V67" s="71">
        <f t="shared" si="28"/>
        <v>0</v>
      </c>
      <c r="W67" s="72">
        <f t="shared" si="28"/>
        <v>14803.34</v>
      </c>
      <c r="X67" s="72">
        <f t="shared" si="28"/>
        <v>0</v>
      </c>
      <c r="Y67" s="72">
        <f t="shared" si="28"/>
        <v>4.7300000000000004</v>
      </c>
      <c r="Z67" s="72">
        <f t="shared" si="28"/>
        <v>0</v>
      </c>
      <c r="AA67" s="72">
        <f t="shared" si="28"/>
        <v>0</v>
      </c>
      <c r="AB67" s="72">
        <f t="shared" si="28"/>
        <v>0</v>
      </c>
      <c r="AC67" s="72">
        <f t="shared" si="28"/>
        <v>0</v>
      </c>
      <c r="AD67" s="72">
        <f>AD61</f>
        <v>7.0000000000000007E-2</v>
      </c>
      <c r="AE67" s="72">
        <f>SUM(AE68:AE71)</f>
        <v>0</v>
      </c>
      <c r="AF67" s="115"/>
    </row>
    <row r="68" spans="1:32" s="10" customFormat="1" ht="18.75" x14ac:dyDescent="0.3">
      <c r="A68" s="19" t="s">
        <v>29</v>
      </c>
      <c r="B68" s="61">
        <f>B62</f>
        <v>0</v>
      </c>
      <c r="C68" s="61">
        <f t="shared" si="26"/>
        <v>0</v>
      </c>
      <c r="D68" s="60">
        <f t="shared" si="27"/>
        <v>0</v>
      </c>
      <c r="E68" s="60">
        <f>I68+K68+M68+O68+Q68+S68+U68+W68+Y68+AA68+AC68+AE68</f>
        <v>0</v>
      </c>
      <c r="F68" s="62" t="e">
        <f>(E68/B68*100)</f>
        <v>#DIV/0!</v>
      </c>
      <c r="G68" s="62" t="e">
        <f>(E68/C68*100)</f>
        <v>#DIV/0!</v>
      </c>
      <c r="H68" s="62">
        <f>SUM(H69:H72)</f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f>AD62</f>
        <v>0</v>
      </c>
      <c r="AE68" s="72">
        <v>0</v>
      </c>
      <c r="AF68" s="116"/>
    </row>
    <row r="69" spans="1:32" s="10" customFormat="1" ht="18.75" x14ac:dyDescent="0.3">
      <c r="A69" s="19" t="s">
        <v>30</v>
      </c>
      <c r="B69" s="61">
        <f>B63</f>
        <v>0</v>
      </c>
      <c r="C69" s="61">
        <f t="shared" si="26"/>
        <v>0</v>
      </c>
      <c r="D69" s="60">
        <f t="shared" si="27"/>
        <v>0</v>
      </c>
      <c r="E69" s="60">
        <f>I69+K69+M69+O69+Q69+S69+U69+W69+Y69+AA69+AC69+AE69</f>
        <v>0</v>
      </c>
      <c r="F69" s="62" t="e">
        <f>(E69/B69*100)</f>
        <v>#DIV/0!</v>
      </c>
      <c r="G69" s="62" t="e">
        <f>(E69/C69*100)</f>
        <v>#DIV/0!</v>
      </c>
      <c r="H69" s="62">
        <f>SUM(H70:H73)</f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f>AD63</f>
        <v>0</v>
      </c>
      <c r="AE69" s="72">
        <v>0</v>
      </c>
      <c r="AF69" s="116"/>
    </row>
    <row r="70" spans="1:32" s="10" customFormat="1" ht="18.75" x14ac:dyDescent="0.3">
      <c r="A70" s="19" t="s">
        <v>31</v>
      </c>
      <c r="B70" s="61">
        <f>B64</f>
        <v>4.8000000000000007</v>
      </c>
      <c r="C70" s="61">
        <f t="shared" si="26"/>
        <v>4.7300000000000004</v>
      </c>
      <c r="D70" s="60">
        <f t="shared" si="27"/>
        <v>4.7300000000000004</v>
      </c>
      <c r="E70" s="60">
        <f>I70+K70+M70+O70+Q70+S70+U70+W70+Y70+AA70+AC70+AE70</f>
        <v>4.7300000000000004</v>
      </c>
      <c r="F70" s="62">
        <f>(E70/B70*100)</f>
        <v>98.541666666666657</v>
      </c>
      <c r="G70" s="62">
        <f>(E70/C70*100)</f>
        <v>100</v>
      </c>
      <c r="H70" s="62">
        <f>SUM(H71:H74)</f>
        <v>0</v>
      </c>
      <c r="I70" s="62">
        <f t="shared" ref="I70:M71" si="29">SUM(I71:I74)</f>
        <v>0</v>
      </c>
      <c r="J70" s="62">
        <f t="shared" si="29"/>
        <v>0</v>
      </c>
      <c r="K70" s="62">
        <f t="shared" si="29"/>
        <v>0</v>
      </c>
      <c r="L70" s="62">
        <f t="shared" si="29"/>
        <v>0</v>
      </c>
      <c r="M70" s="62">
        <f t="shared" si="29"/>
        <v>0</v>
      </c>
      <c r="N70" s="62">
        <v>4.7300000000000004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4.7300000000000004</v>
      </c>
      <c r="Z70" s="62">
        <v>0</v>
      </c>
      <c r="AA70" s="62">
        <v>0</v>
      </c>
      <c r="AB70" s="62">
        <v>0</v>
      </c>
      <c r="AC70" s="62">
        <v>0</v>
      </c>
      <c r="AD70" s="62">
        <v>7.0000000000000007E-2</v>
      </c>
      <c r="AE70" s="62">
        <v>0</v>
      </c>
      <c r="AF70" s="116"/>
    </row>
    <row r="71" spans="1:32" s="10" customFormat="1" ht="18.75" x14ac:dyDescent="0.3">
      <c r="A71" s="19" t="s">
        <v>32</v>
      </c>
      <c r="B71" s="61">
        <f>N71+T71</f>
        <v>127919.85</v>
      </c>
      <c r="C71" s="61">
        <f>N71+P71+R71+T71</f>
        <v>127919.85</v>
      </c>
      <c r="D71" s="60">
        <f>E71</f>
        <v>127919.27</v>
      </c>
      <c r="E71" s="60">
        <f>I71+K71+M71+O71+Q71+S71+U71+W71+Y71+AA71+AC71+AE71</f>
        <v>127919.27</v>
      </c>
      <c r="F71" s="62">
        <f>(E71/B71*100)</f>
        <v>99.999546591088091</v>
      </c>
      <c r="G71" s="62">
        <f>(E71/C71*100)</f>
        <v>99.999546591088091</v>
      </c>
      <c r="H71" s="62">
        <f>SUM(H72:H75)</f>
        <v>0</v>
      </c>
      <c r="I71" s="62">
        <f t="shared" si="29"/>
        <v>0</v>
      </c>
      <c r="J71" s="62">
        <f t="shared" si="29"/>
        <v>0</v>
      </c>
      <c r="K71" s="62">
        <f t="shared" si="29"/>
        <v>0</v>
      </c>
      <c r="L71" s="62">
        <f t="shared" si="29"/>
        <v>0</v>
      </c>
      <c r="M71" s="62">
        <f t="shared" si="29"/>
        <v>0</v>
      </c>
      <c r="N71" s="62">
        <v>97361.85</v>
      </c>
      <c r="O71" s="62">
        <v>71808.02</v>
      </c>
      <c r="P71" s="62">
        <v>0</v>
      </c>
      <c r="Q71" s="62">
        <v>23841.19</v>
      </c>
      <c r="R71" s="62">
        <v>0</v>
      </c>
      <c r="S71" s="62">
        <v>1712.64</v>
      </c>
      <c r="T71" s="62">
        <v>30558</v>
      </c>
      <c r="U71" s="62">
        <v>15754.08</v>
      </c>
      <c r="V71" s="62">
        <v>0</v>
      </c>
      <c r="W71" s="62">
        <v>14803.34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117"/>
    </row>
    <row r="72" spans="1:32" s="10" customFormat="1" ht="18.75" x14ac:dyDescent="0.25">
      <c r="A72" s="34" t="s">
        <v>47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14"/>
    </row>
    <row r="73" spans="1:32" s="10" customFormat="1" ht="409.5" customHeight="1" x14ac:dyDescent="0.3">
      <c r="A73" s="13" t="s">
        <v>28</v>
      </c>
      <c r="B73" s="73">
        <f>H73+J73+L73+N73+P73+R73+T73+V73+X73+Z73+AB73+AD73</f>
        <v>2885.71</v>
      </c>
      <c r="C73" s="73">
        <f>SUM(C74:C77)</f>
        <v>2885.71</v>
      </c>
      <c r="D73" s="73">
        <f>SUM(D74:D77)</f>
        <v>1186.1500000000001</v>
      </c>
      <c r="E73" s="73">
        <f>SUM(E74:E77)</f>
        <v>1186.1500000000001</v>
      </c>
      <c r="F73" s="51">
        <f>IFERROR(E73/B73*100,0)</f>
        <v>41.104268966736093</v>
      </c>
      <c r="G73" s="51">
        <f>IFERROR(E73/C73*100,0)</f>
        <v>41.104268966736093</v>
      </c>
      <c r="H73" s="65">
        <v>0</v>
      </c>
      <c r="I73" s="65">
        <f t="shared" ref="I73:AC73" si="30">SUM(I74:I77)</f>
        <v>0</v>
      </c>
      <c r="J73" s="65">
        <f t="shared" si="30"/>
        <v>0</v>
      </c>
      <c r="K73" s="65">
        <f t="shared" si="30"/>
        <v>0</v>
      </c>
      <c r="L73" s="65">
        <f t="shared" si="30"/>
        <v>0</v>
      </c>
      <c r="M73" s="65">
        <f t="shared" si="30"/>
        <v>0</v>
      </c>
      <c r="N73" s="65">
        <f t="shared" si="30"/>
        <v>0</v>
      </c>
      <c r="O73" s="65">
        <f t="shared" si="30"/>
        <v>0</v>
      </c>
      <c r="P73" s="65">
        <f t="shared" si="30"/>
        <v>0</v>
      </c>
      <c r="Q73" s="65">
        <f t="shared" si="30"/>
        <v>0</v>
      </c>
      <c r="R73" s="65">
        <f t="shared" si="30"/>
        <v>0</v>
      </c>
      <c r="S73" s="65">
        <f t="shared" si="30"/>
        <v>0</v>
      </c>
      <c r="T73" s="65">
        <f t="shared" si="30"/>
        <v>0</v>
      </c>
      <c r="U73" s="65">
        <f t="shared" si="30"/>
        <v>0</v>
      </c>
      <c r="V73" s="65">
        <f t="shared" si="30"/>
        <v>0</v>
      </c>
      <c r="W73" s="65">
        <f t="shared" si="30"/>
        <v>0</v>
      </c>
      <c r="X73" s="65">
        <f t="shared" si="30"/>
        <v>0</v>
      </c>
      <c r="Y73" s="65">
        <f t="shared" si="30"/>
        <v>0</v>
      </c>
      <c r="Z73" s="65">
        <f t="shared" si="30"/>
        <v>2885.71</v>
      </c>
      <c r="AA73" s="65">
        <f t="shared" si="30"/>
        <v>1186.1500000000001</v>
      </c>
      <c r="AB73" s="65">
        <f t="shared" si="30"/>
        <v>0</v>
      </c>
      <c r="AC73" s="65">
        <f t="shared" si="30"/>
        <v>0</v>
      </c>
      <c r="AD73" s="65">
        <f>SUM(AD74:AD76)</f>
        <v>0</v>
      </c>
      <c r="AE73" s="65">
        <f>SUM(AE74:AE77)</f>
        <v>0</v>
      </c>
      <c r="AF73" s="100" t="s">
        <v>48</v>
      </c>
    </row>
    <row r="74" spans="1:32" s="10" customFormat="1" ht="18.75" x14ac:dyDescent="0.3">
      <c r="A74" s="13" t="s">
        <v>29</v>
      </c>
      <c r="B74" s="73">
        <v>0</v>
      </c>
      <c r="C74" s="65">
        <v>0</v>
      </c>
      <c r="D74" s="65">
        <f>E74</f>
        <v>0</v>
      </c>
      <c r="E74" s="65">
        <f>I74+K74+M74+O74+Q74+S74+U74+W74+Y74+AA74+AC74+AE74</f>
        <v>0</v>
      </c>
      <c r="F74" s="65">
        <f>IFERROR(E74/B74*100,0)</f>
        <v>0</v>
      </c>
      <c r="G74" s="65">
        <f>IFERROR(E74/C74*100,0)</f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100"/>
    </row>
    <row r="75" spans="1:32" s="10" customFormat="1" ht="18.75" x14ac:dyDescent="0.3">
      <c r="A75" s="13" t="s">
        <v>30</v>
      </c>
      <c r="B75" s="73">
        <f>H75+J75+L75+N75+P75+R75+T75+V75+X75+Z75+AB75+AD75</f>
        <v>2626</v>
      </c>
      <c r="C75" s="65">
        <f>H75+J75+L75+N75+P75+R75+T75+V75+X75+Z75+AB75</f>
        <v>2626</v>
      </c>
      <c r="D75" s="65">
        <f>E75</f>
        <v>1079.4000000000001</v>
      </c>
      <c r="E75" s="65">
        <f>I75+K75+M75+O75+Q75+S75+U75+W75+Y75+AA75+AC75+AE75</f>
        <v>1079.4000000000001</v>
      </c>
      <c r="F75" s="65">
        <f>IFERROR(E75/B75*100,0)</f>
        <v>41.104341203351105</v>
      </c>
      <c r="G75" s="65">
        <f>IFERROR(E75/C75*100,0)</f>
        <v>41.104341203351105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2626</v>
      </c>
      <c r="AA75" s="65">
        <v>1079.4000000000001</v>
      </c>
      <c r="AB75" s="65">
        <v>0</v>
      </c>
      <c r="AC75" s="65">
        <v>0</v>
      </c>
      <c r="AD75" s="65">
        <v>0</v>
      </c>
      <c r="AE75" s="65">
        <v>0</v>
      </c>
      <c r="AF75" s="100"/>
    </row>
    <row r="76" spans="1:32" s="10" customFormat="1" ht="18.75" x14ac:dyDescent="0.3">
      <c r="A76" s="13" t="s">
        <v>31</v>
      </c>
      <c r="B76" s="73">
        <f>H76+J76+L76+N76+P76+R76+T76+V76+X76+Z76+AB76+AD76</f>
        <v>259.70999999999998</v>
      </c>
      <c r="C76" s="65">
        <f>H76+J76+L76+N76+P76+R76+T76+V76+X76+Z76+AB76</f>
        <v>259.70999999999998</v>
      </c>
      <c r="D76" s="65">
        <f>E76</f>
        <v>106.75</v>
      </c>
      <c r="E76" s="65">
        <f>I76+K76+M76+O76+Q76+S76+U76+W76+Y76+AA76+AC76+AE76</f>
        <v>106.75</v>
      </c>
      <c r="F76" s="65">
        <f>IFERROR(E76/B76*100,0)</f>
        <v>41.103538562242505</v>
      </c>
      <c r="G76" s="65">
        <f>IFERROR(E76/C76*100,0)</f>
        <v>41.103538562242505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259.70999999999998</v>
      </c>
      <c r="AA76" s="65">
        <v>106.75</v>
      </c>
      <c r="AB76" s="65">
        <v>0</v>
      </c>
      <c r="AC76" s="65">
        <v>0</v>
      </c>
      <c r="AD76" s="65">
        <v>0</v>
      </c>
      <c r="AE76" s="65">
        <v>0</v>
      </c>
      <c r="AF76" s="100"/>
    </row>
    <row r="77" spans="1:32" s="10" customFormat="1" ht="18.75" x14ac:dyDescent="0.3">
      <c r="A77" s="13" t="s">
        <v>32</v>
      </c>
      <c r="B77" s="74">
        <f>C77</f>
        <v>0</v>
      </c>
      <c r="C77" s="65">
        <f>D77</f>
        <v>0</v>
      </c>
      <c r="D77" s="65">
        <f>E77</f>
        <v>0</v>
      </c>
      <c r="E77" s="65">
        <f>I77+K77+M77+O77+Q77+S77+U77+W77+Y77+AA77+AC77+AE77</f>
        <v>0</v>
      </c>
      <c r="F77" s="65">
        <f>IFERROR(E77/B77*100,0)</f>
        <v>0</v>
      </c>
      <c r="G77" s="65">
        <f>IFERROR(E77/C77*100,0)</f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100"/>
    </row>
    <row r="78" spans="1:32" s="10" customFormat="1" ht="18.75" x14ac:dyDescent="0.3">
      <c r="A78" s="75" t="s">
        <v>49</v>
      </c>
      <c r="B78" s="49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16"/>
    </row>
    <row r="79" spans="1:32" s="10" customFormat="1" ht="18.75" x14ac:dyDescent="0.3">
      <c r="A79" s="75" t="s">
        <v>28</v>
      </c>
      <c r="B79" s="50">
        <f t="shared" ref="B79:E83" si="31">B86+B92</f>
        <v>190392.74</v>
      </c>
      <c r="C79" s="65">
        <f t="shared" si="31"/>
        <v>184391.45</v>
      </c>
      <c r="D79" s="65">
        <f t="shared" si="31"/>
        <v>173788.12999999998</v>
      </c>
      <c r="E79" s="65">
        <f t="shared" si="31"/>
        <v>173788.12999999998</v>
      </c>
      <c r="F79" s="65">
        <f>IFERROR(E79/B79*100,0)</f>
        <v>91.27875884343068</v>
      </c>
      <c r="G79" s="65">
        <f>IFERROR(E79/C79*100,0)</f>
        <v>94.24955983588174</v>
      </c>
      <c r="H79" s="65">
        <f t="shared" ref="H79:AC83" si="32">H86+H92</f>
        <v>0</v>
      </c>
      <c r="I79" s="65">
        <f t="shared" si="32"/>
        <v>0</v>
      </c>
      <c r="J79" s="65">
        <f t="shared" si="32"/>
        <v>569.86</v>
      </c>
      <c r="K79" s="65">
        <f t="shared" si="32"/>
        <v>569.86</v>
      </c>
      <c r="L79" s="65">
        <f t="shared" si="32"/>
        <v>1628.44</v>
      </c>
      <c r="M79" s="65">
        <f t="shared" si="32"/>
        <v>1628.44</v>
      </c>
      <c r="N79" s="65">
        <f t="shared" si="32"/>
        <v>98908.800000000003</v>
      </c>
      <c r="O79" s="65">
        <f t="shared" si="32"/>
        <v>73350.240000000005</v>
      </c>
      <c r="P79" s="65">
        <f t="shared" si="32"/>
        <v>2740.3399999999997</v>
      </c>
      <c r="Q79" s="65">
        <f t="shared" si="32"/>
        <v>26581.53</v>
      </c>
      <c r="R79" s="65">
        <f t="shared" si="32"/>
        <v>3774.2799999999997</v>
      </c>
      <c r="S79" s="65">
        <f t="shared" si="32"/>
        <v>2071.4300000000003</v>
      </c>
      <c r="T79" s="65">
        <f t="shared" si="32"/>
        <v>32869.79</v>
      </c>
      <c r="U79" s="65">
        <f t="shared" si="32"/>
        <v>21481.360000000001</v>
      </c>
      <c r="V79" s="65">
        <f t="shared" si="32"/>
        <v>600</v>
      </c>
      <c r="W79" s="65">
        <f t="shared" si="32"/>
        <v>46786.789999999994</v>
      </c>
      <c r="X79" s="65">
        <f t="shared" si="32"/>
        <v>31511.05</v>
      </c>
      <c r="Y79" s="65">
        <f t="shared" si="32"/>
        <v>132.32999999999998</v>
      </c>
      <c r="Z79" s="65">
        <f t="shared" si="32"/>
        <v>14674.599999999999</v>
      </c>
      <c r="AA79" s="65">
        <f t="shared" si="32"/>
        <v>2372.3000000000002</v>
      </c>
      <c r="AB79" s="65">
        <f t="shared" si="32"/>
        <v>1591.0500000000002</v>
      </c>
      <c r="AC79" s="65">
        <f t="shared" si="32"/>
        <v>2983.6099999999997</v>
      </c>
      <c r="AD79" s="65">
        <f>AD92</f>
        <v>4410.24</v>
      </c>
      <c r="AE79" s="65">
        <f>AE86+AE92</f>
        <v>0</v>
      </c>
      <c r="AF79" s="100"/>
    </row>
    <row r="80" spans="1:32" s="10" customFormat="1" ht="18.75" x14ac:dyDescent="0.3">
      <c r="A80" s="75" t="s">
        <v>29</v>
      </c>
      <c r="B80" s="50">
        <f t="shared" si="31"/>
        <v>0</v>
      </c>
      <c r="C80" s="65">
        <f t="shared" si="31"/>
        <v>0</v>
      </c>
      <c r="D80" s="65">
        <f t="shared" si="31"/>
        <v>0</v>
      </c>
      <c r="E80" s="65">
        <f t="shared" si="31"/>
        <v>0</v>
      </c>
      <c r="F80" s="65">
        <f>IFERROR(E80/B80*100,0)</f>
        <v>0</v>
      </c>
      <c r="G80" s="65">
        <f>IFERROR(E80/C80*100,0)</f>
        <v>0</v>
      </c>
      <c r="H80" s="65">
        <f t="shared" si="32"/>
        <v>0</v>
      </c>
      <c r="I80" s="65">
        <f t="shared" si="32"/>
        <v>0</v>
      </c>
      <c r="J80" s="65">
        <f t="shared" si="32"/>
        <v>0</v>
      </c>
      <c r="K80" s="65">
        <f t="shared" si="32"/>
        <v>0</v>
      </c>
      <c r="L80" s="65">
        <f t="shared" si="32"/>
        <v>0</v>
      </c>
      <c r="M80" s="65">
        <f t="shared" si="32"/>
        <v>0</v>
      </c>
      <c r="N80" s="65">
        <f t="shared" si="32"/>
        <v>0</v>
      </c>
      <c r="O80" s="65">
        <f t="shared" si="32"/>
        <v>0</v>
      </c>
      <c r="P80" s="65">
        <f t="shared" si="32"/>
        <v>0</v>
      </c>
      <c r="Q80" s="65">
        <f t="shared" si="32"/>
        <v>0</v>
      </c>
      <c r="R80" s="65">
        <f t="shared" si="32"/>
        <v>0</v>
      </c>
      <c r="S80" s="65">
        <f t="shared" si="32"/>
        <v>0</v>
      </c>
      <c r="T80" s="65">
        <f t="shared" si="32"/>
        <v>0</v>
      </c>
      <c r="U80" s="65">
        <f t="shared" si="32"/>
        <v>0</v>
      </c>
      <c r="V80" s="65">
        <f t="shared" si="32"/>
        <v>0</v>
      </c>
      <c r="W80" s="65">
        <f t="shared" si="32"/>
        <v>0</v>
      </c>
      <c r="X80" s="65">
        <f t="shared" si="32"/>
        <v>0</v>
      </c>
      <c r="Y80" s="65">
        <f t="shared" si="32"/>
        <v>0</v>
      </c>
      <c r="Z80" s="65">
        <f t="shared" si="32"/>
        <v>0</v>
      </c>
      <c r="AA80" s="65">
        <f t="shared" si="32"/>
        <v>0</v>
      </c>
      <c r="AB80" s="65">
        <f t="shared" si="32"/>
        <v>0</v>
      </c>
      <c r="AC80" s="65">
        <f t="shared" si="32"/>
        <v>0</v>
      </c>
      <c r="AD80" s="65">
        <f>AD93</f>
        <v>0</v>
      </c>
      <c r="AE80" s="65">
        <f>AE87+AE93</f>
        <v>0</v>
      </c>
      <c r="AF80" s="100"/>
    </row>
    <row r="81" spans="1:32" s="10" customFormat="1" ht="18.75" x14ac:dyDescent="0.3">
      <c r="A81" s="75" t="s">
        <v>30</v>
      </c>
      <c r="B81" s="50">
        <f t="shared" si="31"/>
        <v>43548.3</v>
      </c>
      <c r="C81" s="50">
        <f t="shared" si="31"/>
        <v>43233.279999999999</v>
      </c>
      <c r="D81" s="50">
        <f t="shared" si="31"/>
        <v>41686.68</v>
      </c>
      <c r="E81" s="50">
        <f t="shared" si="31"/>
        <v>41686.68</v>
      </c>
      <c r="F81" s="51">
        <f>IFERROR(E81/B81*100,0)</f>
        <v>95.725160339209552</v>
      </c>
      <c r="G81" s="51">
        <f>IFERROR(E81/C81*100,0)</f>
        <v>96.422663281620089</v>
      </c>
      <c r="H81" s="65">
        <f t="shared" si="32"/>
        <v>0</v>
      </c>
      <c r="I81" s="65">
        <f t="shared" si="32"/>
        <v>0</v>
      </c>
      <c r="J81" s="65">
        <f t="shared" si="32"/>
        <v>518.57000000000005</v>
      </c>
      <c r="K81" s="65">
        <f t="shared" si="32"/>
        <v>518.57000000000005</v>
      </c>
      <c r="L81" s="65">
        <f t="shared" si="32"/>
        <v>1481.88</v>
      </c>
      <c r="M81" s="65">
        <f t="shared" si="32"/>
        <v>1481.88</v>
      </c>
      <c r="N81" s="65">
        <f t="shared" si="32"/>
        <v>1403.42</v>
      </c>
      <c r="O81" s="65">
        <f t="shared" si="32"/>
        <v>1403.42</v>
      </c>
      <c r="P81" s="65">
        <f t="shared" si="32"/>
        <v>721.64</v>
      </c>
      <c r="Q81" s="65">
        <f t="shared" si="32"/>
        <v>721.64</v>
      </c>
      <c r="R81" s="65">
        <f t="shared" si="32"/>
        <v>3415.49</v>
      </c>
      <c r="S81" s="65">
        <f t="shared" si="32"/>
        <v>0</v>
      </c>
      <c r="T81" s="65">
        <f t="shared" si="32"/>
        <v>2122.84</v>
      </c>
      <c r="U81" s="65">
        <f t="shared" si="32"/>
        <v>5538.3300000000008</v>
      </c>
      <c r="V81" s="65">
        <f t="shared" si="32"/>
        <v>546</v>
      </c>
      <c r="W81" s="65">
        <f t="shared" si="32"/>
        <v>29104.94</v>
      </c>
      <c r="X81" s="65">
        <f t="shared" si="32"/>
        <v>28558.94</v>
      </c>
      <c r="Y81" s="65">
        <f t="shared" si="32"/>
        <v>0</v>
      </c>
      <c r="Z81" s="65">
        <f t="shared" si="32"/>
        <v>5642.87</v>
      </c>
      <c r="AA81" s="65">
        <f t="shared" si="32"/>
        <v>2158.8000000000002</v>
      </c>
      <c r="AB81" s="65">
        <f t="shared" si="32"/>
        <v>1447.63</v>
      </c>
      <c r="AC81" s="65">
        <f t="shared" si="32"/>
        <v>1838.5</v>
      </c>
      <c r="AD81" s="65">
        <f>AD94</f>
        <v>315.02</v>
      </c>
      <c r="AE81" s="65">
        <f>AE88+AE94</f>
        <v>0</v>
      </c>
      <c r="AF81" s="100"/>
    </row>
    <row r="82" spans="1:32" s="10" customFormat="1" ht="18.75" x14ac:dyDescent="0.3">
      <c r="A82" s="75" t="s">
        <v>31</v>
      </c>
      <c r="B82" s="50">
        <f t="shared" si="31"/>
        <v>15724.589999999998</v>
      </c>
      <c r="C82" s="50">
        <f t="shared" si="31"/>
        <v>14685.949999999999</v>
      </c>
      <c r="D82" s="50">
        <f t="shared" si="31"/>
        <v>7165.7899999999991</v>
      </c>
      <c r="E82" s="50">
        <f t="shared" si="31"/>
        <v>7165.79</v>
      </c>
      <c r="F82" s="51">
        <f>IFERROR(E82/B82*100,0)</f>
        <v>45.570599932971227</v>
      </c>
      <c r="G82" s="51">
        <f>IFERROR(E82/C82*100,0)</f>
        <v>48.793506719006949</v>
      </c>
      <c r="H82" s="65">
        <f>H89</f>
        <v>0</v>
      </c>
      <c r="I82" s="65">
        <f t="shared" si="32"/>
        <v>0</v>
      </c>
      <c r="J82" s="65">
        <f t="shared" si="32"/>
        <v>51.29</v>
      </c>
      <c r="K82" s="65">
        <f t="shared" si="32"/>
        <v>51.29</v>
      </c>
      <c r="L82" s="65">
        <f t="shared" ref="L82:AC82" si="33">L89</f>
        <v>0</v>
      </c>
      <c r="M82" s="65">
        <f t="shared" si="33"/>
        <v>0</v>
      </c>
      <c r="N82" s="65">
        <f t="shared" si="33"/>
        <v>0</v>
      </c>
      <c r="O82" s="65">
        <f t="shared" si="33"/>
        <v>0</v>
      </c>
      <c r="P82" s="65">
        <f t="shared" si="33"/>
        <v>0</v>
      </c>
      <c r="Q82" s="65">
        <f t="shared" si="33"/>
        <v>0</v>
      </c>
      <c r="R82" s="65">
        <f t="shared" si="33"/>
        <v>0</v>
      </c>
      <c r="S82" s="65">
        <f t="shared" si="33"/>
        <v>0</v>
      </c>
      <c r="T82" s="65">
        <f t="shared" si="33"/>
        <v>0</v>
      </c>
      <c r="U82" s="65">
        <f t="shared" si="33"/>
        <v>0</v>
      </c>
      <c r="V82" s="65">
        <f t="shared" si="33"/>
        <v>0</v>
      </c>
      <c r="W82" s="65">
        <f t="shared" si="33"/>
        <v>0</v>
      </c>
      <c r="X82" s="65">
        <f t="shared" si="33"/>
        <v>0</v>
      </c>
      <c r="Y82" s="65">
        <f t="shared" si="33"/>
        <v>0</v>
      </c>
      <c r="Z82" s="65">
        <f t="shared" si="33"/>
        <v>259.70999999999998</v>
      </c>
      <c r="AA82" s="65">
        <f t="shared" si="33"/>
        <v>106.75</v>
      </c>
      <c r="AB82" s="65">
        <f t="shared" si="33"/>
        <v>0</v>
      </c>
      <c r="AC82" s="65">
        <f t="shared" si="33"/>
        <v>0</v>
      </c>
      <c r="AD82" s="65">
        <f>AD95</f>
        <v>895.21999999999991</v>
      </c>
      <c r="AE82" s="65">
        <f>AE89</f>
        <v>0</v>
      </c>
      <c r="AF82" s="100"/>
    </row>
    <row r="83" spans="1:32" s="10" customFormat="1" ht="18.75" x14ac:dyDescent="0.3">
      <c r="A83" s="75" t="s">
        <v>32</v>
      </c>
      <c r="B83" s="50">
        <f>B90+B96</f>
        <v>131119.85</v>
      </c>
      <c r="C83" s="50">
        <f>C90+C96</f>
        <v>127919.85</v>
      </c>
      <c r="D83" s="50">
        <f t="shared" si="31"/>
        <v>127919.27</v>
      </c>
      <c r="E83" s="50">
        <f t="shared" si="31"/>
        <v>127919.27</v>
      </c>
      <c r="F83" s="51">
        <f>IFERROR(E83/B83*100,0)</f>
        <v>97.559042357049677</v>
      </c>
      <c r="G83" s="51">
        <f>IFERROR(E83/C83*100,0)</f>
        <v>99.999546591088091</v>
      </c>
      <c r="H83" s="65">
        <f>H90+H96</f>
        <v>0</v>
      </c>
      <c r="I83" s="65">
        <f t="shared" si="32"/>
        <v>0</v>
      </c>
      <c r="J83" s="65">
        <f t="shared" si="32"/>
        <v>0</v>
      </c>
      <c r="K83" s="65">
        <f t="shared" si="32"/>
        <v>0</v>
      </c>
      <c r="L83" s="65">
        <f t="shared" si="32"/>
        <v>0</v>
      </c>
      <c r="M83" s="65">
        <f t="shared" si="32"/>
        <v>0</v>
      </c>
      <c r="N83" s="65">
        <f t="shared" si="32"/>
        <v>97361.85</v>
      </c>
      <c r="O83" s="65">
        <f t="shared" si="32"/>
        <v>71808.02</v>
      </c>
      <c r="P83" s="65">
        <f t="shared" si="32"/>
        <v>0</v>
      </c>
      <c r="Q83" s="65">
        <f t="shared" si="32"/>
        <v>23841.19</v>
      </c>
      <c r="R83" s="65">
        <f t="shared" si="32"/>
        <v>0</v>
      </c>
      <c r="S83" s="65">
        <f t="shared" si="32"/>
        <v>1712.64</v>
      </c>
      <c r="T83" s="65">
        <f t="shared" si="32"/>
        <v>30558</v>
      </c>
      <c r="U83" s="65">
        <f t="shared" si="32"/>
        <v>15754.08</v>
      </c>
      <c r="V83" s="65">
        <f t="shared" si="32"/>
        <v>0</v>
      </c>
      <c r="W83" s="65">
        <f t="shared" si="32"/>
        <v>14803.34</v>
      </c>
      <c r="X83" s="65">
        <f t="shared" si="32"/>
        <v>0</v>
      </c>
      <c r="Y83" s="65">
        <f t="shared" si="32"/>
        <v>0</v>
      </c>
      <c r="Z83" s="65">
        <f t="shared" si="32"/>
        <v>0</v>
      </c>
      <c r="AA83" s="65">
        <f t="shared" si="32"/>
        <v>0</v>
      </c>
      <c r="AB83" s="65">
        <f t="shared" si="32"/>
        <v>0</v>
      </c>
      <c r="AC83" s="65">
        <f t="shared" si="32"/>
        <v>0</v>
      </c>
      <c r="AD83" s="65">
        <f>AD96</f>
        <v>3200</v>
      </c>
      <c r="AE83" s="65">
        <f>AE90+AE96</f>
        <v>0</v>
      </c>
      <c r="AF83" s="100"/>
    </row>
    <row r="84" spans="1:32" s="10" customFormat="1" ht="18.75" x14ac:dyDescent="0.3">
      <c r="A84" s="75" t="s">
        <v>50</v>
      </c>
      <c r="B84" s="50"/>
      <c r="C84" s="50"/>
      <c r="D84" s="50"/>
      <c r="E84" s="50"/>
      <c r="F84" s="76"/>
      <c r="G84" s="7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16"/>
    </row>
    <row r="85" spans="1:32" s="10" customFormat="1" ht="18.75" x14ac:dyDescent="0.3">
      <c r="A85" s="17" t="s">
        <v>51</v>
      </c>
      <c r="B85" s="50"/>
      <c r="C85" s="50"/>
      <c r="D85" s="50"/>
      <c r="E85" s="50"/>
      <c r="F85" s="76"/>
      <c r="G85" s="76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16"/>
    </row>
    <row r="86" spans="1:32" s="10" customFormat="1" ht="18.75" x14ac:dyDescent="0.3">
      <c r="A86" s="18" t="s">
        <v>28</v>
      </c>
      <c r="B86" s="67">
        <f>B18+B12</f>
        <v>0</v>
      </c>
      <c r="C86" s="67">
        <f>0</f>
        <v>0</v>
      </c>
      <c r="D86" s="67">
        <f>D18+D12</f>
        <v>0</v>
      </c>
      <c r="E86" s="67">
        <f>D86</f>
        <v>0</v>
      </c>
      <c r="F86" s="51">
        <f>IFERROR(E86/B86*100,0)</f>
        <v>0</v>
      </c>
      <c r="G86" s="51">
        <f>IFERROR(E86/C86*100,0)</f>
        <v>0</v>
      </c>
      <c r="H86" s="65">
        <f t="shared" ref="H86:AE86" si="34">H87+H88+H89+H90</f>
        <v>0</v>
      </c>
      <c r="I86" s="65">
        <f t="shared" si="34"/>
        <v>0</v>
      </c>
      <c r="J86" s="65">
        <f t="shared" si="34"/>
        <v>0</v>
      </c>
      <c r="K86" s="65">
        <f t="shared" si="34"/>
        <v>0</v>
      </c>
      <c r="L86" s="65">
        <f t="shared" si="34"/>
        <v>0</v>
      </c>
      <c r="M86" s="65">
        <f t="shared" si="34"/>
        <v>0</v>
      </c>
      <c r="N86" s="65">
        <f t="shared" si="34"/>
        <v>0</v>
      </c>
      <c r="O86" s="65">
        <f t="shared" si="34"/>
        <v>0</v>
      </c>
      <c r="P86" s="65">
        <f t="shared" si="34"/>
        <v>0</v>
      </c>
      <c r="Q86" s="65">
        <f t="shared" si="34"/>
        <v>0</v>
      </c>
      <c r="R86" s="65">
        <f t="shared" si="34"/>
        <v>0</v>
      </c>
      <c r="S86" s="65">
        <f t="shared" si="34"/>
        <v>0</v>
      </c>
      <c r="T86" s="65">
        <f t="shared" si="34"/>
        <v>0</v>
      </c>
      <c r="U86" s="65">
        <f t="shared" si="34"/>
        <v>0</v>
      </c>
      <c r="V86" s="65">
        <f t="shared" si="34"/>
        <v>0</v>
      </c>
      <c r="W86" s="65">
        <f t="shared" si="34"/>
        <v>0</v>
      </c>
      <c r="X86" s="65">
        <f t="shared" si="34"/>
        <v>0</v>
      </c>
      <c r="Y86" s="65">
        <f t="shared" si="34"/>
        <v>0</v>
      </c>
      <c r="Z86" s="65">
        <f t="shared" si="34"/>
        <v>2885.71</v>
      </c>
      <c r="AA86" s="65">
        <f t="shared" si="34"/>
        <v>1186.1500000000001</v>
      </c>
      <c r="AB86" s="65">
        <f t="shared" si="34"/>
        <v>0</v>
      </c>
      <c r="AC86" s="65">
        <f t="shared" si="34"/>
        <v>0</v>
      </c>
      <c r="AD86" s="65">
        <f t="shared" si="34"/>
        <v>0</v>
      </c>
      <c r="AE86" s="65">
        <f t="shared" si="34"/>
        <v>0</v>
      </c>
      <c r="AF86" s="100"/>
    </row>
    <row r="87" spans="1:32" s="10" customFormat="1" ht="18.75" x14ac:dyDescent="0.3">
      <c r="A87" s="18" t="s">
        <v>29</v>
      </c>
      <c r="B87" s="67">
        <f>B19+B13</f>
        <v>0</v>
      </c>
      <c r="C87" s="67">
        <f>0</f>
        <v>0</v>
      </c>
      <c r="D87" s="67">
        <f>D19+D13</f>
        <v>0</v>
      </c>
      <c r="E87" s="67">
        <f>D87</f>
        <v>0</v>
      </c>
      <c r="F87" s="51">
        <f>IFERROR(E87/B87*100,0)</f>
        <v>0</v>
      </c>
      <c r="G87" s="51">
        <f>IFERROR(E87/C87*100,0)</f>
        <v>0</v>
      </c>
      <c r="H87" s="65">
        <f t="shared" ref="H87:AE90" si="35">H74+H19</f>
        <v>0</v>
      </c>
      <c r="I87" s="65">
        <f t="shared" si="35"/>
        <v>0</v>
      </c>
      <c r="J87" s="65">
        <f t="shared" si="35"/>
        <v>0</v>
      </c>
      <c r="K87" s="65">
        <f t="shared" si="35"/>
        <v>0</v>
      </c>
      <c r="L87" s="65">
        <f t="shared" si="35"/>
        <v>0</v>
      </c>
      <c r="M87" s="65">
        <f t="shared" si="35"/>
        <v>0</v>
      </c>
      <c r="N87" s="65">
        <f t="shared" si="35"/>
        <v>0</v>
      </c>
      <c r="O87" s="65">
        <f t="shared" si="35"/>
        <v>0</v>
      </c>
      <c r="P87" s="65">
        <f t="shared" si="35"/>
        <v>0</v>
      </c>
      <c r="Q87" s="65">
        <f t="shared" si="35"/>
        <v>0</v>
      </c>
      <c r="R87" s="65">
        <f t="shared" si="35"/>
        <v>0</v>
      </c>
      <c r="S87" s="65">
        <f t="shared" si="35"/>
        <v>0</v>
      </c>
      <c r="T87" s="65">
        <f t="shared" si="35"/>
        <v>0</v>
      </c>
      <c r="U87" s="65">
        <f t="shared" si="35"/>
        <v>0</v>
      </c>
      <c r="V87" s="65">
        <f t="shared" si="35"/>
        <v>0</v>
      </c>
      <c r="W87" s="65">
        <f t="shared" si="35"/>
        <v>0</v>
      </c>
      <c r="X87" s="65">
        <f t="shared" si="35"/>
        <v>0</v>
      </c>
      <c r="Y87" s="65">
        <f t="shared" si="35"/>
        <v>0</v>
      </c>
      <c r="Z87" s="65">
        <f t="shared" si="35"/>
        <v>0</v>
      </c>
      <c r="AA87" s="65">
        <f t="shared" si="35"/>
        <v>0</v>
      </c>
      <c r="AB87" s="65">
        <f t="shared" si="35"/>
        <v>0</v>
      </c>
      <c r="AC87" s="65">
        <f t="shared" si="35"/>
        <v>0</v>
      </c>
      <c r="AD87" s="65">
        <f t="shared" si="35"/>
        <v>0</v>
      </c>
      <c r="AE87" s="65">
        <f t="shared" si="35"/>
        <v>0</v>
      </c>
      <c r="AF87" s="100"/>
    </row>
    <row r="88" spans="1:32" s="10" customFormat="1" ht="18.75" x14ac:dyDescent="0.3">
      <c r="A88" s="18" t="s">
        <v>30</v>
      </c>
      <c r="B88" s="67">
        <f>B20+B14</f>
        <v>0</v>
      </c>
      <c r="C88" s="67">
        <f>0</f>
        <v>0</v>
      </c>
      <c r="D88" s="67">
        <f>D20+D14</f>
        <v>0</v>
      </c>
      <c r="E88" s="67">
        <f>D88</f>
        <v>0</v>
      </c>
      <c r="F88" s="51">
        <f>IFERROR(E88/B88*100,0)</f>
        <v>0</v>
      </c>
      <c r="G88" s="51">
        <f>IFERROR(E88/C88*100,0)</f>
        <v>0</v>
      </c>
      <c r="H88" s="65">
        <f t="shared" si="35"/>
        <v>0</v>
      </c>
      <c r="I88" s="65">
        <f t="shared" si="35"/>
        <v>0</v>
      </c>
      <c r="J88" s="65">
        <f t="shared" si="35"/>
        <v>0</v>
      </c>
      <c r="K88" s="65">
        <f t="shared" si="35"/>
        <v>0</v>
      </c>
      <c r="L88" s="65">
        <f t="shared" si="35"/>
        <v>0</v>
      </c>
      <c r="M88" s="65">
        <f t="shared" si="35"/>
        <v>0</v>
      </c>
      <c r="N88" s="65">
        <f t="shared" si="35"/>
        <v>0</v>
      </c>
      <c r="O88" s="65">
        <f t="shared" si="35"/>
        <v>0</v>
      </c>
      <c r="P88" s="65">
        <f t="shared" si="35"/>
        <v>0</v>
      </c>
      <c r="Q88" s="65">
        <f t="shared" si="35"/>
        <v>0</v>
      </c>
      <c r="R88" s="65">
        <f t="shared" si="35"/>
        <v>0</v>
      </c>
      <c r="S88" s="65">
        <f t="shared" si="35"/>
        <v>0</v>
      </c>
      <c r="T88" s="65">
        <f t="shared" si="35"/>
        <v>0</v>
      </c>
      <c r="U88" s="65">
        <f t="shared" si="35"/>
        <v>0</v>
      </c>
      <c r="V88" s="65">
        <f t="shared" si="35"/>
        <v>0</v>
      </c>
      <c r="W88" s="65">
        <f t="shared" si="35"/>
        <v>0</v>
      </c>
      <c r="X88" s="65">
        <f t="shared" si="35"/>
        <v>0</v>
      </c>
      <c r="Y88" s="65">
        <f t="shared" si="35"/>
        <v>0</v>
      </c>
      <c r="Z88" s="65">
        <f t="shared" si="35"/>
        <v>2626</v>
      </c>
      <c r="AA88" s="65">
        <f t="shared" si="35"/>
        <v>1079.4000000000001</v>
      </c>
      <c r="AB88" s="65">
        <f t="shared" si="35"/>
        <v>0</v>
      </c>
      <c r="AC88" s="65">
        <f t="shared" si="35"/>
        <v>0</v>
      </c>
      <c r="AD88" s="65">
        <v>0</v>
      </c>
      <c r="AE88" s="65">
        <f>AE75+AE20</f>
        <v>0</v>
      </c>
      <c r="AF88" s="100"/>
    </row>
    <row r="89" spans="1:32" s="10" customFormat="1" ht="18.75" x14ac:dyDescent="0.3">
      <c r="A89" s="18" t="s">
        <v>31</v>
      </c>
      <c r="B89" s="67">
        <f>B21+B15</f>
        <v>0</v>
      </c>
      <c r="C89" s="67">
        <f>C21+C15</f>
        <v>0</v>
      </c>
      <c r="D89" s="67">
        <f>D21+D15</f>
        <v>0</v>
      </c>
      <c r="E89" s="67">
        <f>D89</f>
        <v>0</v>
      </c>
      <c r="F89" s="51">
        <f>IFERROR(E89/B89*100,0)</f>
        <v>0</v>
      </c>
      <c r="G89" s="51">
        <f>IFERROR(E89/C89*100,0)</f>
        <v>0</v>
      </c>
      <c r="H89" s="65">
        <f t="shared" si="35"/>
        <v>0</v>
      </c>
      <c r="I89" s="65">
        <f t="shared" si="35"/>
        <v>0</v>
      </c>
      <c r="J89" s="65">
        <f t="shared" si="35"/>
        <v>0</v>
      </c>
      <c r="K89" s="65">
        <f t="shared" si="35"/>
        <v>0</v>
      </c>
      <c r="L89" s="65">
        <f t="shared" si="35"/>
        <v>0</v>
      </c>
      <c r="M89" s="65">
        <f t="shared" si="35"/>
        <v>0</v>
      </c>
      <c r="N89" s="65">
        <f t="shared" si="35"/>
        <v>0</v>
      </c>
      <c r="O89" s="65">
        <f t="shared" si="35"/>
        <v>0</v>
      </c>
      <c r="P89" s="65">
        <f t="shared" si="35"/>
        <v>0</v>
      </c>
      <c r="Q89" s="65">
        <f t="shared" si="35"/>
        <v>0</v>
      </c>
      <c r="R89" s="65">
        <f t="shared" si="35"/>
        <v>0</v>
      </c>
      <c r="S89" s="65">
        <f t="shared" si="35"/>
        <v>0</v>
      </c>
      <c r="T89" s="65">
        <f t="shared" si="35"/>
        <v>0</v>
      </c>
      <c r="U89" s="65">
        <f t="shared" si="35"/>
        <v>0</v>
      </c>
      <c r="V89" s="65">
        <f t="shared" si="35"/>
        <v>0</v>
      </c>
      <c r="W89" s="65">
        <f t="shared" si="35"/>
        <v>0</v>
      </c>
      <c r="X89" s="65">
        <f t="shared" si="35"/>
        <v>0</v>
      </c>
      <c r="Y89" s="65">
        <f t="shared" si="35"/>
        <v>0</v>
      </c>
      <c r="Z89" s="65">
        <f t="shared" si="35"/>
        <v>259.70999999999998</v>
      </c>
      <c r="AA89" s="65">
        <f t="shared" si="35"/>
        <v>106.75</v>
      </c>
      <c r="AB89" s="65">
        <f t="shared" si="35"/>
        <v>0</v>
      </c>
      <c r="AC89" s="65">
        <f t="shared" si="35"/>
        <v>0</v>
      </c>
      <c r="AD89" s="65">
        <v>0</v>
      </c>
      <c r="AE89" s="65">
        <f>AE76+AE21</f>
        <v>0</v>
      </c>
      <c r="AF89" s="100"/>
    </row>
    <row r="90" spans="1:32" s="10" customFormat="1" ht="18.75" x14ac:dyDescent="0.3">
      <c r="A90" s="18" t="s">
        <v>32</v>
      </c>
      <c r="B90" s="67">
        <f>B22+B16</f>
        <v>0</v>
      </c>
      <c r="C90" s="67">
        <f>C22+C16</f>
        <v>0</v>
      </c>
      <c r="D90" s="67">
        <f>D22+D16</f>
        <v>0</v>
      </c>
      <c r="E90" s="67">
        <f>D90</f>
        <v>0</v>
      </c>
      <c r="F90" s="51">
        <f>IFERROR(E90/B90*100,0)</f>
        <v>0</v>
      </c>
      <c r="G90" s="51">
        <f>IFERROR(E90/C90*100,0)</f>
        <v>0</v>
      </c>
      <c r="H90" s="65">
        <f t="shared" si="35"/>
        <v>0</v>
      </c>
      <c r="I90" s="65">
        <f t="shared" si="35"/>
        <v>0</v>
      </c>
      <c r="J90" s="65">
        <f t="shared" si="35"/>
        <v>0</v>
      </c>
      <c r="K90" s="65">
        <f t="shared" si="35"/>
        <v>0</v>
      </c>
      <c r="L90" s="65">
        <f t="shared" si="35"/>
        <v>0</v>
      </c>
      <c r="M90" s="65">
        <f t="shared" si="35"/>
        <v>0</v>
      </c>
      <c r="N90" s="65">
        <f t="shared" si="35"/>
        <v>0</v>
      </c>
      <c r="O90" s="65">
        <f t="shared" si="35"/>
        <v>0</v>
      </c>
      <c r="P90" s="65">
        <f t="shared" si="35"/>
        <v>0</v>
      </c>
      <c r="Q90" s="65">
        <f t="shared" si="35"/>
        <v>0</v>
      </c>
      <c r="R90" s="65">
        <f t="shared" si="35"/>
        <v>0</v>
      </c>
      <c r="S90" s="65">
        <f t="shared" si="35"/>
        <v>0</v>
      </c>
      <c r="T90" s="65">
        <f t="shared" si="35"/>
        <v>0</v>
      </c>
      <c r="U90" s="65">
        <f t="shared" si="35"/>
        <v>0</v>
      </c>
      <c r="V90" s="65">
        <f t="shared" si="35"/>
        <v>0</v>
      </c>
      <c r="W90" s="65">
        <f t="shared" si="35"/>
        <v>0</v>
      </c>
      <c r="X90" s="65">
        <f t="shared" si="35"/>
        <v>0</v>
      </c>
      <c r="Y90" s="65">
        <f t="shared" si="35"/>
        <v>0</v>
      </c>
      <c r="Z90" s="65">
        <f t="shared" si="35"/>
        <v>0</v>
      </c>
      <c r="AA90" s="65">
        <f t="shared" si="35"/>
        <v>0</v>
      </c>
      <c r="AB90" s="65">
        <f t="shared" si="35"/>
        <v>0</v>
      </c>
      <c r="AC90" s="65">
        <f t="shared" si="35"/>
        <v>0</v>
      </c>
      <c r="AD90" s="65">
        <v>0</v>
      </c>
      <c r="AE90" s="65">
        <f>AE77+AE22</f>
        <v>0</v>
      </c>
      <c r="AF90" s="100"/>
    </row>
    <row r="91" spans="1:32" s="10" customFormat="1" ht="18.75" x14ac:dyDescent="0.3">
      <c r="A91" s="17" t="s">
        <v>52</v>
      </c>
      <c r="B91" s="50"/>
      <c r="C91" s="50"/>
      <c r="D91" s="50"/>
      <c r="E91" s="50"/>
      <c r="F91" s="76"/>
      <c r="G91" s="76"/>
      <c r="H91" s="50"/>
      <c r="I91" s="50"/>
      <c r="J91" s="50"/>
      <c r="K91" s="67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36"/>
    </row>
    <row r="92" spans="1:32" s="10" customFormat="1" ht="18.75" x14ac:dyDescent="0.3">
      <c r="A92" s="18" t="s">
        <v>28</v>
      </c>
      <c r="B92" s="50">
        <f>B94+B95+B96</f>
        <v>190392.74</v>
      </c>
      <c r="C92" s="50">
        <f t="shared" ref="C92:D96" si="36">H92+J92+L92+P92+R92+T92+V92+N92+X92+Z92</f>
        <v>184391.45</v>
      </c>
      <c r="D92" s="50">
        <f t="shared" si="36"/>
        <v>173788.12999999998</v>
      </c>
      <c r="E92" s="50">
        <f>D92</f>
        <v>173788.12999999998</v>
      </c>
      <c r="F92" s="51">
        <f>IFERROR(E92/B92*100,0)</f>
        <v>91.27875884343068</v>
      </c>
      <c r="G92" s="51">
        <f>IFERROR(E92/C92*100,0)</f>
        <v>94.24955983588174</v>
      </c>
      <c r="H92" s="50">
        <f>H25+H37+H49+H55+H73+H61</f>
        <v>0</v>
      </c>
      <c r="I92" s="50">
        <f t="shared" ref="I92:AC92" si="37">I96+I95+I94</f>
        <v>0</v>
      </c>
      <c r="J92" s="50">
        <f t="shared" ref="J92" si="38">J24+J36+J49+J72+J55</f>
        <v>569.86</v>
      </c>
      <c r="K92" s="67">
        <f t="shared" si="37"/>
        <v>569.86</v>
      </c>
      <c r="L92" s="50">
        <f t="shared" si="37"/>
        <v>1628.44</v>
      </c>
      <c r="M92" s="50">
        <f t="shared" si="37"/>
        <v>1628.44</v>
      </c>
      <c r="N92" s="50">
        <f t="shared" si="37"/>
        <v>98908.800000000003</v>
      </c>
      <c r="O92" s="50">
        <f t="shared" si="37"/>
        <v>73350.240000000005</v>
      </c>
      <c r="P92" s="50">
        <f t="shared" si="37"/>
        <v>2740.3399999999997</v>
      </c>
      <c r="Q92" s="50">
        <f t="shared" si="37"/>
        <v>26581.53</v>
      </c>
      <c r="R92" s="50">
        <f t="shared" si="37"/>
        <v>3774.2799999999997</v>
      </c>
      <c r="S92" s="50">
        <f t="shared" si="37"/>
        <v>2071.4300000000003</v>
      </c>
      <c r="T92" s="50">
        <f t="shared" si="37"/>
        <v>32869.79</v>
      </c>
      <c r="U92" s="50">
        <f t="shared" si="37"/>
        <v>21481.360000000001</v>
      </c>
      <c r="V92" s="50">
        <f t="shared" si="37"/>
        <v>600</v>
      </c>
      <c r="W92" s="50">
        <f t="shared" si="37"/>
        <v>46786.789999999994</v>
      </c>
      <c r="X92" s="50">
        <f t="shared" si="37"/>
        <v>31511.05</v>
      </c>
      <c r="Y92" s="50">
        <f t="shared" si="37"/>
        <v>132.32999999999998</v>
      </c>
      <c r="Z92" s="50">
        <f t="shared" si="37"/>
        <v>11788.89</v>
      </c>
      <c r="AA92" s="50">
        <f t="shared" si="37"/>
        <v>1186.1500000000001</v>
      </c>
      <c r="AB92" s="50">
        <f t="shared" si="37"/>
        <v>1591.0500000000002</v>
      </c>
      <c r="AC92" s="50">
        <f t="shared" si="37"/>
        <v>2983.6099999999997</v>
      </c>
      <c r="AD92" s="50">
        <f>AD96+AD95+AD94</f>
        <v>4410.24</v>
      </c>
      <c r="AE92" s="50">
        <f>AE96+AE95+AE94</f>
        <v>0</v>
      </c>
      <c r="AF92" s="98"/>
    </row>
    <row r="93" spans="1:32" s="10" customFormat="1" ht="18.75" x14ac:dyDescent="0.3">
      <c r="A93" s="18" t="s">
        <v>29</v>
      </c>
      <c r="B93" s="50">
        <f>B26+B50+B56+B68</f>
        <v>0</v>
      </c>
      <c r="C93" s="50">
        <f t="shared" si="36"/>
        <v>0</v>
      </c>
      <c r="D93" s="50">
        <f t="shared" si="36"/>
        <v>0</v>
      </c>
      <c r="E93" s="67">
        <f>I93+K93+M93+O93+Q93+S93+U93+W93+Y93+AA93+AC93+AE93</f>
        <v>0</v>
      </c>
      <c r="F93" s="51">
        <f>IFERROR(E93/B93*100,0)</f>
        <v>0</v>
      </c>
      <c r="G93" s="51">
        <f>IFERROR(E93/C93*100,0)</f>
        <v>0</v>
      </c>
      <c r="H93" s="50">
        <f>H26+H38+H50+H56+H74+H62</f>
        <v>0</v>
      </c>
      <c r="I93" s="50">
        <f t="shared" ref="I93" si="39">I26+I38+I50+I56+I74+I62</f>
        <v>0</v>
      </c>
      <c r="J93" s="50">
        <f>J74+J67+J56+J50+J38+J32</f>
        <v>0</v>
      </c>
      <c r="K93" s="67">
        <f t="shared" ref="K93:AE93" si="40">K74+K67+K56+K50++K38+K32</f>
        <v>0</v>
      </c>
      <c r="L93" s="50">
        <f t="shared" si="40"/>
        <v>0</v>
      </c>
      <c r="M93" s="50">
        <f t="shared" si="40"/>
        <v>0</v>
      </c>
      <c r="N93" s="50">
        <v>0</v>
      </c>
      <c r="O93" s="50">
        <v>0</v>
      </c>
      <c r="P93" s="50">
        <f t="shared" si="40"/>
        <v>0</v>
      </c>
      <c r="Q93" s="50">
        <v>0</v>
      </c>
      <c r="R93" s="50">
        <f t="shared" si="40"/>
        <v>0</v>
      </c>
      <c r="S93" s="50">
        <v>0</v>
      </c>
      <c r="T93" s="50">
        <v>0</v>
      </c>
      <c r="U93" s="50">
        <v>0</v>
      </c>
      <c r="V93" s="50">
        <f t="shared" si="40"/>
        <v>0</v>
      </c>
      <c r="W93" s="50">
        <v>0</v>
      </c>
      <c r="X93" s="50">
        <f t="shared" si="40"/>
        <v>0</v>
      </c>
      <c r="Y93" s="50">
        <v>0</v>
      </c>
      <c r="Z93" s="50">
        <f t="shared" si="40"/>
        <v>0</v>
      </c>
      <c r="AA93" s="50">
        <f t="shared" si="40"/>
        <v>0</v>
      </c>
      <c r="AB93" s="50">
        <f t="shared" si="40"/>
        <v>0</v>
      </c>
      <c r="AC93" s="50">
        <f t="shared" si="40"/>
        <v>0</v>
      </c>
      <c r="AD93" s="50">
        <v>0</v>
      </c>
      <c r="AE93" s="50">
        <f t="shared" si="40"/>
        <v>0</v>
      </c>
      <c r="AF93" s="98"/>
    </row>
    <row r="94" spans="1:32" s="9" customFormat="1" ht="18.75" x14ac:dyDescent="0.3">
      <c r="A94" s="19" t="s">
        <v>30</v>
      </c>
      <c r="B94" s="67">
        <f>B27+B51+B57+B69+B75</f>
        <v>43548.3</v>
      </c>
      <c r="C94" s="67">
        <f>H94+J94+L94+P94+R94+T94+V94+N94+X94+Z94+AB94</f>
        <v>43233.279999999999</v>
      </c>
      <c r="D94" s="67">
        <f>I94+K94+M94+Q94+S94+U94+W94+O94+Y94+AA94+AC94</f>
        <v>41686.68</v>
      </c>
      <c r="E94" s="67">
        <f>I94+K94+M94+O94+Q94+S94+U94+W94+Y94+AA94+AC94+AE94</f>
        <v>41686.68</v>
      </c>
      <c r="F94" s="62">
        <f>IFERROR(E94/B94*100,0)</f>
        <v>95.725160339209552</v>
      </c>
      <c r="G94" s="62">
        <f>IFERROR(E94/C94*100,0)</f>
        <v>96.422663281620089</v>
      </c>
      <c r="H94" s="67">
        <f t="shared" ref="H94:J94" si="41">H75+H63+H57+H51+H39+H27</f>
        <v>0</v>
      </c>
      <c r="I94" s="67">
        <f t="shared" si="41"/>
        <v>0</v>
      </c>
      <c r="J94" s="67">
        <f t="shared" si="41"/>
        <v>518.57000000000005</v>
      </c>
      <c r="K94" s="67">
        <f>K75+K63+K57+K51+K39+K27</f>
        <v>518.57000000000005</v>
      </c>
      <c r="L94" s="67">
        <f t="shared" ref="L94:AE94" si="42">L75+L63+L57+L51+L39+L27</f>
        <v>1481.88</v>
      </c>
      <c r="M94" s="67">
        <f t="shared" si="42"/>
        <v>1481.88</v>
      </c>
      <c r="N94" s="67">
        <f t="shared" si="42"/>
        <v>1403.42</v>
      </c>
      <c r="O94" s="67">
        <f t="shared" si="42"/>
        <v>1403.42</v>
      </c>
      <c r="P94" s="67">
        <f t="shared" si="42"/>
        <v>721.64</v>
      </c>
      <c r="Q94" s="67">
        <f t="shared" si="42"/>
        <v>721.64</v>
      </c>
      <c r="R94" s="67">
        <f t="shared" si="42"/>
        <v>3415.49</v>
      </c>
      <c r="S94" s="67">
        <f t="shared" si="42"/>
        <v>0</v>
      </c>
      <c r="T94" s="67">
        <f t="shared" si="42"/>
        <v>2122.84</v>
      </c>
      <c r="U94" s="67">
        <f t="shared" si="42"/>
        <v>5538.3300000000008</v>
      </c>
      <c r="V94" s="67">
        <f t="shared" si="42"/>
        <v>546</v>
      </c>
      <c r="W94" s="67">
        <f t="shared" si="42"/>
        <v>29104.94</v>
      </c>
      <c r="X94" s="67">
        <f t="shared" si="42"/>
        <v>28558.94</v>
      </c>
      <c r="Y94" s="67">
        <f t="shared" si="42"/>
        <v>0</v>
      </c>
      <c r="Z94" s="67">
        <f t="shared" si="42"/>
        <v>3016.87</v>
      </c>
      <c r="AA94" s="67">
        <f t="shared" si="42"/>
        <v>1079.4000000000001</v>
      </c>
      <c r="AB94" s="67">
        <f t="shared" si="42"/>
        <v>1447.63</v>
      </c>
      <c r="AC94" s="67">
        <f t="shared" si="42"/>
        <v>1838.5</v>
      </c>
      <c r="AD94" s="67">
        <f t="shared" si="42"/>
        <v>315.02</v>
      </c>
      <c r="AE94" s="67">
        <f t="shared" si="42"/>
        <v>0</v>
      </c>
      <c r="AF94" s="98"/>
    </row>
    <row r="95" spans="1:32" s="9" customFormat="1" ht="18.75" x14ac:dyDescent="0.3">
      <c r="A95" s="19" t="s">
        <v>31</v>
      </c>
      <c r="B95" s="67">
        <f>B28+B52+B58+B70+B76+B40</f>
        <v>15724.589999999998</v>
      </c>
      <c r="C95" s="67">
        <f t="shared" si="36"/>
        <v>14685.949999999999</v>
      </c>
      <c r="D95" s="67">
        <f t="shared" ref="D95:D96" si="43">I95+K95+M95+Q95+S95+U95+W95+O95+Y95+AA95+AC95</f>
        <v>7165.7899999999991</v>
      </c>
      <c r="E95" s="67">
        <f t="shared" ref="E95:E96" si="44">I95+K95+M95+O95+Q95+S95+U95+W95+Y95+AA95+AC95+AE95</f>
        <v>7165.79</v>
      </c>
      <c r="F95" s="62">
        <f>IFERROR(E95/B95*100,0)</f>
        <v>45.570599932971227</v>
      </c>
      <c r="G95" s="62">
        <f>IFERROR(E95/C95*100,0)</f>
        <v>48.793506719006949</v>
      </c>
      <c r="H95" s="67">
        <f>H28+H40+H52+H58+H76+H64</f>
        <v>0</v>
      </c>
      <c r="I95" s="67">
        <f>I27+I39+I52+I75+H58</f>
        <v>0</v>
      </c>
      <c r="J95" s="67">
        <f t="shared" ref="J95:J96" si="45">J76+J69+J58+J52++J40+J34</f>
        <v>51.29</v>
      </c>
      <c r="K95" s="67">
        <f>K76+K64+K58+K52+K40+K28</f>
        <v>51.29</v>
      </c>
      <c r="L95" s="67">
        <f t="shared" ref="L95:AE95" si="46">L76+L64+L58+L52+L40+L28</f>
        <v>146.56</v>
      </c>
      <c r="M95" s="67">
        <f t="shared" si="46"/>
        <v>146.56</v>
      </c>
      <c r="N95" s="67">
        <f t="shared" si="46"/>
        <v>143.53</v>
      </c>
      <c r="O95" s="67">
        <f t="shared" si="46"/>
        <v>138.80000000000001</v>
      </c>
      <c r="P95" s="67">
        <f t="shared" si="46"/>
        <v>2018.6999999999998</v>
      </c>
      <c r="Q95" s="67">
        <f t="shared" si="46"/>
        <v>2018.6999999999998</v>
      </c>
      <c r="R95" s="67">
        <f t="shared" si="46"/>
        <v>358.79</v>
      </c>
      <c r="S95" s="67">
        <f t="shared" si="46"/>
        <v>358.79</v>
      </c>
      <c r="T95" s="67">
        <f t="shared" si="46"/>
        <v>188.95</v>
      </c>
      <c r="U95" s="67">
        <f t="shared" si="46"/>
        <v>188.95</v>
      </c>
      <c r="V95" s="67">
        <f t="shared" si="46"/>
        <v>54</v>
      </c>
      <c r="W95" s="67">
        <f t="shared" si="46"/>
        <v>2878.51</v>
      </c>
      <c r="X95" s="67">
        <f t="shared" si="46"/>
        <v>2952.11</v>
      </c>
      <c r="Y95" s="67">
        <f t="shared" si="46"/>
        <v>132.32999999999998</v>
      </c>
      <c r="Z95" s="67">
        <f t="shared" si="46"/>
        <v>8772.0199999999986</v>
      </c>
      <c r="AA95" s="67">
        <f t="shared" si="46"/>
        <v>106.75</v>
      </c>
      <c r="AB95" s="67">
        <f t="shared" si="46"/>
        <v>143.41999999999999</v>
      </c>
      <c r="AC95" s="67">
        <f t="shared" si="46"/>
        <v>1145.1099999999999</v>
      </c>
      <c r="AD95" s="67">
        <f t="shared" si="46"/>
        <v>895.21999999999991</v>
      </c>
      <c r="AE95" s="67">
        <f t="shared" si="46"/>
        <v>0</v>
      </c>
      <c r="AF95" s="98"/>
    </row>
    <row r="96" spans="1:32" s="10" customFormat="1" ht="18.75" x14ac:dyDescent="0.3">
      <c r="A96" s="18" t="s">
        <v>32</v>
      </c>
      <c r="B96" s="50">
        <f>B29+B53+B59+B71</f>
        <v>131119.85</v>
      </c>
      <c r="C96" s="50">
        <f t="shared" si="36"/>
        <v>127919.85</v>
      </c>
      <c r="D96" s="50">
        <f t="shared" si="43"/>
        <v>127919.27</v>
      </c>
      <c r="E96" s="50">
        <f t="shared" si="44"/>
        <v>127919.27</v>
      </c>
      <c r="F96" s="51">
        <f>IFERROR(E96/B96*100,0)</f>
        <v>97.559042357049677</v>
      </c>
      <c r="G96" s="51">
        <f>IFERROR(E96/C96*100,0)</f>
        <v>99.999546591088091</v>
      </c>
      <c r="H96" s="50">
        <f>H29+H41+H53+H59+H77+H65</f>
        <v>0</v>
      </c>
      <c r="I96" s="50">
        <f t="shared" ref="I96:AE96" si="47">I29+I41+I53+I59+I77+I65</f>
        <v>0</v>
      </c>
      <c r="J96" s="50">
        <f t="shared" si="45"/>
        <v>0</v>
      </c>
      <c r="K96" s="67">
        <f t="shared" si="47"/>
        <v>0</v>
      </c>
      <c r="L96" s="50">
        <f t="shared" si="47"/>
        <v>0</v>
      </c>
      <c r="M96" s="50">
        <f t="shared" si="47"/>
        <v>0</v>
      </c>
      <c r="N96" s="50">
        <f t="shared" si="47"/>
        <v>97361.85</v>
      </c>
      <c r="O96" s="50">
        <f t="shared" si="47"/>
        <v>71808.02</v>
      </c>
      <c r="P96" s="50">
        <f t="shared" si="47"/>
        <v>0</v>
      </c>
      <c r="Q96" s="50">
        <f t="shared" si="47"/>
        <v>23841.19</v>
      </c>
      <c r="R96" s="50">
        <f>R29+R41+R53+R59+R77+R65</f>
        <v>0</v>
      </c>
      <c r="S96" s="50">
        <f t="shared" si="47"/>
        <v>1712.64</v>
      </c>
      <c r="T96" s="50">
        <f t="shared" si="47"/>
        <v>30558</v>
      </c>
      <c r="U96" s="50">
        <f t="shared" si="47"/>
        <v>15754.08</v>
      </c>
      <c r="V96" s="50">
        <f t="shared" si="47"/>
        <v>0</v>
      </c>
      <c r="W96" s="50">
        <f t="shared" si="47"/>
        <v>14803.34</v>
      </c>
      <c r="X96" s="50">
        <f t="shared" si="47"/>
        <v>0</v>
      </c>
      <c r="Y96" s="50">
        <f t="shared" si="47"/>
        <v>0</v>
      </c>
      <c r="Z96" s="50">
        <f t="shared" si="47"/>
        <v>0</v>
      </c>
      <c r="AA96" s="50">
        <f>AA29+AA41+AA53+AA59+AA77+AA65</f>
        <v>0</v>
      </c>
      <c r="AB96" s="50">
        <f t="shared" si="47"/>
        <v>0</v>
      </c>
      <c r="AC96" s="50">
        <f t="shared" si="47"/>
        <v>0</v>
      </c>
      <c r="AD96" s="50">
        <f t="shared" si="47"/>
        <v>3200</v>
      </c>
      <c r="AE96" s="50">
        <f t="shared" si="47"/>
        <v>0</v>
      </c>
      <c r="AF96" s="98"/>
    </row>
    <row r="97" spans="1:32" s="10" customFormat="1" ht="18.75" x14ac:dyDescent="0.25">
      <c r="A97" s="97" t="s">
        <v>53</v>
      </c>
      <c r="B97" s="97">
        <f>H97+J97+L97+N97+P97+R97+T97+V97+X97+Z97+AB97+AD97</f>
        <v>5889.7400000000007</v>
      </c>
      <c r="C97" s="97">
        <f>C100</f>
        <v>5889.7400000000007</v>
      </c>
      <c r="D97" s="97">
        <f>D100</f>
        <v>5889.6799999999994</v>
      </c>
      <c r="E97" s="97">
        <f>E100</f>
        <v>5889.6799999999994</v>
      </c>
      <c r="F97" s="97"/>
      <c r="G97" s="97"/>
      <c r="H97" s="97">
        <f>H100</f>
        <v>0</v>
      </c>
      <c r="I97" s="97">
        <f>I100</f>
        <v>0</v>
      </c>
      <c r="J97" s="97">
        <f t="shared" ref="J97:AD97" si="48">J100</f>
        <v>0</v>
      </c>
      <c r="K97" s="97">
        <f>K100</f>
        <v>0</v>
      </c>
      <c r="L97" s="97">
        <f t="shared" si="48"/>
        <v>0</v>
      </c>
      <c r="M97" s="97">
        <f>M100</f>
        <v>0</v>
      </c>
      <c r="N97" s="97">
        <f t="shared" si="48"/>
        <v>3606.1000000000004</v>
      </c>
      <c r="O97" s="97">
        <f>O100</f>
        <v>3605.93</v>
      </c>
      <c r="P97" s="97">
        <f t="shared" si="48"/>
        <v>0</v>
      </c>
      <c r="Q97" s="97">
        <f>Q100</f>
        <v>0</v>
      </c>
      <c r="R97" s="97">
        <f t="shared" si="48"/>
        <v>0</v>
      </c>
      <c r="S97" s="97">
        <f>S100</f>
        <v>0</v>
      </c>
      <c r="T97" s="97">
        <f t="shared" si="48"/>
        <v>2040.97</v>
      </c>
      <c r="U97" s="97">
        <f>U100</f>
        <v>1442.37</v>
      </c>
      <c r="V97" s="97">
        <f t="shared" si="48"/>
        <v>242.62000000000003</v>
      </c>
      <c r="W97" s="97">
        <f>W100</f>
        <v>841.38000000000011</v>
      </c>
      <c r="X97" s="97">
        <f t="shared" si="48"/>
        <v>0</v>
      </c>
      <c r="Y97" s="97">
        <f>Y100</f>
        <v>0</v>
      </c>
      <c r="Z97" s="97">
        <f t="shared" si="48"/>
        <v>0</v>
      </c>
      <c r="AA97" s="97">
        <f>AA100</f>
        <v>0</v>
      </c>
      <c r="AB97" s="97">
        <f t="shared" si="48"/>
        <v>0</v>
      </c>
      <c r="AC97" s="97">
        <f>AC100</f>
        <v>0</v>
      </c>
      <c r="AD97" s="97">
        <f t="shared" si="48"/>
        <v>0.05</v>
      </c>
      <c r="AE97" s="77"/>
      <c r="AF97" s="78"/>
    </row>
    <row r="98" spans="1:32" s="10" customFormat="1" ht="18.75" x14ac:dyDescent="0.25">
      <c r="A98" s="11" t="s">
        <v>54</v>
      </c>
      <c r="B98" s="79"/>
      <c r="C98" s="79"/>
      <c r="D98" s="79"/>
      <c r="E98" s="79"/>
      <c r="F98" s="79"/>
      <c r="G98" s="79"/>
      <c r="H98" s="79"/>
      <c r="I98" s="79"/>
      <c r="J98" s="79"/>
      <c r="K98" s="35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55"/>
      <c r="AF98" s="80"/>
    </row>
    <row r="99" spans="1:32" s="10" customFormat="1" ht="18.75" x14ac:dyDescent="0.25">
      <c r="A99" s="104" t="s">
        <v>55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36"/>
    </row>
    <row r="100" spans="1:32" s="10" customFormat="1" ht="18.75" x14ac:dyDescent="0.3">
      <c r="A100" s="18" t="s">
        <v>28</v>
      </c>
      <c r="B100" s="37">
        <f>H100+J100+L100+N100+P100+R100+T100+V100+X100+Z100+AB100+AD100</f>
        <v>5889.7400000000007</v>
      </c>
      <c r="C100" s="37">
        <f t="shared" ref="C100:C102" si="49">H100+N100+T100+AD100+V100</f>
        <v>5889.7400000000007</v>
      </c>
      <c r="D100" s="37">
        <f t="shared" ref="D100:D104" si="50">O100+U100+W100+Y100+AA100</f>
        <v>5889.6799999999994</v>
      </c>
      <c r="E100" s="37">
        <f t="shared" ref="E100:E102" si="51">O100+U100+W100+Y100+AA100+AC100+AE100</f>
        <v>5889.6799999999994</v>
      </c>
      <c r="F100" s="51">
        <f>IFERROR(E100/B100*100,0)</f>
        <v>99.998981279309419</v>
      </c>
      <c r="G100" s="51">
        <f>IFERROR(E100/C100*100,0)</f>
        <v>99.998981279309419</v>
      </c>
      <c r="H100" s="45">
        <v>0</v>
      </c>
      <c r="I100" s="45">
        <v>0</v>
      </c>
      <c r="J100" s="45">
        <v>0</v>
      </c>
      <c r="K100" s="65">
        <v>0</v>
      </c>
      <c r="L100" s="45">
        <v>0</v>
      </c>
      <c r="M100" s="45">
        <v>0</v>
      </c>
      <c r="N100" s="37">
        <f>N101+N102+N103</f>
        <v>3606.1000000000004</v>
      </c>
      <c r="O100" s="37">
        <f>O101+O102+O103</f>
        <v>3605.93</v>
      </c>
      <c r="P100" s="45">
        <v>0</v>
      </c>
      <c r="Q100" s="45">
        <v>0</v>
      </c>
      <c r="R100" s="45">
        <v>0</v>
      </c>
      <c r="S100" s="45">
        <v>0</v>
      </c>
      <c r="T100" s="37">
        <f>T101+T102+T103+T104</f>
        <v>2040.97</v>
      </c>
      <c r="U100" s="37">
        <f>U101+U102+U103</f>
        <v>1442.37</v>
      </c>
      <c r="V100" s="37">
        <f>V103+V102+V101</f>
        <v>242.62000000000003</v>
      </c>
      <c r="W100" s="37">
        <f>W101+W102+W103</f>
        <v>841.38000000000011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f>AD101+AD102+AD103</f>
        <v>0.05</v>
      </c>
      <c r="AE100" s="45">
        <v>0</v>
      </c>
      <c r="AF100" s="100" t="s">
        <v>56</v>
      </c>
    </row>
    <row r="101" spans="1:32" s="10" customFormat="1" ht="18.75" x14ac:dyDescent="0.3">
      <c r="A101" s="18" t="s">
        <v>29</v>
      </c>
      <c r="B101" s="37">
        <f>H101+J101+L101+N101+P101+R101+T101+V101+X101+Z101+AB101+AD101</f>
        <v>280.58999999999997</v>
      </c>
      <c r="C101" s="37">
        <f t="shared" si="49"/>
        <v>280.58999999999997</v>
      </c>
      <c r="D101" s="37">
        <f t="shared" si="50"/>
        <v>280.58999999999997</v>
      </c>
      <c r="E101" s="37">
        <f t="shared" si="51"/>
        <v>280.58999999999997</v>
      </c>
      <c r="F101" s="51">
        <f>IFERROR(E101/B101*100,0)</f>
        <v>100</v>
      </c>
      <c r="G101" s="51">
        <f>IFERROR(E101/C101*100,0)</f>
        <v>100</v>
      </c>
      <c r="H101" s="45">
        <f>H107</f>
        <v>0</v>
      </c>
      <c r="I101" s="45">
        <f t="shared" ref="I101:AE103" si="52">I107</f>
        <v>0</v>
      </c>
      <c r="J101" s="45">
        <f t="shared" si="52"/>
        <v>0</v>
      </c>
      <c r="K101" s="65">
        <f t="shared" si="52"/>
        <v>0</v>
      </c>
      <c r="L101" s="45">
        <f t="shared" si="52"/>
        <v>0</v>
      </c>
      <c r="M101" s="45">
        <f t="shared" si="52"/>
        <v>0</v>
      </c>
      <c r="N101" s="37">
        <v>171.8</v>
      </c>
      <c r="O101" s="37">
        <v>171.79</v>
      </c>
      <c r="P101" s="45">
        <f t="shared" si="52"/>
        <v>0</v>
      </c>
      <c r="Q101" s="45">
        <f t="shared" si="52"/>
        <v>0</v>
      </c>
      <c r="R101" s="45">
        <f t="shared" si="52"/>
        <v>0</v>
      </c>
      <c r="S101" s="45">
        <f t="shared" si="52"/>
        <v>0</v>
      </c>
      <c r="T101" s="37">
        <v>97.21</v>
      </c>
      <c r="U101" s="37">
        <v>68.72</v>
      </c>
      <c r="V101" s="37">
        <v>11.58</v>
      </c>
      <c r="W101" s="37">
        <v>40.08</v>
      </c>
      <c r="X101" s="45">
        <f t="shared" si="52"/>
        <v>0</v>
      </c>
      <c r="Y101" s="45">
        <f t="shared" si="52"/>
        <v>0</v>
      </c>
      <c r="Z101" s="45">
        <f t="shared" si="52"/>
        <v>0</v>
      </c>
      <c r="AA101" s="45">
        <f t="shared" si="52"/>
        <v>0</v>
      </c>
      <c r="AB101" s="45">
        <f t="shared" si="52"/>
        <v>0</v>
      </c>
      <c r="AC101" s="45">
        <f t="shared" si="52"/>
        <v>0</v>
      </c>
      <c r="AD101" s="45">
        <v>0</v>
      </c>
      <c r="AE101" s="45">
        <f t="shared" si="52"/>
        <v>0</v>
      </c>
      <c r="AF101" s="100"/>
    </row>
    <row r="102" spans="1:32" s="10" customFormat="1" ht="18.75" x14ac:dyDescent="0.3">
      <c r="A102" s="18" t="s">
        <v>30</v>
      </c>
      <c r="B102" s="37">
        <f>H102+J102+L102+N102+P102+R102+T102+V102+X102+Z102+AB102+AD102</f>
        <v>5314.6100000000006</v>
      </c>
      <c r="C102" s="37">
        <f t="shared" si="49"/>
        <v>5314.6100000000006</v>
      </c>
      <c r="D102" s="37">
        <f t="shared" si="50"/>
        <v>5314.55</v>
      </c>
      <c r="E102" s="37">
        <f t="shared" si="51"/>
        <v>5314.55</v>
      </c>
      <c r="F102" s="51">
        <f>IFERROR(E102/B102*100,0)</f>
        <v>99.998871036632977</v>
      </c>
      <c r="G102" s="51">
        <f>IFERROR(E102/C102*100,0)</f>
        <v>99.998871036632977</v>
      </c>
      <c r="H102" s="45">
        <f>H108</f>
        <v>0</v>
      </c>
      <c r="I102" s="45">
        <f>I108</f>
        <v>0</v>
      </c>
      <c r="J102" s="45">
        <f>J108</f>
        <v>0</v>
      </c>
      <c r="K102" s="65">
        <f>K108</f>
        <v>0</v>
      </c>
      <c r="L102" s="45">
        <f>L108</f>
        <v>0</v>
      </c>
      <c r="M102" s="45">
        <f>M108</f>
        <v>0</v>
      </c>
      <c r="N102" s="37">
        <v>3253.9</v>
      </c>
      <c r="O102" s="37">
        <v>3253.81</v>
      </c>
      <c r="P102" s="45">
        <f t="shared" si="52"/>
        <v>0</v>
      </c>
      <c r="Q102" s="45">
        <f t="shared" si="52"/>
        <v>0</v>
      </c>
      <c r="R102" s="45">
        <f t="shared" si="52"/>
        <v>0</v>
      </c>
      <c r="S102" s="45">
        <f t="shared" si="52"/>
        <v>0</v>
      </c>
      <c r="T102" s="37">
        <v>1841.73</v>
      </c>
      <c r="U102" s="37">
        <v>1301.52</v>
      </c>
      <c r="V102" s="37">
        <v>218.93</v>
      </c>
      <c r="W102" s="37">
        <v>759.22</v>
      </c>
      <c r="X102" s="45">
        <f t="shared" si="52"/>
        <v>0</v>
      </c>
      <c r="Y102" s="45">
        <f t="shared" si="52"/>
        <v>0</v>
      </c>
      <c r="Z102" s="45">
        <f t="shared" si="52"/>
        <v>0</v>
      </c>
      <c r="AA102" s="45">
        <f t="shared" si="52"/>
        <v>0</v>
      </c>
      <c r="AB102" s="45">
        <f t="shared" si="52"/>
        <v>0</v>
      </c>
      <c r="AC102" s="45">
        <f t="shared" si="52"/>
        <v>0</v>
      </c>
      <c r="AD102" s="45">
        <v>0.05</v>
      </c>
      <c r="AE102" s="45">
        <f t="shared" si="52"/>
        <v>0</v>
      </c>
      <c r="AF102" s="100"/>
    </row>
    <row r="103" spans="1:32" s="10" customFormat="1" ht="18.75" x14ac:dyDescent="0.3">
      <c r="A103" s="18" t="s">
        <v>31</v>
      </c>
      <c r="B103" s="37">
        <f>H103+J103+L103+N103+P103+R103+T103+V103+X103+Z103+AB103+AD103</f>
        <v>294.54000000000002</v>
      </c>
      <c r="C103" s="37">
        <f>H103+N103+T103+AD103+V103</f>
        <v>294.54000000000002</v>
      </c>
      <c r="D103" s="37">
        <f t="shared" si="50"/>
        <v>294.54000000000002</v>
      </c>
      <c r="E103" s="37">
        <f>O103+U103+W103+Y103+AA103+AC103+AE103</f>
        <v>294.54000000000002</v>
      </c>
      <c r="F103" s="51">
        <f>IFERROR(E103/B103*100,0)</f>
        <v>100</v>
      </c>
      <c r="G103" s="51">
        <f>IFERROR(E103/C103*100,0)</f>
        <v>100</v>
      </c>
      <c r="H103" s="45">
        <f>H109</f>
        <v>0</v>
      </c>
      <c r="I103" s="45">
        <f t="shared" si="52"/>
        <v>0</v>
      </c>
      <c r="J103" s="45">
        <f t="shared" si="52"/>
        <v>0</v>
      </c>
      <c r="K103" s="65">
        <f t="shared" si="52"/>
        <v>0</v>
      </c>
      <c r="L103" s="45">
        <f t="shared" si="52"/>
        <v>0</v>
      </c>
      <c r="M103" s="45">
        <f t="shared" si="52"/>
        <v>0</v>
      </c>
      <c r="N103" s="37">
        <v>180.4</v>
      </c>
      <c r="O103" s="37">
        <v>180.33</v>
      </c>
      <c r="P103" s="45">
        <f t="shared" si="52"/>
        <v>0</v>
      </c>
      <c r="Q103" s="45">
        <f t="shared" si="52"/>
        <v>0</v>
      </c>
      <c r="R103" s="45">
        <f t="shared" si="52"/>
        <v>0</v>
      </c>
      <c r="S103" s="45">
        <f t="shared" si="52"/>
        <v>0</v>
      </c>
      <c r="T103" s="37">
        <v>102.03</v>
      </c>
      <c r="U103" s="37">
        <v>72.13</v>
      </c>
      <c r="V103" s="37">
        <v>12.11</v>
      </c>
      <c r="W103" s="37">
        <v>42.08</v>
      </c>
      <c r="X103" s="45">
        <f t="shared" si="52"/>
        <v>0</v>
      </c>
      <c r="Y103" s="45">
        <f t="shared" si="52"/>
        <v>0</v>
      </c>
      <c r="Z103" s="45">
        <f t="shared" si="52"/>
        <v>0</v>
      </c>
      <c r="AA103" s="45">
        <f t="shared" si="52"/>
        <v>0</v>
      </c>
      <c r="AB103" s="45">
        <f t="shared" si="52"/>
        <v>0</v>
      </c>
      <c r="AC103" s="45">
        <f t="shared" si="52"/>
        <v>0</v>
      </c>
      <c r="AD103" s="45">
        <v>0</v>
      </c>
      <c r="AE103" s="45">
        <f t="shared" si="52"/>
        <v>0</v>
      </c>
      <c r="AF103" s="100"/>
    </row>
    <row r="104" spans="1:32" s="10" customFormat="1" ht="18.75" x14ac:dyDescent="0.3">
      <c r="A104" s="18" t="s">
        <v>32</v>
      </c>
      <c r="B104" s="45">
        <f>H104+J104+L104+N104+P104+R104+T104+V104+X104+Z104+AB104+AD104</f>
        <v>0</v>
      </c>
      <c r="C104" s="37">
        <f>H104+N104+T104+AD104</f>
        <v>0</v>
      </c>
      <c r="D104" s="37">
        <f t="shared" si="50"/>
        <v>0</v>
      </c>
      <c r="E104" s="37">
        <f t="shared" ref="E104" si="53">O104+U104</f>
        <v>0</v>
      </c>
      <c r="F104" s="51">
        <f>IFERROR(E104/B104*100,0)</f>
        <v>0</v>
      </c>
      <c r="G104" s="51">
        <f>IFERROR(E104/C104*100,0)</f>
        <v>0</v>
      </c>
      <c r="H104" s="45">
        <v>0</v>
      </c>
      <c r="I104" s="45">
        <v>0</v>
      </c>
      <c r="J104" s="45">
        <v>0</v>
      </c>
      <c r="K104" s="65">
        <v>0</v>
      </c>
      <c r="L104" s="45">
        <v>0</v>
      </c>
      <c r="M104" s="45">
        <v>0</v>
      </c>
      <c r="N104" s="37">
        <v>0</v>
      </c>
      <c r="O104" s="37">
        <v>0</v>
      </c>
      <c r="P104" s="45">
        <v>0</v>
      </c>
      <c r="Q104" s="45">
        <v>0</v>
      </c>
      <c r="R104" s="45">
        <v>0</v>
      </c>
      <c r="S104" s="45">
        <v>0</v>
      </c>
      <c r="T104" s="37">
        <v>0</v>
      </c>
      <c r="U104" s="37">
        <f>T104</f>
        <v>0</v>
      </c>
      <c r="V104" s="37">
        <v>0</v>
      </c>
      <c r="W104" s="37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100"/>
    </row>
    <row r="105" spans="1:32" s="10" customFormat="1" ht="18.75" x14ac:dyDescent="0.25">
      <c r="A105" s="104" t="s">
        <v>57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4"/>
    </row>
    <row r="106" spans="1:32" s="10" customFormat="1" ht="18.75" x14ac:dyDescent="0.3">
      <c r="A106" s="18" t="s">
        <v>28</v>
      </c>
      <c r="B106" s="50">
        <f>H106+J106+L106+N106+P106+R106+T106+V106+X106+Z106+AB106+AD106</f>
        <v>2060.6</v>
      </c>
      <c r="C106" s="49">
        <f>B106</f>
        <v>2060.6</v>
      </c>
      <c r="D106" s="50">
        <f t="shared" ref="D106:E109" si="54">H106</f>
        <v>0</v>
      </c>
      <c r="E106" s="50">
        <f t="shared" si="54"/>
        <v>0</v>
      </c>
      <c r="F106" s="51">
        <f>IFERROR(E106/B106*100,0)</f>
        <v>0</v>
      </c>
      <c r="G106" s="51">
        <f>IFERROR(E106/C106*100,0)</f>
        <v>0</v>
      </c>
      <c r="H106" s="45">
        <v>0</v>
      </c>
      <c r="I106" s="45">
        <v>0</v>
      </c>
      <c r="J106" s="45">
        <v>0</v>
      </c>
      <c r="K106" s="6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  <c r="AB106" s="45">
        <v>0</v>
      </c>
      <c r="AC106" s="45">
        <v>0</v>
      </c>
      <c r="AD106" s="45">
        <f>AD107</f>
        <v>2060.6</v>
      </c>
      <c r="AE106" s="45">
        <f>AE107+AE108+AE109</f>
        <v>0</v>
      </c>
      <c r="AF106" s="100" t="s">
        <v>58</v>
      </c>
    </row>
    <row r="107" spans="1:32" s="10" customFormat="1" ht="18.75" x14ac:dyDescent="0.3">
      <c r="A107" s="18" t="s">
        <v>29</v>
      </c>
      <c r="B107" s="49">
        <f>H107+J107+L107+N107+P107+R107+T107+V107+X107+Z107+AB107+AD107</f>
        <v>2060.6</v>
      </c>
      <c r="C107" s="49">
        <f>B107</f>
        <v>2060.6</v>
      </c>
      <c r="D107" s="50">
        <f t="shared" si="54"/>
        <v>0</v>
      </c>
      <c r="E107" s="50">
        <f t="shared" si="54"/>
        <v>0</v>
      </c>
      <c r="F107" s="51">
        <f>IFERROR(E107/B107*100,0)</f>
        <v>0</v>
      </c>
      <c r="G107" s="51">
        <f>IFERROR(E107/C107*100,0)</f>
        <v>0</v>
      </c>
      <c r="H107" s="45">
        <v>0</v>
      </c>
      <c r="I107" s="45">
        <v>0</v>
      </c>
      <c r="J107" s="45">
        <v>0</v>
      </c>
      <c r="K107" s="6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2060.6</v>
      </c>
      <c r="AE107" s="45"/>
      <c r="AF107" s="100"/>
    </row>
    <row r="108" spans="1:32" s="10" customFormat="1" ht="18.75" x14ac:dyDescent="0.3">
      <c r="A108" s="18" t="s">
        <v>30</v>
      </c>
      <c r="B108" s="49">
        <f>H108+J108+L108+N108+P108+R108+T108+V108+X108+Z108+AB108+AD108</f>
        <v>0</v>
      </c>
      <c r="C108" s="49">
        <f>H108</f>
        <v>0</v>
      </c>
      <c r="D108" s="50">
        <f t="shared" si="54"/>
        <v>0</v>
      </c>
      <c r="E108" s="50">
        <f>I108</f>
        <v>0</v>
      </c>
      <c r="F108" s="51">
        <f>IFERROR(E108/B108*100,0)</f>
        <v>0</v>
      </c>
      <c r="G108" s="51">
        <f>IFERROR(E108/C108*100,0)</f>
        <v>0</v>
      </c>
      <c r="H108" s="45">
        <v>0</v>
      </c>
      <c r="I108" s="45">
        <v>0</v>
      </c>
      <c r="J108" s="45">
        <v>0</v>
      </c>
      <c r="K108" s="6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100"/>
    </row>
    <row r="109" spans="1:32" s="10" customFormat="1" ht="18.75" x14ac:dyDescent="0.3">
      <c r="A109" s="18" t="s">
        <v>31</v>
      </c>
      <c r="B109" s="49">
        <f>H109+J109+L109+N109+P109+R109+T109+V109+X109+Z109+AB109+AD109</f>
        <v>0</v>
      </c>
      <c r="C109" s="49">
        <f>H109</f>
        <v>0</v>
      </c>
      <c r="D109" s="50">
        <f t="shared" si="54"/>
        <v>0</v>
      </c>
      <c r="E109" s="50">
        <f t="shared" si="54"/>
        <v>0</v>
      </c>
      <c r="F109" s="51">
        <f>IFERROR(E109/B109*100,0)</f>
        <v>0</v>
      </c>
      <c r="G109" s="51">
        <f>IFERROR(E109/C109*100,0)</f>
        <v>0</v>
      </c>
      <c r="H109" s="45">
        <v>0</v>
      </c>
      <c r="I109" s="45">
        <v>0</v>
      </c>
      <c r="J109" s="45">
        <v>0</v>
      </c>
      <c r="K109" s="6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100"/>
    </row>
    <row r="110" spans="1:32" s="10" customFormat="1" ht="18.75" x14ac:dyDescent="0.3">
      <c r="A110" s="18" t="s">
        <v>32</v>
      </c>
      <c r="B110" s="49">
        <f>H110+J110+L110+N110+P110+R110+T110+V110+X110+Z110+AB110+AD110</f>
        <v>0</v>
      </c>
      <c r="C110" s="49">
        <f>H110</f>
        <v>0</v>
      </c>
      <c r="D110" s="50">
        <f>H110</f>
        <v>0</v>
      </c>
      <c r="E110" s="50">
        <f>I110</f>
        <v>0</v>
      </c>
      <c r="F110" s="51">
        <f>IFERROR(E110/B110*100,0)</f>
        <v>0</v>
      </c>
      <c r="G110" s="51">
        <f>IFERROR(E110/C110*100,0)</f>
        <v>0</v>
      </c>
      <c r="H110" s="45">
        <v>0</v>
      </c>
      <c r="I110" s="45">
        <v>0</v>
      </c>
      <c r="J110" s="45">
        <v>0</v>
      </c>
      <c r="K110" s="6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  <c r="AA110" s="45">
        <v>0</v>
      </c>
      <c r="AB110" s="45">
        <v>0</v>
      </c>
      <c r="AC110" s="45">
        <v>0</v>
      </c>
      <c r="AD110" s="45">
        <v>0</v>
      </c>
      <c r="AE110" s="45">
        <v>0</v>
      </c>
      <c r="AF110" s="100"/>
    </row>
    <row r="111" spans="1:32" s="10" customFormat="1" ht="18.75" x14ac:dyDescent="0.3">
      <c r="A111" s="93" t="s">
        <v>59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14"/>
    </row>
    <row r="112" spans="1:32" s="10" customFormat="1" ht="18.75" x14ac:dyDescent="0.3">
      <c r="A112" s="18" t="s">
        <v>28</v>
      </c>
      <c r="B112" s="50">
        <f>H112+J112+L112+N112+P112+R112+T112+V112+X112+Z112+AB112+AD112</f>
        <v>12.2</v>
      </c>
      <c r="C112" s="49">
        <f t="shared" ref="C112:C113" si="55">B112</f>
        <v>12.2</v>
      </c>
      <c r="D112" s="59">
        <f t="shared" ref="D112:D114" si="56">H112+AC112</f>
        <v>3.75</v>
      </c>
      <c r="E112" s="59">
        <f>D112</f>
        <v>3.75</v>
      </c>
      <c r="F112" s="51">
        <f>IFERROR(E112/B112*100,0)</f>
        <v>30.737704918032787</v>
      </c>
      <c r="G112" s="51">
        <f>IFERROR(E112/C112*100,0)</f>
        <v>30.737704918032787</v>
      </c>
      <c r="H112" s="45">
        <v>0</v>
      </c>
      <c r="I112" s="45">
        <v>0</v>
      </c>
      <c r="J112" s="45">
        <v>0</v>
      </c>
      <c r="K112" s="6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37">
        <v>0</v>
      </c>
      <c r="AB112" s="37">
        <v>0</v>
      </c>
      <c r="AC112" s="37">
        <f>AC114</f>
        <v>3.75</v>
      </c>
      <c r="AD112" s="45">
        <f>AD113+AD114+AD115+AD122</f>
        <v>12.2</v>
      </c>
      <c r="AE112" s="45">
        <f>AE113+AE114+AE115+AE122</f>
        <v>0</v>
      </c>
      <c r="AF112" s="94" t="s">
        <v>60</v>
      </c>
    </row>
    <row r="113" spans="1:32" s="10" customFormat="1" ht="18.75" x14ac:dyDescent="0.3">
      <c r="A113" s="18" t="s">
        <v>29</v>
      </c>
      <c r="B113" s="49">
        <f>H113+J113+L113+N113+P113+R113+T113+V113+X113+Z113+AB113+AD113</f>
        <v>0</v>
      </c>
      <c r="C113" s="49">
        <f t="shared" si="55"/>
        <v>0</v>
      </c>
      <c r="D113" s="59">
        <f t="shared" si="56"/>
        <v>0</v>
      </c>
      <c r="E113" s="59">
        <f>D113</f>
        <v>0</v>
      </c>
      <c r="F113" s="51">
        <f>IFERROR(E113/B113*100,0)</f>
        <v>0</v>
      </c>
      <c r="G113" s="51">
        <f>IFERROR(E113/C113*100,0)</f>
        <v>0</v>
      </c>
      <c r="H113" s="45">
        <v>0</v>
      </c>
      <c r="I113" s="45">
        <v>0</v>
      </c>
      <c r="J113" s="45">
        <v>0</v>
      </c>
      <c r="K113" s="6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37">
        <v>0</v>
      </c>
      <c r="AB113" s="37">
        <v>0</v>
      </c>
      <c r="AC113" s="37">
        <v>0</v>
      </c>
      <c r="AD113" s="45">
        <v>0</v>
      </c>
      <c r="AE113" s="45">
        <v>0</v>
      </c>
      <c r="AF113" s="94"/>
    </row>
    <row r="114" spans="1:32" s="10" customFormat="1" ht="18.75" x14ac:dyDescent="0.3">
      <c r="A114" s="18" t="s">
        <v>30</v>
      </c>
      <c r="B114" s="49">
        <f>H114+J114+L114+N114+P114+R114+T114+V114+X114+Z114+AB114+AD114</f>
        <v>12.2</v>
      </c>
      <c r="C114" s="49">
        <f>B114</f>
        <v>12.2</v>
      </c>
      <c r="D114" s="59">
        <f t="shared" si="56"/>
        <v>3.75</v>
      </c>
      <c r="E114" s="59">
        <f>D114</f>
        <v>3.75</v>
      </c>
      <c r="F114" s="51">
        <f>IFERROR(E114/B114*100,0)</f>
        <v>30.737704918032787</v>
      </c>
      <c r="G114" s="51">
        <f>IFERROR(E114/C114*100,0)</f>
        <v>30.737704918032787</v>
      </c>
      <c r="H114" s="45">
        <v>0</v>
      </c>
      <c r="I114" s="45">
        <v>0</v>
      </c>
      <c r="J114" s="45">
        <v>0</v>
      </c>
      <c r="K114" s="6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37">
        <v>0</v>
      </c>
      <c r="AB114" s="37">
        <v>0</v>
      </c>
      <c r="AC114" s="37">
        <v>3.75</v>
      </c>
      <c r="AD114" s="45">
        <v>12.2</v>
      </c>
      <c r="AE114" s="45">
        <v>0</v>
      </c>
      <c r="AF114" s="94"/>
    </row>
    <row r="115" spans="1:32" s="10" customFormat="1" ht="18.75" x14ac:dyDescent="0.3">
      <c r="A115" s="18" t="s">
        <v>31</v>
      </c>
      <c r="B115" s="49">
        <f>H115+J115+L115+N115+P115+R115+T115+V115+X115+Z115+AB115+AD115</f>
        <v>0</v>
      </c>
      <c r="C115" s="49">
        <f>H115</f>
        <v>0</v>
      </c>
      <c r="D115" s="59">
        <f>H115+AC115</f>
        <v>0</v>
      </c>
      <c r="E115" s="59">
        <f>D115</f>
        <v>0</v>
      </c>
      <c r="F115" s="51">
        <f>IFERROR(E115/B115*100,0)</f>
        <v>0</v>
      </c>
      <c r="G115" s="51">
        <f>IFERROR(E115/C115*100,0)</f>
        <v>0</v>
      </c>
      <c r="H115" s="45">
        <v>0</v>
      </c>
      <c r="I115" s="45">
        <v>0</v>
      </c>
      <c r="J115" s="45">
        <v>0</v>
      </c>
      <c r="K115" s="6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0</v>
      </c>
      <c r="Y115" s="45">
        <v>0</v>
      </c>
      <c r="Z115" s="45">
        <v>0</v>
      </c>
      <c r="AA115" s="37">
        <v>0</v>
      </c>
      <c r="AB115" s="37">
        <v>0</v>
      </c>
      <c r="AC115" s="37">
        <v>0</v>
      </c>
      <c r="AD115" s="45">
        <v>0</v>
      </c>
      <c r="AE115" s="45">
        <v>0</v>
      </c>
      <c r="AF115" s="94"/>
    </row>
    <row r="116" spans="1:32" s="10" customFormat="1" ht="18.75" x14ac:dyDescent="0.3">
      <c r="A116" s="19" t="s">
        <v>32</v>
      </c>
      <c r="B116" s="49">
        <f>H116+J116+L116+N116+P116+R116+T116+V116+X116+Z116+AB116+AD116</f>
        <v>0</v>
      </c>
      <c r="C116" s="49">
        <f>H116</f>
        <v>0</v>
      </c>
      <c r="D116" s="59">
        <f>H116</f>
        <v>0</v>
      </c>
      <c r="E116" s="59">
        <f>D116</f>
        <v>0</v>
      </c>
      <c r="F116" s="51">
        <f>IFERROR(E116/B116*100,0)</f>
        <v>0</v>
      </c>
      <c r="G116" s="51">
        <f>IFERROR(E116/C116*100,0)</f>
        <v>0</v>
      </c>
      <c r="H116" s="45">
        <v>0</v>
      </c>
      <c r="I116" s="45">
        <v>0</v>
      </c>
      <c r="J116" s="45">
        <v>0</v>
      </c>
      <c r="K116" s="6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37">
        <v>0</v>
      </c>
      <c r="AB116" s="37">
        <v>0</v>
      </c>
      <c r="AC116" s="37">
        <v>0</v>
      </c>
      <c r="AD116" s="45">
        <v>0</v>
      </c>
      <c r="AE116" s="45">
        <v>0</v>
      </c>
      <c r="AF116" s="94"/>
    </row>
    <row r="117" spans="1:32" s="10" customFormat="1" ht="18.75" x14ac:dyDescent="0.3">
      <c r="A117" s="19" t="s">
        <v>61</v>
      </c>
      <c r="B117" s="49"/>
      <c r="C117" s="45"/>
      <c r="D117" s="45"/>
      <c r="E117" s="45"/>
      <c r="F117" s="76"/>
      <c r="G117" s="76"/>
      <c r="H117" s="45"/>
      <c r="I117" s="45"/>
      <c r="J117" s="45"/>
      <c r="K117" s="6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"/>
    </row>
    <row r="118" spans="1:32" s="10" customFormat="1" ht="18.75" x14ac:dyDescent="0.3">
      <c r="A118" s="19" t="s">
        <v>28</v>
      </c>
      <c r="B118" s="50">
        <f>B112+B106+B100</f>
        <v>7962.5400000000009</v>
      </c>
      <c r="C118" s="50">
        <f t="shared" ref="C118:E122" si="57">C112+C106+C100</f>
        <v>7962.5400000000009</v>
      </c>
      <c r="D118" s="50">
        <f t="shared" si="57"/>
        <v>5893.4299999999994</v>
      </c>
      <c r="E118" s="50">
        <f t="shared" si="57"/>
        <v>5893.4299999999994</v>
      </c>
      <c r="F118" s="51">
        <f>IFERROR(E118/B118*100,0)</f>
        <v>74.014447651126375</v>
      </c>
      <c r="G118" s="51">
        <f>IFERROR(E118/C118*100,0)</f>
        <v>74.014447651126375</v>
      </c>
      <c r="H118" s="45">
        <v>0</v>
      </c>
      <c r="I118" s="45">
        <f t="shared" ref="I118:M122" si="58">I123+I124+I126+I127</f>
        <v>0</v>
      </c>
      <c r="J118" s="45">
        <f t="shared" si="58"/>
        <v>0</v>
      </c>
      <c r="K118" s="65">
        <f t="shared" si="58"/>
        <v>0</v>
      </c>
      <c r="L118" s="45">
        <f t="shared" si="58"/>
        <v>0</v>
      </c>
      <c r="M118" s="45">
        <f t="shared" si="58"/>
        <v>0</v>
      </c>
      <c r="N118" s="50">
        <f t="shared" ref="N118:AD119" si="59">N112+N106+N100</f>
        <v>3606.1000000000004</v>
      </c>
      <c r="O118" s="50">
        <f t="shared" si="59"/>
        <v>3605.93</v>
      </c>
      <c r="P118" s="50">
        <f t="shared" si="59"/>
        <v>0</v>
      </c>
      <c r="Q118" s="50">
        <f t="shared" si="59"/>
        <v>0</v>
      </c>
      <c r="R118" s="50">
        <f t="shared" si="59"/>
        <v>0</v>
      </c>
      <c r="S118" s="50">
        <f t="shared" si="59"/>
        <v>0</v>
      </c>
      <c r="T118" s="50">
        <f t="shared" si="59"/>
        <v>2040.97</v>
      </c>
      <c r="U118" s="50">
        <f t="shared" si="59"/>
        <v>1442.37</v>
      </c>
      <c r="V118" s="50">
        <f t="shared" si="59"/>
        <v>242.62000000000003</v>
      </c>
      <c r="W118" s="50">
        <f t="shared" si="59"/>
        <v>841.38000000000011</v>
      </c>
      <c r="X118" s="50">
        <f t="shared" si="59"/>
        <v>0</v>
      </c>
      <c r="Y118" s="50">
        <f t="shared" si="59"/>
        <v>0</v>
      </c>
      <c r="Z118" s="50">
        <f t="shared" si="59"/>
        <v>0</v>
      </c>
      <c r="AA118" s="50">
        <f t="shared" si="59"/>
        <v>0</v>
      </c>
      <c r="AB118" s="50">
        <f t="shared" si="59"/>
        <v>0</v>
      </c>
      <c r="AC118" s="50">
        <f t="shared" si="59"/>
        <v>3.75</v>
      </c>
      <c r="AD118" s="50">
        <f t="shared" si="59"/>
        <v>2072.85</v>
      </c>
      <c r="AE118" s="45">
        <f>AE123+AE124+AE126+AE127</f>
        <v>0</v>
      </c>
      <c r="AF118" s="101"/>
    </row>
    <row r="119" spans="1:32" s="10" customFormat="1" ht="18.75" x14ac:dyDescent="0.3">
      <c r="A119" s="19" t="s">
        <v>29</v>
      </c>
      <c r="B119" s="50">
        <f>B113+B107+B101</f>
        <v>2341.19</v>
      </c>
      <c r="C119" s="50">
        <f t="shared" si="57"/>
        <v>2341.19</v>
      </c>
      <c r="D119" s="50">
        <f t="shared" si="57"/>
        <v>280.58999999999997</v>
      </c>
      <c r="E119" s="50">
        <f t="shared" si="57"/>
        <v>280.58999999999997</v>
      </c>
      <c r="F119" s="58">
        <f>IFERROR(E119/B119*100,0)</f>
        <v>11.984930740349991</v>
      </c>
      <c r="G119" s="58">
        <f>IFERROR(E119/C119*100,0)</f>
        <v>11.984930740349991</v>
      </c>
      <c r="H119" s="50">
        <f t="shared" ref="H119:S119" si="60">H113+H107+H101</f>
        <v>0</v>
      </c>
      <c r="I119" s="45">
        <f t="shared" si="58"/>
        <v>0</v>
      </c>
      <c r="J119" s="45">
        <f t="shared" si="58"/>
        <v>0</v>
      </c>
      <c r="K119" s="65">
        <f t="shared" si="58"/>
        <v>0</v>
      </c>
      <c r="L119" s="45">
        <f t="shared" si="58"/>
        <v>0</v>
      </c>
      <c r="M119" s="45">
        <f t="shared" si="58"/>
        <v>0</v>
      </c>
      <c r="N119" s="50">
        <f t="shared" si="60"/>
        <v>171.8</v>
      </c>
      <c r="O119" s="50">
        <f t="shared" si="60"/>
        <v>171.79</v>
      </c>
      <c r="P119" s="50">
        <f t="shared" si="60"/>
        <v>0</v>
      </c>
      <c r="Q119" s="50">
        <f t="shared" si="60"/>
        <v>0</v>
      </c>
      <c r="R119" s="50">
        <f t="shared" si="60"/>
        <v>0</v>
      </c>
      <c r="S119" s="50">
        <f t="shared" si="60"/>
        <v>0</v>
      </c>
      <c r="T119" s="50">
        <f t="shared" si="59"/>
        <v>97.21</v>
      </c>
      <c r="U119" s="50">
        <f t="shared" si="59"/>
        <v>68.72</v>
      </c>
      <c r="V119" s="50">
        <f t="shared" si="59"/>
        <v>11.58</v>
      </c>
      <c r="W119" s="50">
        <f t="shared" si="59"/>
        <v>40.08</v>
      </c>
      <c r="X119" s="50">
        <f t="shared" si="59"/>
        <v>0</v>
      </c>
      <c r="Y119" s="50">
        <f t="shared" si="59"/>
        <v>0</v>
      </c>
      <c r="Z119" s="50">
        <f t="shared" si="59"/>
        <v>0</v>
      </c>
      <c r="AA119" s="50">
        <f t="shared" si="59"/>
        <v>0</v>
      </c>
      <c r="AB119" s="50">
        <f t="shared" si="59"/>
        <v>0</v>
      </c>
      <c r="AC119" s="50">
        <f t="shared" si="59"/>
        <v>0</v>
      </c>
      <c r="AD119" s="50">
        <f t="shared" si="59"/>
        <v>2060.6</v>
      </c>
      <c r="AE119" s="50">
        <f>AE113+AE107+AE101</f>
        <v>0</v>
      </c>
      <c r="AF119" s="102"/>
    </row>
    <row r="120" spans="1:32" s="10" customFormat="1" ht="18.75" x14ac:dyDescent="0.3">
      <c r="A120" s="19" t="s">
        <v>30</v>
      </c>
      <c r="B120" s="50">
        <f>B114+B108+B102</f>
        <v>5326.81</v>
      </c>
      <c r="C120" s="50">
        <f t="shared" si="57"/>
        <v>5326.81</v>
      </c>
      <c r="D120" s="50">
        <f t="shared" si="57"/>
        <v>5318.3</v>
      </c>
      <c r="E120" s="50">
        <f t="shared" si="57"/>
        <v>5318.3</v>
      </c>
      <c r="F120" s="51">
        <f>IFERROR(E120/B120*100,0)</f>
        <v>99.840242096113812</v>
      </c>
      <c r="G120" s="51">
        <f>IFERROR(E120/C120*100,0)</f>
        <v>99.840242096113812</v>
      </c>
      <c r="H120" s="50">
        <v>0</v>
      </c>
      <c r="I120" s="45">
        <f t="shared" si="58"/>
        <v>0</v>
      </c>
      <c r="J120" s="45">
        <f t="shared" si="58"/>
        <v>0</v>
      </c>
      <c r="K120" s="65">
        <f t="shared" si="58"/>
        <v>0</v>
      </c>
      <c r="L120" s="45">
        <f t="shared" si="58"/>
        <v>0</v>
      </c>
      <c r="M120" s="45">
        <f t="shared" si="58"/>
        <v>0</v>
      </c>
      <c r="N120" s="50">
        <f>N114+N108+N102</f>
        <v>3253.9</v>
      </c>
      <c r="O120" s="50">
        <f>O114+O108+O102</f>
        <v>3253.81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0</v>
      </c>
      <c r="AE120" s="50">
        <v>0</v>
      </c>
      <c r="AF120" s="102"/>
    </row>
    <row r="121" spans="1:32" s="10" customFormat="1" ht="18.75" x14ac:dyDescent="0.3">
      <c r="A121" s="19" t="s">
        <v>31</v>
      </c>
      <c r="B121" s="50">
        <f>B115+B109+B103</f>
        <v>294.54000000000002</v>
      </c>
      <c r="C121" s="50">
        <f t="shared" si="57"/>
        <v>294.54000000000002</v>
      </c>
      <c r="D121" s="50">
        <f t="shared" si="57"/>
        <v>294.54000000000002</v>
      </c>
      <c r="E121" s="50">
        <f t="shared" si="57"/>
        <v>294.54000000000002</v>
      </c>
      <c r="F121" s="51">
        <f>IFERROR(E121/B121*100,0)</f>
        <v>100</v>
      </c>
      <c r="G121" s="51">
        <f>IFERROR(E121/C121*100,0)</f>
        <v>100</v>
      </c>
      <c r="H121" s="50">
        <v>0</v>
      </c>
      <c r="I121" s="45">
        <f t="shared" si="58"/>
        <v>0</v>
      </c>
      <c r="J121" s="45">
        <f t="shared" si="58"/>
        <v>0</v>
      </c>
      <c r="K121" s="65">
        <f t="shared" si="58"/>
        <v>0</v>
      </c>
      <c r="L121" s="45">
        <f t="shared" si="58"/>
        <v>0</v>
      </c>
      <c r="M121" s="45">
        <f t="shared" si="58"/>
        <v>0</v>
      </c>
      <c r="N121" s="50">
        <f>N115+N109+N103</f>
        <v>180.4</v>
      </c>
      <c r="O121" s="50">
        <f>O115+O109+O103</f>
        <v>180.33</v>
      </c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>
        <f>AD115+AD109+AD103</f>
        <v>0</v>
      </c>
      <c r="AE121" s="50">
        <v>0</v>
      </c>
      <c r="AF121" s="102"/>
    </row>
    <row r="122" spans="1:32" s="10" customFormat="1" ht="18.75" x14ac:dyDescent="0.3">
      <c r="A122" s="19" t="s">
        <v>32</v>
      </c>
      <c r="B122" s="50">
        <f>B116+B110+B104</f>
        <v>0</v>
      </c>
      <c r="C122" s="50">
        <f t="shared" si="57"/>
        <v>0</v>
      </c>
      <c r="D122" s="50">
        <f t="shared" si="57"/>
        <v>0</v>
      </c>
      <c r="E122" s="50">
        <f t="shared" si="57"/>
        <v>0</v>
      </c>
      <c r="F122" s="51">
        <f>IFERROR(E122/B122*100,0)</f>
        <v>0</v>
      </c>
      <c r="G122" s="51">
        <f>IFERROR(E122/C122*100,0)</f>
        <v>0</v>
      </c>
      <c r="H122" s="50">
        <v>0</v>
      </c>
      <c r="I122" s="45">
        <f t="shared" si="58"/>
        <v>0</v>
      </c>
      <c r="J122" s="45">
        <f t="shared" si="58"/>
        <v>0</v>
      </c>
      <c r="K122" s="65">
        <f t="shared" si="58"/>
        <v>0</v>
      </c>
      <c r="L122" s="45">
        <f t="shared" si="58"/>
        <v>0</v>
      </c>
      <c r="M122" s="45">
        <f t="shared" si="58"/>
        <v>0</v>
      </c>
      <c r="N122" s="50">
        <v>0</v>
      </c>
      <c r="O122" s="50">
        <f>O116+O110+O104</f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f>AD116+AD110+AD104</f>
        <v>0</v>
      </c>
      <c r="AE122" s="50">
        <v>0</v>
      </c>
      <c r="AF122" s="103"/>
    </row>
    <row r="123" spans="1:32" s="10" customFormat="1" ht="18.75" x14ac:dyDescent="0.3">
      <c r="A123" s="17" t="s">
        <v>62</v>
      </c>
      <c r="B123" s="50"/>
      <c r="C123" s="50"/>
      <c r="D123" s="50"/>
      <c r="E123" s="50"/>
      <c r="F123" s="76"/>
      <c r="G123" s="76"/>
      <c r="H123" s="50"/>
      <c r="I123" s="50"/>
      <c r="J123" s="50"/>
      <c r="K123" s="67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36"/>
    </row>
    <row r="124" spans="1:32" s="10" customFormat="1" ht="18.75" x14ac:dyDescent="0.3">
      <c r="A124" s="19" t="s">
        <v>63</v>
      </c>
      <c r="B124" s="67">
        <f>B125+B126+B127+B128</f>
        <v>7962.54</v>
      </c>
      <c r="C124" s="67">
        <f>C125+C126+C127+C128</f>
        <v>7962.54</v>
      </c>
      <c r="D124" s="67">
        <f>D125+D126+D127+D128</f>
        <v>5893.43</v>
      </c>
      <c r="E124" s="67">
        <f>E125+E126+E127+E128</f>
        <v>5893.43</v>
      </c>
      <c r="F124" s="51">
        <f>IFERROR(E124/B124*100,0)</f>
        <v>74.014447651126403</v>
      </c>
      <c r="G124" s="51">
        <f>IFERROR(E124/C124*100,0)</f>
        <v>74.014447651126403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98"/>
    </row>
    <row r="125" spans="1:32" s="10" customFormat="1" ht="18.75" x14ac:dyDescent="0.3">
      <c r="A125" s="18" t="s">
        <v>29</v>
      </c>
      <c r="B125" s="50">
        <f t="shared" ref="B125:E128" si="61">B119</f>
        <v>2341.19</v>
      </c>
      <c r="C125" s="50">
        <f t="shared" si="61"/>
        <v>2341.19</v>
      </c>
      <c r="D125" s="50">
        <f t="shared" si="61"/>
        <v>280.58999999999997</v>
      </c>
      <c r="E125" s="50">
        <f t="shared" si="61"/>
        <v>280.58999999999997</v>
      </c>
      <c r="F125" s="58">
        <f>IFERROR(E125/B125*100,0)</f>
        <v>11.984930740349991</v>
      </c>
      <c r="G125" s="58">
        <f>IFERROR(E125/C125*100,0)</f>
        <v>11.984930740349991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98"/>
    </row>
    <row r="126" spans="1:32" s="10" customFormat="1" ht="18.75" x14ac:dyDescent="0.3">
      <c r="A126" s="18" t="s">
        <v>30</v>
      </c>
      <c r="B126" s="50">
        <f t="shared" si="61"/>
        <v>5326.81</v>
      </c>
      <c r="C126" s="50">
        <f t="shared" si="61"/>
        <v>5326.81</v>
      </c>
      <c r="D126" s="50">
        <f t="shared" si="61"/>
        <v>5318.3</v>
      </c>
      <c r="E126" s="50">
        <f t="shared" si="61"/>
        <v>5318.3</v>
      </c>
      <c r="F126" s="58">
        <f>IFERROR(E126/B126*100,0)</f>
        <v>99.840242096113812</v>
      </c>
      <c r="G126" s="58">
        <f>IFERROR(E126/C126*100,0)</f>
        <v>99.840242096113812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98"/>
    </row>
    <row r="127" spans="1:32" s="10" customFormat="1" ht="18.75" x14ac:dyDescent="0.3">
      <c r="A127" s="18" t="s">
        <v>31</v>
      </c>
      <c r="B127" s="50">
        <f t="shared" si="61"/>
        <v>294.54000000000002</v>
      </c>
      <c r="C127" s="50">
        <f t="shared" si="61"/>
        <v>294.54000000000002</v>
      </c>
      <c r="D127" s="50">
        <f t="shared" si="61"/>
        <v>294.54000000000002</v>
      </c>
      <c r="E127" s="50">
        <f t="shared" si="61"/>
        <v>294.54000000000002</v>
      </c>
      <c r="F127" s="58">
        <f>IFERROR(E127/B127*100,0)</f>
        <v>100</v>
      </c>
      <c r="G127" s="58">
        <f>IFERROR(E127/C127*100,0)</f>
        <v>100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98"/>
    </row>
    <row r="128" spans="1:32" s="10" customFormat="1" ht="18.75" x14ac:dyDescent="0.3">
      <c r="A128" s="18" t="s">
        <v>32</v>
      </c>
      <c r="B128" s="50">
        <f t="shared" si="61"/>
        <v>0</v>
      </c>
      <c r="C128" s="50">
        <f t="shared" si="61"/>
        <v>0</v>
      </c>
      <c r="D128" s="50">
        <f t="shared" si="61"/>
        <v>0</v>
      </c>
      <c r="E128" s="50">
        <f t="shared" si="61"/>
        <v>0</v>
      </c>
      <c r="F128" s="58">
        <f>IFERROR(E128/B128*100,0)</f>
        <v>0</v>
      </c>
      <c r="G128" s="58">
        <f>IFERROR(E128/C128*100,0)</f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98"/>
    </row>
    <row r="129" spans="1:32" s="10" customFormat="1" ht="18.75" x14ac:dyDescent="0.25">
      <c r="A129" s="97" t="s">
        <v>64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77"/>
      <c r="AF129" s="78"/>
    </row>
    <row r="130" spans="1:32" s="10" customFormat="1" ht="18.75" x14ac:dyDescent="0.25">
      <c r="A130" s="11" t="s">
        <v>34</v>
      </c>
      <c r="B130" s="52"/>
      <c r="C130" s="53"/>
      <c r="D130" s="53"/>
      <c r="E130" s="52"/>
      <c r="F130" s="54"/>
      <c r="G130" s="54"/>
      <c r="H130" s="55"/>
      <c r="I130" s="55"/>
      <c r="J130" s="55"/>
      <c r="K130" s="6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20"/>
    </row>
    <row r="131" spans="1:32" s="10" customFormat="1" ht="18.75" customHeight="1" x14ac:dyDescent="0.25">
      <c r="A131" s="37" t="s">
        <v>65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94" t="s">
        <v>66</v>
      </c>
    </row>
    <row r="132" spans="1:32" s="10" customFormat="1" ht="18.75" x14ac:dyDescent="0.3">
      <c r="A132" s="74" t="s">
        <v>28</v>
      </c>
      <c r="B132" s="81">
        <f>B135</f>
        <v>8080.56</v>
      </c>
      <c r="C132" s="81">
        <f>C135</f>
        <v>7418.2000000000007</v>
      </c>
      <c r="D132" s="81">
        <f>D135</f>
        <v>6015.2251500000002</v>
      </c>
      <c r="E132" s="81">
        <f>D132</f>
        <v>6015.2251500000002</v>
      </c>
      <c r="F132" s="51">
        <f>(E132/B132*100)</f>
        <v>74.440696560634407</v>
      </c>
      <c r="G132" s="51">
        <f>(E132/C132*100)</f>
        <v>81.087395190207872</v>
      </c>
      <c r="H132" s="38">
        <f t="shared" ref="H132:AE132" si="62">H135</f>
        <v>1137.8</v>
      </c>
      <c r="I132" s="38">
        <f t="shared" si="62"/>
        <v>602.91099999999994</v>
      </c>
      <c r="J132" s="38">
        <f t="shared" si="62"/>
        <v>586</v>
      </c>
      <c r="K132" s="38">
        <f t="shared" si="62"/>
        <v>481.63528000000002</v>
      </c>
      <c r="L132" s="38">
        <f t="shared" si="62"/>
        <v>383</v>
      </c>
      <c r="M132" s="38">
        <f t="shared" si="62"/>
        <v>318.90186999999997</v>
      </c>
      <c r="N132" s="38">
        <f t="shared" si="62"/>
        <v>1056.8</v>
      </c>
      <c r="O132" s="38">
        <f t="shared" si="62"/>
        <v>878.53300000000002</v>
      </c>
      <c r="P132" s="37">
        <f t="shared" si="62"/>
        <v>586</v>
      </c>
      <c r="Q132" s="37">
        <f t="shared" si="62"/>
        <v>528.23299999999995</v>
      </c>
      <c r="R132" s="37">
        <f t="shared" si="62"/>
        <v>383</v>
      </c>
      <c r="S132" s="37">
        <f t="shared" si="62"/>
        <v>513.75300000000004</v>
      </c>
      <c r="T132" s="37">
        <f t="shared" si="62"/>
        <v>1056.8</v>
      </c>
      <c r="U132" s="37">
        <f t="shared" si="62"/>
        <v>907.25199999999995</v>
      </c>
      <c r="V132" s="37">
        <f t="shared" si="62"/>
        <v>586</v>
      </c>
      <c r="W132" s="37">
        <f t="shared" si="62"/>
        <v>441.97</v>
      </c>
      <c r="X132" s="37">
        <f t="shared" si="62"/>
        <v>383</v>
      </c>
      <c r="Y132" s="37">
        <f t="shared" si="62"/>
        <v>446.08199999999999</v>
      </c>
      <c r="Z132" s="37">
        <f t="shared" si="62"/>
        <v>762.8</v>
      </c>
      <c r="AA132" s="37">
        <f t="shared" si="62"/>
        <v>580.99400000000003</v>
      </c>
      <c r="AB132" s="37">
        <f t="shared" si="62"/>
        <v>497</v>
      </c>
      <c r="AC132" s="37">
        <f t="shared" si="62"/>
        <v>314.95999999999998</v>
      </c>
      <c r="AD132" s="37">
        <f t="shared" si="62"/>
        <v>662.36</v>
      </c>
      <c r="AE132" s="37">
        <f t="shared" si="62"/>
        <v>0</v>
      </c>
      <c r="AF132" s="94"/>
    </row>
    <row r="133" spans="1:32" s="10" customFormat="1" ht="18.75" x14ac:dyDescent="0.3">
      <c r="A133" s="74" t="s">
        <v>29</v>
      </c>
      <c r="B133" s="81">
        <f>AD133</f>
        <v>0</v>
      </c>
      <c r="C133" s="81">
        <f t="shared" ref="C133:C134" si="63">H133+J133+L133+N133+P133+R133+T133</f>
        <v>0</v>
      </c>
      <c r="D133" s="81">
        <f t="shared" ref="D133:D134" si="64">I133+K133+M133+O133+Q133+S133++U133</f>
        <v>0</v>
      </c>
      <c r="E133" s="81">
        <f>D133</f>
        <v>0</v>
      </c>
      <c r="F133" s="82" t="e">
        <f>(E133/B133*100)</f>
        <v>#DIV/0!</v>
      </c>
      <c r="G133" s="82" t="e">
        <f>(E133/C133*100)</f>
        <v>#DIV/0!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94"/>
    </row>
    <row r="134" spans="1:32" s="10" customFormat="1" ht="18.75" x14ac:dyDescent="0.3">
      <c r="A134" s="74" t="s">
        <v>30</v>
      </c>
      <c r="B134" s="81">
        <f>AD134</f>
        <v>0</v>
      </c>
      <c r="C134" s="81">
        <f t="shared" si="63"/>
        <v>0</v>
      </c>
      <c r="D134" s="81">
        <f t="shared" si="64"/>
        <v>0</v>
      </c>
      <c r="E134" s="81">
        <f>D134</f>
        <v>0</v>
      </c>
      <c r="F134" s="82" t="e">
        <f>(E134/B134*100)</f>
        <v>#DIV/0!</v>
      </c>
      <c r="G134" s="82" t="e">
        <f>(E134/C134*100)</f>
        <v>#DIV/0!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94"/>
    </row>
    <row r="135" spans="1:32" s="10" customFormat="1" ht="18.75" x14ac:dyDescent="0.3">
      <c r="A135" s="74" t="s">
        <v>31</v>
      </c>
      <c r="B135" s="81">
        <f>H135+J135+L135+N135+P135+R135+T135+V135+X135+Z135++AB135+AD135</f>
        <v>8080.56</v>
      </c>
      <c r="C135" s="81">
        <f>H135+J135+L135+N135+P135+R135++T135+V135+X135+Z135+AB135</f>
        <v>7418.2000000000007</v>
      </c>
      <c r="D135" s="81">
        <f>I135+K135+M135+O135+Q135+S135++U135+W135+Y135+AA135+AC135</f>
        <v>6015.2251500000002</v>
      </c>
      <c r="E135" s="81">
        <f>D135</f>
        <v>6015.2251500000002</v>
      </c>
      <c r="F135" s="82">
        <f>(E135/B135*100)</f>
        <v>74.440696560634407</v>
      </c>
      <c r="G135" s="82">
        <f>(E135/C135*100)</f>
        <v>81.087395190207872</v>
      </c>
      <c r="H135" s="38">
        <v>1137.8</v>
      </c>
      <c r="I135" s="38">
        <v>602.91099999999994</v>
      </c>
      <c r="J135" s="38">
        <v>586</v>
      </c>
      <c r="K135" s="38">
        <v>481.63528000000002</v>
      </c>
      <c r="L135" s="38">
        <v>383</v>
      </c>
      <c r="M135" s="38">
        <v>318.90186999999997</v>
      </c>
      <c r="N135" s="38">
        <v>1056.8</v>
      </c>
      <c r="O135" s="38">
        <v>878.53300000000002</v>
      </c>
      <c r="P135" s="37">
        <v>586</v>
      </c>
      <c r="Q135" s="37">
        <v>528.23299999999995</v>
      </c>
      <c r="R135" s="37">
        <v>383</v>
      </c>
      <c r="S135" s="37">
        <v>513.75300000000004</v>
      </c>
      <c r="T135" s="37">
        <v>1056.8</v>
      </c>
      <c r="U135" s="37">
        <v>907.25199999999995</v>
      </c>
      <c r="V135" s="37">
        <v>586</v>
      </c>
      <c r="W135" s="37">
        <v>441.97</v>
      </c>
      <c r="X135" s="37">
        <v>383</v>
      </c>
      <c r="Y135" s="37">
        <v>446.08199999999999</v>
      </c>
      <c r="Z135" s="37">
        <v>762.8</v>
      </c>
      <c r="AA135" s="37">
        <v>580.99400000000003</v>
      </c>
      <c r="AB135" s="37">
        <v>497</v>
      </c>
      <c r="AC135" s="37">
        <v>314.95999999999998</v>
      </c>
      <c r="AD135" s="37">
        <v>662.36</v>
      </c>
      <c r="AE135" s="37">
        <v>0</v>
      </c>
      <c r="AF135" s="94"/>
    </row>
    <row r="136" spans="1:32" s="10" customFormat="1" ht="18.75" x14ac:dyDescent="0.3">
      <c r="A136" s="74" t="s">
        <v>32</v>
      </c>
      <c r="B136" s="81">
        <f>AD136</f>
        <v>0</v>
      </c>
      <c r="C136" s="81">
        <f>AE136</f>
        <v>0</v>
      </c>
      <c r="D136" s="81">
        <f>I136</f>
        <v>0</v>
      </c>
      <c r="E136" s="81">
        <f>D136</f>
        <v>0</v>
      </c>
      <c r="F136" s="82" t="e">
        <f>(E136/B136*100)</f>
        <v>#DIV/0!</v>
      </c>
      <c r="G136" s="82" t="e">
        <f>(E136/C136*100)</f>
        <v>#DIV/0!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94"/>
    </row>
    <row r="137" spans="1:32" s="10" customFormat="1" ht="18.75" customHeight="1" x14ac:dyDescent="0.25">
      <c r="A137" s="37" t="s">
        <v>67</v>
      </c>
      <c r="B137" s="37"/>
      <c r="C137" s="37"/>
      <c r="D137" s="37"/>
      <c r="E137" s="37"/>
      <c r="F137" s="37"/>
      <c r="G137" s="37"/>
      <c r="H137" s="38"/>
      <c r="I137" s="38"/>
      <c r="J137" s="38"/>
      <c r="K137" s="38"/>
      <c r="L137" s="38"/>
      <c r="M137" s="38"/>
      <c r="N137" s="38"/>
      <c r="O137" s="38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14"/>
    </row>
    <row r="138" spans="1:32" s="10" customFormat="1" ht="18.75" x14ac:dyDescent="0.3">
      <c r="A138" s="74" t="s">
        <v>28</v>
      </c>
      <c r="B138" s="37">
        <f t="shared" ref="B138:B140" si="65">H138+J138+L138+N138+P138+R138+T138+V138+X138+Z138+AB138+AD138</f>
        <v>14853.887249999998</v>
      </c>
      <c r="C138" s="37">
        <f>C141</f>
        <v>14098.587249999999</v>
      </c>
      <c r="D138" s="37">
        <f>D141</f>
        <v>12651.154189999999</v>
      </c>
      <c r="E138" s="37">
        <f>E141</f>
        <v>12651.154189999999</v>
      </c>
      <c r="F138" s="58">
        <f>(E138/B138*100)</f>
        <v>85.170662581944683</v>
      </c>
      <c r="G138" s="51">
        <f>(E138/C138*100)</f>
        <v>89.733488651495918</v>
      </c>
      <c r="H138" s="38">
        <f t="shared" ref="H138:AE138" si="66">H141</f>
        <v>2088.8000000000002</v>
      </c>
      <c r="I138" s="38">
        <f t="shared" si="66"/>
        <v>1392.7352800000001</v>
      </c>
      <c r="J138" s="38">
        <f t="shared" si="66"/>
        <v>1074</v>
      </c>
      <c r="K138" s="38">
        <f t="shared" si="66"/>
        <v>1082.0061599999999</v>
      </c>
      <c r="L138" s="38">
        <f t="shared" si="66"/>
        <v>700</v>
      </c>
      <c r="M138" s="38">
        <f t="shared" si="66"/>
        <v>587.26850000000002</v>
      </c>
      <c r="N138" s="38">
        <f t="shared" si="66"/>
        <v>1938</v>
      </c>
      <c r="O138" s="38">
        <f t="shared" si="66"/>
        <v>1832.0439899999999</v>
      </c>
      <c r="P138" s="37">
        <f t="shared" si="66"/>
        <v>1074</v>
      </c>
      <c r="Q138" s="37">
        <f t="shared" si="66"/>
        <v>1624.71372</v>
      </c>
      <c r="R138" s="37">
        <f t="shared" si="66"/>
        <v>717.9</v>
      </c>
      <c r="S138" s="37">
        <f t="shared" si="66"/>
        <v>997.78449000000001</v>
      </c>
      <c r="T138" s="37">
        <f t="shared" si="66"/>
        <v>2347.7872499999999</v>
      </c>
      <c r="U138" s="37">
        <f t="shared" si="66"/>
        <v>2256.1613699999998</v>
      </c>
      <c r="V138" s="37">
        <f t="shared" si="66"/>
        <v>1090</v>
      </c>
      <c r="W138" s="37">
        <f t="shared" si="66"/>
        <v>890.74</v>
      </c>
      <c r="X138" s="37">
        <f t="shared" si="66"/>
        <v>700</v>
      </c>
      <c r="Y138" s="37">
        <f t="shared" si="66"/>
        <v>446.08267999999998</v>
      </c>
      <c r="Z138" s="37">
        <f t="shared" si="66"/>
        <v>1460.8</v>
      </c>
      <c r="AA138" s="37">
        <f t="shared" si="66"/>
        <v>917.08799999999997</v>
      </c>
      <c r="AB138" s="37">
        <f t="shared" si="66"/>
        <v>907.3</v>
      </c>
      <c r="AC138" s="37">
        <f t="shared" si="66"/>
        <v>624.53</v>
      </c>
      <c r="AD138" s="37">
        <f t="shared" si="66"/>
        <v>755.3</v>
      </c>
      <c r="AE138" s="37">
        <f t="shared" si="66"/>
        <v>0</v>
      </c>
      <c r="AF138" s="94" t="s">
        <v>68</v>
      </c>
    </row>
    <row r="139" spans="1:32" s="10" customFormat="1" ht="18.75" x14ac:dyDescent="0.3">
      <c r="A139" s="74" t="s">
        <v>29</v>
      </c>
      <c r="B139" s="37">
        <f t="shared" si="65"/>
        <v>0</v>
      </c>
      <c r="C139" s="37">
        <f t="shared" ref="C139:C140" si="67">H139+J139+L139+N139+P139+R139+T139+V139</f>
        <v>0</v>
      </c>
      <c r="D139" s="37">
        <f>J139+L139+N139+P139+R139+T139+V139+X139</f>
        <v>0</v>
      </c>
      <c r="E139" s="37">
        <f>I139</f>
        <v>0</v>
      </c>
      <c r="F139" s="58" t="e">
        <f>(E139/B139*100)</f>
        <v>#DIV/0!</v>
      </c>
      <c r="G139" s="82" t="e">
        <f>(E139/C139*100)</f>
        <v>#DIV/0!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94"/>
    </row>
    <row r="140" spans="1:32" s="10" customFormat="1" ht="18.75" x14ac:dyDescent="0.3">
      <c r="A140" s="74" t="s">
        <v>30</v>
      </c>
      <c r="B140" s="37">
        <f t="shared" si="65"/>
        <v>0</v>
      </c>
      <c r="C140" s="37">
        <f t="shared" si="67"/>
        <v>0</v>
      </c>
      <c r="D140" s="37">
        <f>J140+L140+N140+P140+R140+T140+V140+X140</f>
        <v>0</v>
      </c>
      <c r="E140" s="37">
        <f>I140</f>
        <v>0</v>
      </c>
      <c r="F140" s="58" t="e">
        <f>(E140/B140*100)</f>
        <v>#DIV/0!</v>
      </c>
      <c r="G140" s="82" t="e">
        <f>(E140/C140*100)</f>
        <v>#DIV/0!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7">
        <v>0</v>
      </c>
      <c r="Q140" s="37">
        <v>0</v>
      </c>
      <c r="R140" s="37">
        <v>0</v>
      </c>
      <c r="S140" s="83">
        <v>0</v>
      </c>
      <c r="T140" s="83">
        <v>0</v>
      </c>
      <c r="U140" s="83">
        <v>0</v>
      </c>
      <c r="V140" s="83">
        <v>0</v>
      </c>
      <c r="W140" s="83">
        <v>0</v>
      </c>
      <c r="X140" s="83">
        <v>0</v>
      </c>
      <c r="Y140" s="83">
        <v>0</v>
      </c>
      <c r="Z140" s="83">
        <v>0</v>
      </c>
      <c r="AA140" s="83">
        <v>0</v>
      </c>
      <c r="AB140" s="83">
        <v>0</v>
      </c>
      <c r="AC140" s="83">
        <v>0</v>
      </c>
      <c r="AD140" s="83">
        <v>0</v>
      </c>
      <c r="AE140" s="83">
        <v>0</v>
      </c>
      <c r="AF140" s="94"/>
    </row>
    <row r="141" spans="1:32" s="10" customFormat="1" ht="18.75" x14ac:dyDescent="0.3">
      <c r="A141" s="74" t="s">
        <v>31</v>
      </c>
      <c r="B141" s="38">
        <f>H141+J141+L141+N141+P141+R141+T141+V141+X141+Z141+AB141+AD141</f>
        <v>14853.887249999998</v>
      </c>
      <c r="C141" s="38">
        <f>H141+J141+L141+N141+P141+R141+T141+V141+X141+Z141+AB141</f>
        <v>14098.587249999999</v>
      </c>
      <c r="D141" s="38">
        <f>I141+K141+M141+O141+Q141+S141+U141+W141+Y141+AA141+AC141</f>
        <v>12651.154189999999</v>
      </c>
      <c r="E141" s="38">
        <f>D141</f>
        <v>12651.154189999999</v>
      </c>
      <c r="F141" s="84">
        <f>(E141/B141*100)</f>
        <v>85.170662581944683</v>
      </c>
      <c r="G141" s="85">
        <f>(E141/C141*100)</f>
        <v>89.733488651495918</v>
      </c>
      <c r="H141" s="86">
        <v>2088.8000000000002</v>
      </c>
      <c r="I141" s="87">
        <v>1392.7352800000001</v>
      </c>
      <c r="J141" s="86">
        <v>1074</v>
      </c>
      <c r="K141" s="87">
        <v>1082.0061599999999</v>
      </c>
      <c r="L141" s="86">
        <v>700</v>
      </c>
      <c r="M141" s="87">
        <v>587.26850000000002</v>
      </c>
      <c r="N141" s="86">
        <v>1938</v>
      </c>
      <c r="O141" s="87">
        <v>1832.0439899999999</v>
      </c>
      <c r="P141" s="86">
        <v>1074</v>
      </c>
      <c r="Q141" s="87">
        <v>1624.71372</v>
      </c>
      <c r="R141" s="87">
        <v>717.9</v>
      </c>
      <c r="S141" s="87">
        <v>997.78449000000001</v>
      </c>
      <c r="T141" s="87">
        <v>2347.7872499999999</v>
      </c>
      <c r="U141" s="87">
        <v>2256.1613699999998</v>
      </c>
      <c r="V141" s="87">
        <v>1090</v>
      </c>
      <c r="W141" s="87">
        <v>890.74</v>
      </c>
      <c r="X141" s="88">
        <v>700</v>
      </c>
      <c r="Y141" s="88">
        <v>446.08267999999998</v>
      </c>
      <c r="Z141" s="88">
        <v>1460.8</v>
      </c>
      <c r="AA141" s="88">
        <v>917.08799999999997</v>
      </c>
      <c r="AB141" s="88">
        <v>907.3</v>
      </c>
      <c r="AC141" s="88">
        <v>624.53</v>
      </c>
      <c r="AD141" s="88">
        <v>755.3</v>
      </c>
      <c r="AE141" s="88">
        <v>0</v>
      </c>
      <c r="AF141" s="94"/>
    </row>
    <row r="142" spans="1:32" s="10" customFormat="1" ht="18.75" x14ac:dyDescent="0.3">
      <c r="A142" s="74" t="s">
        <v>32</v>
      </c>
      <c r="B142" s="38">
        <f>H142+J142+L142+N142+P142+R142+T142+V142+X142+Z142+AB142+AD142</f>
        <v>0</v>
      </c>
      <c r="C142" s="38">
        <f>I142+K142+M142+O142+Q142+S142+U142+W142+Y142+AA142+AC142+AE142</f>
        <v>0</v>
      </c>
      <c r="D142" s="38">
        <v>0</v>
      </c>
      <c r="E142" s="38">
        <f>I142</f>
        <v>0</v>
      </c>
      <c r="F142" s="84" t="e">
        <f>(E142/B142*100)</f>
        <v>#DIV/0!</v>
      </c>
      <c r="G142" s="85" t="e">
        <f>(E142/C142*100)</f>
        <v>#DIV/0!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94"/>
    </row>
    <row r="143" spans="1:32" s="10" customFormat="1" ht="18.75" customHeight="1" x14ac:dyDescent="0.25">
      <c r="A143" s="38" t="s">
        <v>69</v>
      </c>
      <c r="B143" s="37"/>
      <c r="C143" s="37"/>
      <c r="D143" s="37"/>
      <c r="E143" s="37"/>
      <c r="F143" s="37"/>
      <c r="G143" s="37"/>
      <c r="H143" s="38"/>
      <c r="I143" s="38"/>
      <c r="J143" s="38"/>
      <c r="K143" s="38"/>
      <c r="L143" s="38"/>
      <c r="M143" s="38"/>
      <c r="N143" s="38"/>
      <c r="O143" s="38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14"/>
    </row>
    <row r="144" spans="1:32" s="10" customFormat="1" ht="18.75" x14ac:dyDescent="0.3">
      <c r="A144" s="21" t="s">
        <v>28</v>
      </c>
      <c r="B144" s="37">
        <f>B147</f>
        <v>37480.399999999994</v>
      </c>
      <c r="C144" s="37">
        <f>C147</f>
        <v>32626.289999999997</v>
      </c>
      <c r="D144" s="37">
        <f>D147</f>
        <v>31098.03</v>
      </c>
      <c r="E144" s="37">
        <f>E147</f>
        <v>31098.03</v>
      </c>
      <c r="F144" s="58">
        <f>(E144/B144*100)</f>
        <v>82.971446409323278</v>
      </c>
      <c r="G144" s="51">
        <f>(E144/C144*100)</f>
        <v>95.315863372758599</v>
      </c>
      <c r="H144" s="38">
        <f t="shared" ref="H144:AB144" si="68">H147</f>
        <v>3181</v>
      </c>
      <c r="I144" s="38">
        <f t="shared" si="68"/>
        <v>2973.16</v>
      </c>
      <c r="J144" s="38">
        <f t="shared" si="68"/>
        <v>2852.47</v>
      </c>
      <c r="K144" s="38">
        <f t="shared" si="68"/>
        <v>2665.58</v>
      </c>
      <c r="L144" s="38">
        <f t="shared" si="68"/>
        <v>1980.49</v>
      </c>
      <c r="M144" s="38">
        <f t="shared" si="68"/>
        <v>2210.8000000000002</v>
      </c>
      <c r="N144" s="38">
        <f t="shared" si="68"/>
        <v>4696.37</v>
      </c>
      <c r="O144" s="38">
        <f t="shared" si="68"/>
        <v>4736.9399999999996</v>
      </c>
      <c r="P144" s="38">
        <f t="shared" si="68"/>
        <v>3472.21</v>
      </c>
      <c r="Q144" s="38">
        <f t="shared" si="68"/>
        <v>3178.01</v>
      </c>
      <c r="R144" s="38">
        <f t="shared" si="68"/>
        <v>2872.55</v>
      </c>
      <c r="S144" s="38">
        <f t="shared" si="68"/>
        <v>2620.2199999999998</v>
      </c>
      <c r="T144" s="38">
        <f t="shared" si="68"/>
        <v>4074.62</v>
      </c>
      <c r="U144" s="38">
        <f t="shared" si="68"/>
        <v>3630.63</v>
      </c>
      <c r="V144" s="38">
        <f t="shared" si="68"/>
        <v>3073.59</v>
      </c>
      <c r="W144" s="38">
        <f t="shared" si="68"/>
        <v>3228.5</v>
      </c>
      <c r="X144" s="38">
        <f t="shared" si="68"/>
        <v>1946.37</v>
      </c>
      <c r="Y144" s="38">
        <f t="shared" si="68"/>
        <v>1870.83</v>
      </c>
      <c r="Z144" s="38">
        <f t="shared" si="68"/>
        <v>2563.7399999999998</v>
      </c>
      <c r="AA144" s="38">
        <f t="shared" si="68"/>
        <v>2421.4</v>
      </c>
      <c r="AB144" s="38">
        <f t="shared" si="68"/>
        <v>1912.88</v>
      </c>
      <c r="AC144" s="38">
        <v>0</v>
      </c>
      <c r="AD144" s="38">
        <f>AD145+AD146+AD147+AD148</f>
        <v>4854.1099999999997</v>
      </c>
      <c r="AE144" s="38">
        <v>0</v>
      </c>
      <c r="AF144" s="94" t="s">
        <v>70</v>
      </c>
    </row>
    <row r="145" spans="1:32" s="10" customFormat="1" ht="18.75" x14ac:dyDescent="0.3">
      <c r="A145" s="21" t="s">
        <v>29</v>
      </c>
      <c r="B145" s="37">
        <f t="shared" ref="B145:D146" si="69">AD145</f>
        <v>0</v>
      </c>
      <c r="C145" s="37">
        <f t="shared" si="69"/>
        <v>0</v>
      </c>
      <c r="D145" s="37">
        <f>AF145</f>
        <v>0</v>
      </c>
      <c r="E145" s="37">
        <f>I145</f>
        <v>0</v>
      </c>
      <c r="F145" s="58" t="e">
        <f>(E145/B145*100)</f>
        <v>#DIV/0!</v>
      </c>
      <c r="G145" s="82" t="e">
        <f>(E145/C145*100)</f>
        <v>#DIV/0!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94"/>
    </row>
    <row r="146" spans="1:32" s="10" customFormat="1" ht="18.75" x14ac:dyDescent="0.3">
      <c r="A146" s="21" t="s">
        <v>30</v>
      </c>
      <c r="B146" s="37">
        <f t="shared" si="69"/>
        <v>0</v>
      </c>
      <c r="C146" s="37">
        <f t="shared" si="69"/>
        <v>0</v>
      </c>
      <c r="D146" s="37">
        <f t="shared" si="69"/>
        <v>0</v>
      </c>
      <c r="E146" s="37">
        <f>I146</f>
        <v>0</v>
      </c>
      <c r="F146" s="58" t="e">
        <f>(E146/B146*100)</f>
        <v>#DIV/0!</v>
      </c>
      <c r="G146" s="82" t="e">
        <f>(E146/C146*100)</f>
        <v>#DIV/0!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94"/>
    </row>
    <row r="147" spans="1:32" s="10" customFormat="1" ht="18.75" x14ac:dyDescent="0.3">
      <c r="A147" s="21" t="s">
        <v>31</v>
      </c>
      <c r="B147" s="37">
        <f>H147+J147+L147+N147+P147+R147+T147+V147+X147+Z147+AB147+AD147</f>
        <v>37480.399999999994</v>
      </c>
      <c r="C147" s="37">
        <f>H147+J147+L147+N147+P147+R147+T147+V147+X147+Z147+AB147</f>
        <v>32626.289999999997</v>
      </c>
      <c r="D147" s="37">
        <f>I147+K147+M147+O147+Q147+S147+U147+W147+Y147+AA147+AC147</f>
        <v>31098.03</v>
      </c>
      <c r="E147" s="37">
        <f>D147</f>
        <v>31098.03</v>
      </c>
      <c r="F147" s="58">
        <f>(E147/B147*100)</f>
        <v>82.971446409323278</v>
      </c>
      <c r="G147" s="82">
        <f>(E147/C147*100)</f>
        <v>95.315863372758599</v>
      </c>
      <c r="H147" s="38">
        <v>3181</v>
      </c>
      <c r="I147" s="38">
        <v>2973.16</v>
      </c>
      <c r="J147" s="38">
        <v>2852.47</v>
      </c>
      <c r="K147" s="38">
        <v>2665.58</v>
      </c>
      <c r="L147" s="38">
        <v>1980.49</v>
      </c>
      <c r="M147" s="38">
        <v>2210.8000000000002</v>
      </c>
      <c r="N147" s="38">
        <v>4696.37</v>
      </c>
      <c r="O147" s="38">
        <v>4736.9399999999996</v>
      </c>
      <c r="P147" s="38">
        <v>3472.21</v>
      </c>
      <c r="Q147" s="38">
        <v>3178.01</v>
      </c>
      <c r="R147" s="38">
        <v>2872.55</v>
      </c>
      <c r="S147" s="38">
        <v>2620.2199999999998</v>
      </c>
      <c r="T147" s="38">
        <v>4074.62</v>
      </c>
      <c r="U147" s="38">
        <v>3630.63</v>
      </c>
      <c r="V147" s="38">
        <v>3073.59</v>
      </c>
      <c r="W147" s="38">
        <v>3228.5</v>
      </c>
      <c r="X147" s="38">
        <v>1946.37</v>
      </c>
      <c r="Y147" s="38">
        <v>1870.83</v>
      </c>
      <c r="Z147" s="38">
        <v>2563.7399999999998</v>
      </c>
      <c r="AA147" s="38">
        <v>2421.4</v>
      </c>
      <c r="AB147" s="38">
        <v>1912.88</v>
      </c>
      <c r="AC147" s="38">
        <v>1561.96</v>
      </c>
      <c r="AD147" s="38">
        <v>4854.1099999999997</v>
      </c>
      <c r="AE147" s="38">
        <v>0</v>
      </c>
      <c r="AF147" s="94"/>
    </row>
    <row r="148" spans="1:32" s="10" customFormat="1" ht="65.25" customHeight="1" x14ac:dyDescent="0.3">
      <c r="A148" s="21" t="s">
        <v>32</v>
      </c>
      <c r="B148" s="37">
        <f>AD148</f>
        <v>0</v>
      </c>
      <c r="C148" s="37">
        <f>AE148</f>
        <v>0</v>
      </c>
      <c r="D148" s="37">
        <f>AF148</f>
        <v>0</v>
      </c>
      <c r="E148" s="37">
        <f>I148</f>
        <v>0</v>
      </c>
      <c r="F148" s="58" t="e">
        <f>(E148/B148*100)</f>
        <v>#DIV/0!</v>
      </c>
      <c r="G148" s="82" t="e">
        <f>(E148/C148*100)</f>
        <v>#DIV/0!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94"/>
    </row>
    <row r="149" spans="1:32" s="10" customFormat="1" ht="18.75" x14ac:dyDescent="0.3">
      <c r="A149" s="24" t="s">
        <v>71</v>
      </c>
      <c r="B149" s="81"/>
      <c r="C149" s="37"/>
      <c r="D149" s="37"/>
      <c r="E149" s="37"/>
      <c r="F149" s="81"/>
      <c r="G149" s="81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14"/>
    </row>
    <row r="150" spans="1:32" s="10" customFormat="1" ht="18.75" x14ac:dyDescent="0.3">
      <c r="A150" s="24" t="s">
        <v>28</v>
      </c>
      <c r="B150" s="37">
        <f>B144+B138+B132</f>
        <v>60414.847249999992</v>
      </c>
      <c r="C150" s="37">
        <f>C144+C138+C132</f>
        <v>54143.077250000002</v>
      </c>
      <c r="D150" s="37">
        <f>D144+D138+D132</f>
        <v>49764.409339999998</v>
      </c>
      <c r="E150" s="37">
        <f>E144+E138+E132</f>
        <v>49764.409339999998</v>
      </c>
      <c r="F150" s="58">
        <f>IFERROR(E150/B150*100,0)</f>
        <v>82.371158093096071</v>
      </c>
      <c r="G150" s="58">
        <f>IFERROR(E150/C150*100,0)</f>
        <v>91.912783438994495</v>
      </c>
      <c r="H150" s="37">
        <f t="shared" ref="H150:AE154" si="70">H144+H138+H132</f>
        <v>6407.6</v>
      </c>
      <c r="I150" s="37">
        <f t="shared" si="70"/>
        <v>4968.8062799999998</v>
      </c>
      <c r="J150" s="37">
        <f t="shared" si="70"/>
        <v>4512.4699999999993</v>
      </c>
      <c r="K150" s="38">
        <f t="shared" si="70"/>
        <v>4229.2214400000003</v>
      </c>
      <c r="L150" s="37">
        <f t="shared" si="70"/>
        <v>3063.49</v>
      </c>
      <c r="M150" s="37">
        <f t="shared" si="70"/>
        <v>3116.9703700000005</v>
      </c>
      <c r="N150" s="37">
        <f t="shared" si="70"/>
        <v>7691.17</v>
      </c>
      <c r="O150" s="37">
        <f t="shared" si="70"/>
        <v>7447.5169900000001</v>
      </c>
      <c r="P150" s="37">
        <f t="shared" si="70"/>
        <v>5132.21</v>
      </c>
      <c r="Q150" s="37">
        <f t="shared" si="70"/>
        <v>5330.9567200000001</v>
      </c>
      <c r="R150" s="37">
        <f t="shared" si="70"/>
        <v>3973.4500000000003</v>
      </c>
      <c r="S150" s="37">
        <f t="shared" si="70"/>
        <v>4131.75749</v>
      </c>
      <c r="T150" s="37">
        <f t="shared" si="70"/>
        <v>7479.2072500000004</v>
      </c>
      <c r="U150" s="37">
        <f t="shared" si="70"/>
        <v>6794.0433699999994</v>
      </c>
      <c r="V150" s="37">
        <f t="shared" si="70"/>
        <v>4749.59</v>
      </c>
      <c r="W150" s="37">
        <f t="shared" si="70"/>
        <v>4561.21</v>
      </c>
      <c r="X150" s="37">
        <f t="shared" si="70"/>
        <v>3029.37</v>
      </c>
      <c r="Y150" s="37">
        <f t="shared" si="70"/>
        <v>2762.9946799999998</v>
      </c>
      <c r="Z150" s="37">
        <f t="shared" si="70"/>
        <v>4787.34</v>
      </c>
      <c r="AA150" s="37">
        <f t="shared" si="70"/>
        <v>3919.4820000000004</v>
      </c>
      <c r="AB150" s="37">
        <f t="shared" si="70"/>
        <v>3317.1800000000003</v>
      </c>
      <c r="AC150" s="37">
        <f t="shared" si="70"/>
        <v>939.49</v>
      </c>
      <c r="AD150" s="37">
        <f t="shared" si="70"/>
        <v>6271.7699999999995</v>
      </c>
      <c r="AE150" s="37">
        <f t="shared" si="70"/>
        <v>0</v>
      </c>
      <c r="AF150" s="94"/>
    </row>
    <row r="151" spans="1:32" s="10" customFormat="1" ht="18.75" x14ac:dyDescent="0.3">
      <c r="A151" s="24" t="s">
        <v>29</v>
      </c>
      <c r="B151" s="37">
        <f>B145+B139+B133</f>
        <v>0</v>
      </c>
      <c r="C151" s="37">
        <f>C145</f>
        <v>0</v>
      </c>
      <c r="D151" s="37">
        <f>D145</f>
        <v>0</v>
      </c>
      <c r="E151" s="38">
        <f t="shared" ref="E151:E152" si="71">E145+E139+E133</f>
        <v>0</v>
      </c>
      <c r="F151" s="58">
        <f>IFERROR(E151/B151*100,0)</f>
        <v>0</v>
      </c>
      <c r="G151" s="58">
        <f>IFERROR(E151/C151*100,0)</f>
        <v>0</v>
      </c>
      <c r="H151" s="37">
        <f t="shared" si="70"/>
        <v>0</v>
      </c>
      <c r="I151" s="37">
        <f t="shared" si="70"/>
        <v>0</v>
      </c>
      <c r="J151" s="37">
        <f t="shared" si="70"/>
        <v>0</v>
      </c>
      <c r="K151" s="38">
        <f t="shared" si="70"/>
        <v>0</v>
      </c>
      <c r="L151" s="37">
        <f t="shared" si="70"/>
        <v>0</v>
      </c>
      <c r="M151" s="37">
        <f t="shared" si="70"/>
        <v>0</v>
      </c>
      <c r="N151" s="37">
        <f t="shared" si="70"/>
        <v>0</v>
      </c>
      <c r="O151" s="37">
        <f t="shared" si="70"/>
        <v>0</v>
      </c>
      <c r="P151" s="37">
        <f t="shared" si="70"/>
        <v>0</v>
      </c>
      <c r="Q151" s="37">
        <f t="shared" si="70"/>
        <v>0</v>
      </c>
      <c r="R151" s="37">
        <f t="shared" si="70"/>
        <v>0</v>
      </c>
      <c r="S151" s="37">
        <f t="shared" si="70"/>
        <v>0</v>
      </c>
      <c r="T151" s="37">
        <f t="shared" si="70"/>
        <v>0</v>
      </c>
      <c r="U151" s="37">
        <f t="shared" si="70"/>
        <v>0</v>
      </c>
      <c r="V151" s="37">
        <f t="shared" si="70"/>
        <v>0</v>
      </c>
      <c r="W151" s="37">
        <f t="shared" si="70"/>
        <v>0</v>
      </c>
      <c r="X151" s="37">
        <f t="shared" si="70"/>
        <v>0</v>
      </c>
      <c r="Y151" s="37">
        <f t="shared" si="70"/>
        <v>0</v>
      </c>
      <c r="Z151" s="37">
        <f t="shared" si="70"/>
        <v>0</v>
      </c>
      <c r="AA151" s="37">
        <f t="shared" si="70"/>
        <v>0</v>
      </c>
      <c r="AB151" s="37">
        <f t="shared" si="70"/>
        <v>0</v>
      </c>
      <c r="AC151" s="37">
        <f t="shared" si="70"/>
        <v>0</v>
      </c>
      <c r="AD151" s="37">
        <f t="shared" si="70"/>
        <v>0</v>
      </c>
      <c r="AE151" s="37">
        <f t="shared" si="70"/>
        <v>0</v>
      </c>
      <c r="AF151" s="94"/>
    </row>
    <row r="152" spans="1:32" s="10" customFormat="1" ht="18.75" x14ac:dyDescent="0.3">
      <c r="A152" s="24" t="s">
        <v>30</v>
      </c>
      <c r="B152" s="37">
        <f>B146+B140+B134</f>
        <v>0</v>
      </c>
      <c r="C152" s="37">
        <f>C146</f>
        <v>0</v>
      </c>
      <c r="D152" s="37">
        <f>D146</f>
        <v>0</v>
      </c>
      <c r="E152" s="37">
        <f t="shared" si="71"/>
        <v>0</v>
      </c>
      <c r="F152" s="58">
        <f>IFERROR(E152/B152*100,0)</f>
        <v>0</v>
      </c>
      <c r="G152" s="58">
        <f>IFERROR(E152/C152*100,0)</f>
        <v>0</v>
      </c>
      <c r="H152" s="37">
        <f t="shared" si="70"/>
        <v>0</v>
      </c>
      <c r="I152" s="37">
        <f t="shared" si="70"/>
        <v>0</v>
      </c>
      <c r="J152" s="37">
        <f t="shared" si="70"/>
        <v>0</v>
      </c>
      <c r="K152" s="38">
        <f t="shared" si="70"/>
        <v>0</v>
      </c>
      <c r="L152" s="37">
        <f t="shared" si="70"/>
        <v>0</v>
      </c>
      <c r="M152" s="37">
        <f t="shared" si="70"/>
        <v>0</v>
      </c>
      <c r="N152" s="37">
        <f t="shared" si="70"/>
        <v>0</v>
      </c>
      <c r="O152" s="37">
        <f t="shared" si="70"/>
        <v>0</v>
      </c>
      <c r="P152" s="37">
        <f t="shared" si="70"/>
        <v>0</v>
      </c>
      <c r="Q152" s="37">
        <f t="shared" si="70"/>
        <v>0</v>
      </c>
      <c r="R152" s="37">
        <f t="shared" si="70"/>
        <v>0</v>
      </c>
      <c r="S152" s="37">
        <f t="shared" si="70"/>
        <v>0</v>
      </c>
      <c r="T152" s="37">
        <f t="shared" si="70"/>
        <v>0</v>
      </c>
      <c r="U152" s="37">
        <f t="shared" si="70"/>
        <v>0</v>
      </c>
      <c r="V152" s="37">
        <f t="shared" si="70"/>
        <v>0</v>
      </c>
      <c r="W152" s="37">
        <f t="shared" si="70"/>
        <v>0</v>
      </c>
      <c r="X152" s="37">
        <f t="shared" si="70"/>
        <v>0</v>
      </c>
      <c r="Y152" s="37">
        <f t="shared" si="70"/>
        <v>0</v>
      </c>
      <c r="Z152" s="37">
        <f t="shared" si="70"/>
        <v>0</v>
      </c>
      <c r="AA152" s="37">
        <f t="shared" si="70"/>
        <v>0</v>
      </c>
      <c r="AB152" s="37">
        <f t="shared" si="70"/>
        <v>0</v>
      </c>
      <c r="AC152" s="37">
        <f t="shared" si="70"/>
        <v>0</v>
      </c>
      <c r="AD152" s="37">
        <f t="shared" si="70"/>
        <v>0</v>
      </c>
      <c r="AE152" s="37">
        <f t="shared" si="70"/>
        <v>0</v>
      </c>
      <c r="AF152" s="94"/>
    </row>
    <row r="153" spans="1:32" s="10" customFormat="1" ht="18.75" x14ac:dyDescent="0.3">
      <c r="A153" s="24" t="s">
        <v>31</v>
      </c>
      <c r="B153" s="37">
        <f>B147+B141+B135</f>
        <v>60414.847249999992</v>
      </c>
      <c r="C153" s="37">
        <f>C147+C141+C135</f>
        <v>54143.077250000002</v>
      </c>
      <c r="D153" s="37">
        <f>D147+D141+D135</f>
        <v>49764.409339999998</v>
      </c>
      <c r="E153" s="37">
        <f>E147+E141+E135</f>
        <v>49764.409339999998</v>
      </c>
      <c r="F153" s="58">
        <f>IFERROR(E153/B153*100,0)</f>
        <v>82.371158093096071</v>
      </c>
      <c r="G153" s="58">
        <f>IFERROR(E153/C153*100,0)</f>
        <v>91.912783438994495</v>
      </c>
      <c r="H153" s="37">
        <f t="shared" si="70"/>
        <v>6407.6</v>
      </c>
      <c r="I153" s="37">
        <f t="shared" si="70"/>
        <v>4968.8062799999998</v>
      </c>
      <c r="J153" s="37">
        <f t="shared" si="70"/>
        <v>4512.4699999999993</v>
      </c>
      <c r="K153" s="38">
        <f t="shared" si="70"/>
        <v>4229.2214400000003</v>
      </c>
      <c r="L153" s="37">
        <f t="shared" si="70"/>
        <v>3063.49</v>
      </c>
      <c r="M153" s="37">
        <f t="shared" si="70"/>
        <v>3116.9703700000005</v>
      </c>
      <c r="N153" s="37">
        <f t="shared" si="70"/>
        <v>7691.17</v>
      </c>
      <c r="O153" s="37">
        <f t="shared" si="70"/>
        <v>7447.5169900000001</v>
      </c>
      <c r="P153" s="37">
        <f t="shared" si="70"/>
        <v>5132.21</v>
      </c>
      <c r="Q153" s="37">
        <f t="shared" si="70"/>
        <v>5330.9567200000001</v>
      </c>
      <c r="R153" s="37">
        <f t="shared" si="70"/>
        <v>3973.4500000000003</v>
      </c>
      <c r="S153" s="37">
        <f t="shared" si="70"/>
        <v>4131.75749</v>
      </c>
      <c r="T153" s="37">
        <f t="shared" si="70"/>
        <v>7479.2072500000004</v>
      </c>
      <c r="U153" s="37">
        <f t="shared" si="70"/>
        <v>6794.0433699999994</v>
      </c>
      <c r="V153" s="37">
        <f t="shared" si="70"/>
        <v>4749.59</v>
      </c>
      <c r="W153" s="37">
        <f t="shared" si="70"/>
        <v>4561.21</v>
      </c>
      <c r="X153" s="37">
        <f t="shared" si="70"/>
        <v>3029.37</v>
      </c>
      <c r="Y153" s="37">
        <f t="shared" si="70"/>
        <v>2762.9946799999998</v>
      </c>
      <c r="Z153" s="37">
        <f t="shared" si="70"/>
        <v>4787.34</v>
      </c>
      <c r="AA153" s="37">
        <f t="shared" si="70"/>
        <v>3919.4820000000004</v>
      </c>
      <c r="AB153" s="37">
        <f t="shared" si="70"/>
        <v>3317.1800000000003</v>
      </c>
      <c r="AC153" s="37">
        <f t="shared" si="70"/>
        <v>2501.4499999999998</v>
      </c>
      <c r="AD153" s="37">
        <f t="shared" si="70"/>
        <v>6271.7699999999995</v>
      </c>
      <c r="AE153" s="37">
        <f t="shared" si="70"/>
        <v>0</v>
      </c>
      <c r="AF153" s="94"/>
    </row>
    <row r="154" spans="1:32" s="10" customFormat="1" ht="18.75" x14ac:dyDescent="0.3">
      <c r="A154" s="24" t="s">
        <v>32</v>
      </c>
      <c r="B154" s="37">
        <f t="shared" ref="B154:G154" si="72">B148</f>
        <v>0</v>
      </c>
      <c r="C154" s="37">
        <f t="shared" si="72"/>
        <v>0</v>
      </c>
      <c r="D154" s="37">
        <f t="shared" si="72"/>
        <v>0</v>
      </c>
      <c r="E154" s="37">
        <f t="shared" si="72"/>
        <v>0</v>
      </c>
      <c r="F154" s="89" t="e">
        <f t="shared" si="72"/>
        <v>#DIV/0!</v>
      </c>
      <c r="G154" s="89" t="e">
        <f t="shared" si="72"/>
        <v>#DIV/0!</v>
      </c>
      <c r="H154" s="37">
        <f t="shared" si="70"/>
        <v>0</v>
      </c>
      <c r="I154" s="37">
        <f t="shared" si="70"/>
        <v>0</v>
      </c>
      <c r="J154" s="37">
        <f t="shared" si="70"/>
        <v>0</v>
      </c>
      <c r="K154" s="38">
        <f t="shared" si="70"/>
        <v>0</v>
      </c>
      <c r="L154" s="37">
        <f t="shared" si="70"/>
        <v>0</v>
      </c>
      <c r="M154" s="37">
        <f t="shared" si="70"/>
        <v>0</v>
      </c>
      <c r="N154" s="37">
        <f t="shared" si="70"/>
        <v>0</v>
      </c>
      <c r="O154" s="37">
        <f t="shared" si="70"/>
        <v>0</v>
      </c>
      <c r="P154" s="37">
        <f t="shared" si="70"/>
        <v>0</v>
      </c>
      <c r="Q154" s="37">
        <f t="shared" si="70"/>
        <v>0</v>
      </c>
      <c r="R154" s="37">
        <f t="shared" si="70"/>
        <v>0</v>
      </c>
      <c r="S154" s="37">
        <f t="shared" si="70"/>
        <v>0</v>
      </c>
      <c r="T154" s="37">
        <f t="shared" si="70"/>
        <v>0</v>
      </c>
      <c r="U154" s="37">
        <f t="shared" si="70"/>
        <v>0</v>
      </c>
      <c r="V154" s="37">
        <f t="shared" si="70"/>
        <v>0</v>
      </c>
      <c r="W154" s="37">
        <f t="shared" si="70"/>
        <v>0</v>
      </c>
      <c r="X154" s="37">
        <f t="shared" si="70"/>
        <v>0</v>
      </c>
      <c r="Y154" s="37">
        <f t="shared" si="70"/>
        <v>0</v>
      </c>
      <c r="Z154" s="37">
        <f t="shared" si="70"/>
        <v>0</v>
      </c>
      <c r="AA154" s="37">
        <f t="shared" si="70"/>
        <v>0</v>
      </c>
      <c r="AB154" s="37">
        <f t="shared" si="70"/>
        <v>0</v>
      </c>
      <c r="AC154" s="37">
        <f t="shared" si="70"/>
        <v>0</v>
      </c>
      <c r="AD154" s="37">
        <f t="shared" si="70"/>
        <v>0</v>
      </c>
      <c r="AE154" s="37">
        <f t="shared" si="70"/>
        <v>0</v>
      </c>
      <c r="AF154" s="94"/>
    </row>
    <row r="155" spans="1:32" s="10" customFormat="1" ht="18.75" x14ac:dyDescent="0.3">
      <c r="A155" s="39" t="s">
        <v>72</v>
      </c>
      <c r="B155" s="37"/>
      <c r="C155" s="37"/>
      <c r="D155" s="37"/>
      <c r="E155" s="37"/>
      <c r="F155" s="81"/>
      <c r="G155" s="81"/>
      <c r="H155" s="37"/>
      <c r="I155" s="37"/>
      <c r="J155" s="37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6"/>
    </row>
    <row r="156" spans="1:32" s="10" customFormat="1" ht="18.75" x14ac:dyDescent="0.3">
      <c r="A156" s="21" t="s">
        <v>63</v>
      </c>
      <c r="B156" s="38">
        <f>B159</f>
        <v>60414.847249999992</v>
      </c>
      <c r="C156" s="38">
        <f>C159</f>
        <v>54143.077250000002</v>
      </c>
      <c r="D156" s="38">
        <f>D159</f>
        <v>49764.409339999998</v>
      </c>
      <c r="E156" s="38">
        <f>E159</f>
        <v>49764.409339999998</v>
      </c>
      <c r="F156" s="51">
        <f t="shared" ref="F156:F175" si="73">IFERROR(E156/B156*100,0)</f>
        <v>82.371158093096071</v>
      </c>
      <c r="G156" s="51">
        <f t="shared" ref="G156:G175" si="74">IFERROR(E156/C156*100,0)</f>
        <v>91.912783438994495</v>
      </c>
      <c r="H156" s="37">
        <f t="shared" ref="H156:AE156" si="75">H159</f>
        <v>6407.6</v>
      </c>
      <c r="I156" s="37">
        <f t="shared" si="75"/>
        <v>4968.8062799999998</v>
      </c>
      <c r="J156" s="37">
        <f t="shared" si="75"/>
        <v>4512.4699999999993</v>
      </c>
      <c r="K156" s="38">
        <f t="shared" si="75"/>
        <v>4229.2214400000003</v>
      </c>
      <c r="L156" s="37">
        <f t="shared" si="75"/>
        <v>3063.49</v>
      </c>
      <c r="M156" s="37">
        <f t="shared" si="75"/>
        <v>3116.9703700000005</v>
      </c>
      <c r="N156" s="37">
        <f t="shared" si="75"/>
        <v>7691.17</v>
      </c>
      <c r="O156" s="37">
        <f t="shared" si="75"/>
        <v>7447.5169900000001</v>
      </c>
      <c r="P156" s="37">
        <f t="shared" si="75"/>
        <v>5132.21</v>
      </c>
      <c r="Q156" s="37">
        <f t="shared" si="75"/>
        <v>5330.9567200000001</v>
      </c>
      <c r="R156" s="37">
        <f t="shared" si="75"/>
        <v>3973.4500000000003</v>
      </c>
      <c r="S156" s="37">
        <f t="shared" si="75"/>
        <v>4131.75749</v>
      </c>
      <c r="T156" s="37">
        <f t="shared" si="75"/>
        <v>7479.2072500000004</v>
      </c>
      <c r="U156" s="37">
        <f t="shared" si="75"/>
        <v>6794.0433699999994</v>
      </c>
      <c r="V156" s="37">
        <f t="shared" si="75"/>
        <v>3073.59</v>
      </c>
      <c r="W156" s="37">
        <f t="shared" si="75"/>
        <v>3228.5</v>
      </c>
      <c r="X156" s="37">
        <f t="shared" si="75"/>
        <v>1970.18</v>
      </c>
      <c r="Y156" s="37">
        <f t="shared" si="75"/>
        <v>1870.83</v>
      </c>
      <c r="Z156" s="37">
        <f t="shared" si="75"/>
        <v>2555.2800000000002</v>
      </c>
      <c r="AA156" s="37">
        <f t="shared" si="75"/>
        <v>3919.4820000000004</v>
      </c>
      <c r="AB156" s="37">
        <f t="shared" si="75"/>
        <v>1914.87</v>
      </c>
      <c r="AC156" s="37">
        <f t="shared" si="75"/>
        <v>2501.4499999999998</v>
      </c>
      <c r="AD156" s="37">
        <f t="shared" si="75"/>
        <v>4816.7700000000004</v>
      </c>
      <c r="AE156" s="37">
        <f t="shared" si="75"/>
        <v>0</v>
      </c>
      <c r="AF156" s="98"/>
    </row>
    <row r="157" spans="1:32" s="10" customFormat="1" ht="18.75" x14ac:dyDescent="0.3">
      <c r="A157" s="21" t="s">
        <v>29</v>
      </c>
      <c r="B157" s="38">
        <f t="shared" ref="B157:E158" si="76">B151</f>
        <v>0</v>
      </c>
      <c r="C157" s="38">
        <f t="shared" si="76"/>
        <v>0</v>
      </c>
      <c r="D157" s="38">
        <f t="shared" si="76"/>
        <v>0</v>
      </c>
      <c r="E157" s="38">
        <f t="shared" si="76"/>
        <v>0</v>
      </c>
      <c r="F157" s="58">
        <f t="shared" si="73"/>
        <v>0</v>
      </c>
      <c r="G157" s="58">
        <f t="shared" si="74"/>
        <v>0</v>
      </c>
      <c r="H157" s="37">
        <f t="shared" ref="H157:AE159" si="77">H151</f>
        <v>0</v>
      </c>
      <c r="I157" s="37">
        <f t="shared" si="77"/>
        <v>0</v>
      </c>
      <c r="J157" s="37">
        <f t="shared" si="77"/>
        <v>0</v>
      </c>
      <c r="K157" s="38">
        <f t="shared" si="77"/>
        <v>0</v>
      </c>
      <c r="L157" s="37">
        <f t="shared" si="77"/>
        <v>0</v>
      </c>
      <c r="M157" s="37">
        <f t="shared" si="77"/>
        <v>0</v>
      </c>
      <c r="N157" s="37">
        <f t="shared" si="77"/>
        <v>0</v>
      </c>
      <c r="O157" s="37">
        <f t="shared" si="77"/>
        <v>0</v>
      </c>
      <c r="P157" s="37">
        <f t="shared" si="77"/>
        <v>0</v>
      </c>
      <c r="Q157" s="37">
        <f t="shared" si="77"/>
        <v>0</v>
      </c>
      <c r="R157" s="37">
        <f t="shared" si="77"/>
        <v>0</v>
      </c>
      <c r="S157" s="37">
        <f t="shared" si="77"/>
        <v>0</v>
      </c>
      <c r="T157" s="37">
        <f t="shared" si="77"/>
        <v>0</v>
      </c>
      <c r="U157" s="37">
        <f t="shared" si="77"/>
        <v>0</v>
      </c>
      <c r="V157" s="37">
        <f t="shared" si="77"/>
        <v>0</v>
      </c>
      <c r="W157" s="37">
        <f t="shared" si="77"/>
        <v>0</v>
      </c>
      <c r="X157" s="37">
        <f t="shared" si="77"/>
        <v>0</v>
      </c>
      <c r="Y157" s="37">
        <f t="shared" si="77"/>
        <v>0</v>
      </c>
      <c r="Z157" s="37">
        <f t="shared" si="77"/>
        <v>0</v>
      </c>
      <c r="AA157" s="37">
        <f t="shared" si="77"/>
        <v>0</v>
      </c>
      <c r="AB157" s="37">
        <f t="shared" si="77"/>
        <v>0</v>
      </c>
      <c r="AC157" s="37">
        <f t="shared" si="77"/>
        <v>0</v>
      </c>
      <c r="AD157" s="37">
        <f t="shared" si="77"/>
        <v>0</v>
      </c>
      <c r="AE157" s="37">
        <f t="shared" si="77"/>
        <v>0</v>
      </c>
      <c r="AF157" s="98"/>
    </row>
    <row r="158" spans="1:32" s="10" customFormat="1" ht="18.75" x14ac:dyDescent="0.3">
      <c r="A158" s="21" t="s">
        <v>30</v>
      </c>
      <c r="B158" s="38">
        <f t="shared" si="76"/>
        <v>0</v>
      </c>
      <c r="C158" s="38">
        <f t="shared" si="76"/>
        <v>0</v>
      </c>
      <c r="D158" s="38">
        <f t="shared" si="76"/>
        <v>0</v>
      </c>
      <c r="E158" s="38">
        <f t="shared" si="76"/>
        <v>0</v>
      </c>
      <c r="F158" s="58">
        <f t="shared" si="73"/>
        <v>0</v>
      </c>
      <c r="G158" s="58">
        <f t="shared" si="74"/>
        <v>0</v>
      </c>
      <c r="H158" s="37">
        <f t="shared" si="77"/>
        <v>0</v>
      </c>
      <c r="I158" s="37">
        <f t="shared" si="77"/>
        <v>0</v>
      </c>
      <c r="J158" s="37">
        <f t="shared" si="77"/>
        <v>0</v>
      </c>
      <c r="K158" s="38">
        <f t="shared" si="77"/>
        <v>0</v>
      </c>
      <c r="L158" s="37">
        <f t="shared" si="77"/>
        <v>0</v>
      </c>
      <c r="M158" s="37">
        <f t="shared" si="77"/>
        <v>0</v>
      </c>
      <c r="N158" s="37">
        <f t="shared" si="77"/>
        <v>0</v>
      </c>
      <c r="O158" s="37">
        <f t="shared" si="77"/>
        <v>0</v>
      </c>
      <c r="P158" s="37">
        <f t="shared" si="77"/>
        <v>0</v>
      </c>
      <c r="Q158" s="37">
        <f t="shared" si="77"/>
        <v>0</v>
      </c>
      <c r="R158" s="37">
        <f t="shared" si="77"/>
        <v>0</v>
      </c>
      <c r="S158" s="37">
        <f t="shared" si="77"/>
        <v>0</v>
      </c>
      <c r="T158" s="37">
        <f t="shared" si="77"/>
        <v>0</v>
      </c>
      <c r="U158" s="37">
        <f t="shared" si="77"/>
        <v>0</v>
      </c>
      <c r="V158" s="37">
        <f t="shared" si="77"/>
        <v>0</v>
      </c>
      <c r="W158" s="37">
        <f t="shared" si="77"/>
        <v>0</v>
      </c>
      <c r="X158" s="37">
        <f t="shared" si="77"/>
        <v>0</v>
      </c>
      <c r="Y158" s="37">
        <f t="shared" si="77"/>
        <v>0</v>
      </c>
      <c r="Z158" s="37">
        <f t="shared" si="77"/>
        <v>0</v>
      </c>
      <c r="AA158" s="37">
        <f t="shared" si="77"/>
        <v>0</v>
      </c>
      <c r="AB158" s="37">
        <f t="shared" si="77"/>
        <v>0</v>
      </c>
      <c r="AC158" s="37">
        <f t="shared" si="77"/>
        <v>0</v>
      </c>
      <c r="AD158" s="37">
        <f t="shared" si="77"/>
        <v>0</v>
      </c>
      <c r="AE158" s="37">
        <f t="shared" si="77"/>
        <v>0</v>
      </c>
      <c r="AF158" s="98"/>
    </row>
    <row r="159" spans="1:32" s="10" customFormat="1" ht="18.75" x14ac:dyDescent="0.3">
      <c r="A159" s="21" t="s">
        <v>31</v>
      </c>
      <c r="B159" s="38">
        <f>B147+B141+B135</f>
        <v>60414.847249999992</v>
      </c>
      <c r="C159" s="38">
        <f>C147+C141+C135</f>
        <v>54143.077250000002</v>
      </c>
      <c r="D159" s="38">
        <f>D147+D141+D135</f>
        <v>49764.409339999998</v>
      </c>
      <c r="E159" s="38">
        <f>E147+E141+E135</f>
        <v>49764.409339999998</v>
      </c>
      <c r="F159" s="58">
        <f t="shared" si="73"/>
        <v>82.371158093096071</v>
      </c>
      <c r="G159" s="58">
        <f t="shared" si="74"/>
        <v>91.912783438994495</v>
      </c>
      <c r="H159" s="37">
        <f t="shared" ref="H159:U159" si="78">H147+H141+H135</f>
        <v>6407.6</v>
      </c>
      <c r="I159" s="37">
        <f t="shared" si="78"/>
        <v>4968.8062799999998</v>
      </c>
      <c r="J159" s="37">
        <f t="shared" si="78"/>
        <v>4512.4699999999993</v>
      </c>
      <c r="K159" s="38">
        <f t="shared" si="78"/>
        <v>4229.2214400000003</v>
      </c>
      <c r="L159" s="37">
        <f t="shared" si="78"/>
        <v>3063.49</v>
      </c>
      <c r="M159" s="37">
        <f t="shared" si="78"/>
        <v>3116.9703700000005</v>
      </c>
      <c r="N159" s="37">
        <f t="shared" si="78"/>
        <v>7691.17</v>
      </c>
      <c r="O159" s="37">
        <f t="shared" si="78"/>
        <v>7447.5169900000001</v>
      </c>
      <c r="P159" s="37">
        <f t="shared" si="78"/>
        <v>5132.21</v>
      </c>
      <c r="Q159" s="37">
        <f t="shared" si="78"/>
        <v>5330.9567200000001</v>
      </c>
      <c r="R159" s="37">
        <f t="shared" si="78"/>
        <v>3973.4500000000003</v>
      </c>
      <c r="S159" s="37">
        <f t="shared" si="78"/>
        <v>4131.75749</v>
      </c>
      <c r="T159" s="37">
        <f t="shared" si="78"/>
        <v>7479.2072500000004</v>
      </c>
      <c r="U159" s="37">
        <f t="shared" si="78"/>
        <v>6794.0433699999994</v>
      </c>
      <c r="V159" s="37">
        <v>3073.59</v>
      </c>
      <c r="W159" s="37">
        <v>3228.5</v>
      </c>
      <c r="X159" s="37">
        <v>1970.18</v>
      </c>
      <c r="Y159" s="37">
        <v>1870.83</v>
      </c>
      <c r="Z159" s="37">
        <v>2555.2800000000002</v>
      </c>
      <c r="AA159" s="37">
        <f t="shared" si="77"/>
        <v>3919.4820000000004</v>
      </c>
      <c r="AB159" s="37">
        <v>1914.87</v>
      </c>
      <c r="AC159" s="37">
        <f t="shared" si="77"/>
        <v>2501.4499999999998</v>
      </c>
      <c r="AD159" s="37">
        <v>4816.7700000000004</v>
      </c>
      <c r="AE159" s="37">
        <f t="shared" si="77"/>
        <v>0</v>
      </c>
      <c r="AF159" s="98"/>
    </row>
    <row r="160" spans="1:32" s="10" customFormat="1" ht="18.75" x14ac:dyDescent="0.3">
      <c r="A160" s="21" t="s">
        <v>73</v>
      </c>
      <c r="B160" s="38">
        <f>B154</f>
        <v>0</v>
      </c>
      <c r="C160" s="38">
        <f>C154</f>
        <v>0</v>
      </c>
      <c r="D160" s="38">
        <f>D154</f>
        <v>0</v>
      </c>
      <c r="E160" s="38">
        <f>E154</f>
        <v>0</v>
      </c>
      <c r="F160" s="58">
        <f t="shared" si="73"/>
        <v>0</v>
      </c>
      <c r="G160" s="58">
        <f t="shared" si="74"/>
        <v>0</v>
      </c>
      <c r="H160" s="37">
        <f t="shared" ref="H160:AE160" si="79">H154</f>
        <v>0</v>
      </c>
      <c r="I160" s="37">
        <f t="shared" si="79"/>
        <v>0</v>
      </c>
      <c r="J160" s="37">
        <f t="shared" si="79"/>
        <v>0</v>
      </c>
      <c r="K160" s="38">
        <f t="shared" si="79"/>
        <v>0</v>
      </c>
      <c r="L160" s="37">
        <f t="shared" si="79"/>
        <v>0</v>
      </c>
      <c r="M160" s="37">
        <f t="shared" si="79"/>
        <v>0</v>
      </c>
      <c r="N160" s="37">
        <f t="shared" si="79"/>
        <v>0</v>
      </c>
      <c r="O160" s="37">
        <f t="shared" si="79"/>
        <v>0</v>
      </c>
      <c r="P160" s="37">
        <f t="shared" si="79"/>
        <v>0</v>
      </c>
      <c r="Q160" s="37">
        <f t="shared" si="79"/>
        <v>0</v>
      </c>
      <c r="R160" s="37">
        <f t="shared" si="79"/>
        <v>0</v>
      </c>
      <c r="S160" s="37">
        <f t="shared" si="79"/>
        <v>0</v>
      </c>
      <c r="T160" s="37">
        <f t="shared" si="79"/>
        <v>0</v>
      </c>
      <c r="U160" s="37">
        <f t="shared" si="79"/>
        <v>0</v>
      </c>
      <c r="V160" s="37">
        <f t="shared" si="79"/>
        <v>0</v>
      </c>
      <c r="W160" s="37">
        <f t="shared" si="79"/>
        <v>0</v>
      </c>
      <c r="X160" s="37">
        <f t="shared" si="79"/>
        <v>0</v>
      </c>
      <c r="Y160" s="37">
        <f t="shared" si="79"/>
        <v>0</v>
      </c>
      <c r="Z160" s="37">
        <f t="shared" si="79"/>
        <v>0</v>
      </c>
      <c r="AA160" s="37">
        <f t="shared" si="79"/>
        <v>0</v>
      </c>
      <c r="AB160" s="37">
        <f t="shared" si="79"/>
        <v>0</v>
      </c>
      <c r="AC160" s="37">
        <f t="shared" si="79"/>
        <v>0</v>
      </c>
      <c r="AD160" s="37">
        <f t="shared" si="79"/>
        <v>0</v>
      </c>
      <c r="AE160" s="37">
        <f t="shared" si="79"/>
        <v>0</v>
      </c>
      <c r="AF160" s="98"/>
    </row>
    <row r="161" spans="1:32" s="10" customFormat="1" ht="37.5" hidden="1" x14ac:dyDescent="0.3">
      <c r="A161" s="22" t="s">
        <v>74</v>
      </c>
      <c r="B161" s="38">
        <f>B162+B163+B164+B165</f>
        <v>0</v>
      </c>
      <c r="C161" s="38">
        <f>C162+C163+C164+C165</f>
        <v>0</v>
      </c>
      <c r="D161" s="38">
        <f>D162+D163+D164+D165</f>
        <v>0</v>
      </c>
      <c r="E161" s="38">
        <f>E162+E163+E164+E165</f>
        <v>0</v>
      </c>
      <c r="F161" s="51">
        <f t="shared" si="73"/>
        <v>0</v>
      </c>
      <c r="G161" s="51">
        <f t="shared" si="74"/>
        <v>0</v>
      </c>
      <c r="H161" s="38">
        <f t="shared" ref="H161:AE165" si="80">H86</f>
        <v>0</v>
      </c>
      <c r="I161" s="37">
        <f t="shared" si="80"/>
        <v>0</v>
      </c>
      <c r="J161" s="37">
        <f t="shared" si="80"/>
        <v>0</v>
      </c>
      <c r="K161" s="38">
        <f t="shared" si="80"/>
        <v>0</v>
      </c>
      <c r="L161" s="37">
        <f t="shared" si="80"/>
        <v>0</v>
      </c>
      <c r="M161" s="37">
        <f t="shared" si="80"/>
        <v>0</v>
      </c>
      <c r="N161" s="37">
        <f t="shared" si="80"/>
        <v>0</v>
      </c>
      <c r="O161" s="37">
        <f t="shared" si="80"/>
        <v>0</v>
      </c>
      <c r="P161" s="37">
        <f t="shared" si="80"/>
        <v>0</v>
      </c>
      <c r="Q161" s="37">
        <f t="shared" si="80"/>
        <v>0</v>
      </c>
      <c r="R161" s="37">
        <f t="shared" si="80"/>
        <v>0</v>
      </c>
      <c r="S161" s="37">
        <f t="shared" si="80"/>
        <v>0</v>
      </c>
      <c r="T161" s="37">
        <f t="shared" si="80"/>
        <v>0</v>
      </c>
      <c r="U161" s="37">
        <f t="shared" si="80"/>
        <v>0</v>
      </c>
      <c r="V161" s="37">
        <f t="shared" si="80"/>
        <v>0</v>
      </c>
      <c r="W161" s="37">
        <f t="shared" si="80"/>
        <v>0</v>
      </c>
      <c r="X161" s="37">
        <f t="shared" si="80"/>
        <v>0</v>
      </c>
      <c r="Y161" s="37">
        <f t="shared" si="80"/>
        <v>0</v>
      </c>
      <c r="Z161" s="37">
        <v>0</v>
      </c>
      <c r="AA161" s="37">
        <v>0</v>
      </c>
      <c r="AB161" s="37">
        <f t="shared" si="80"/>
        <v>0</v>
      </c>
      <c r="AC161" s="37">
        <f t="shared" si="80"/>
        <v>0</v>
      </c>
      <c r="AD161" s="37">
        <f t="shared" si="80"/>
        <v>0</v>
      </c>
      <c r="AE161" s="37">
        <f t="shared" si="80"/>
        <v>0</v>
      </c>
      <c r="AF161" s="98"/>
    </row>
    <row r="162" spans="1:32" s="10" customFormat="1" ht="18.75" hidden="1" x14ac:dyDescent="0.3">
      <c r="A162" s="21" t="s">
        <v>29</v>
      </c>
      <c r="B162" s="38">
        <f t="shared" ref="B162:E165" si="81">B87</f>
        <v>0</v>
      </c>
      <c r="C162" s="38">
        <f t="shared" si="81"/>
        <v>0</v>
      </c>
      <c r="D162" s="38">
        <f t="shared" si="81"/>
        <v>0</v>
      </c>
      <c r="E162" s="38">
        <f t="shared" si="81"/>
        <v>0</v>
      </c>
      <c r="F162" s="58">
        <f t="shared" si="73"/>
        <v>0</v>
      </c>
      <c r="G162" s="58">
        <f t="shared" si="74"/>
        <v>0</v>
      </c>
      <c r="H162" s="38">
        <f t="shared" si="80"/>
        <v>0</v>
      </c>
      <c r="I162" s="37">
        <f t="shared" si="80"/>
        <v>0</v>
      </c>
      <c r="J162" s="37">
        <f t="shared" si="80"/>
        <v>0</v>
      </c>
      <c r="K162" s="38">
        <f t="shared" si="80"/>
        <v>0</v>
      </c>
      <c r="L162" s="37">
        <f t="shared" si="80"/>
        <v>0</v>
      </c>
      <c r="M162" s="37">
        <f t="shared" si="80"/>
        <v>0</v>
      </c>
      <c r="N162" s="37">
        <f t="shared" si="80"/>
        <v>0</v>
      </c>
      <c r="O162" s="37">
        <f t="shared" si="80"/>
        <v>0</v>
      </c>
      <c r="P162" s="37">
        <f t="shared" si="80"/>
        <v>0</v>
      </c>
      <c r="Q162" s="37">
        <f t="shared" si="80"/>
        <v>0</v>
      </c>
      <c r="R162" s="37">
        <f t="shared" si="80"/>
        <v>0</v>
      </c>
      <c r="S162" s="37">
        <f t="shared" si="80"/>
        <v>0</v>
      </c>
      <c r="T162" s="37">
        <f t="shared" si="80"/>
        <v>0</v>
      </c>
      <c r="U162" s="37">
        <f t="shared" si="80"/>
        <v>0</v>
      </c>
      <c r="V162" s="37">
        <f t="shared" si="80"/>
        <v>0</v>
      </c>
      <c r="W162" s="37">
        <f t="shared" si="80"/>
        <v>0</v>
      </c>
      <c r="X162" s="37">
        <f t="shared" si="80"/>
        <v>0</v>
      </c>
      <c r="Y162" s="37">
        <f t="shared" si="80"/>
        <v>0</v>
      </c>
      <c r="Z162" s="37">
        <v>0</v>
      </c>
      <c r="AA162" s="37">
        <v>0</v>
      </c>
      <c r="AB162" s="37">
        <f t="shared" si="80"/>
        <v>0</v>
      </c>
      <c r="AC162" s="37">
        <f t="shared" si="80"/>
        <v>0</v>
      </c>
      <c r="AD162" s="37">
        <f t="shared" si="80"/>
        <v>0</v>
      </c>
      <c r="AE162" s="37">
        <f t="shared" si="80"/>
        <v>0</v>
      </c>
      <c r="AF162" s="98"/>
    </row>
    <row r="163" spans="1:32" s="10" customFormat="1" ht="18.75" hidden="1" x14ac:dyDescent="0.3">
      <c r="A163" s="21" t="s">
        <v>30</v>
      </c>
      <c r="B163" s="38">
        <f t="shared" si="81"/>
        <v>0</v>
      </c>
      <c r="C163" s="38">
        <f t="shared" si="81"/>
        <v>0</v>
      </c>
      <c r="D163" s="38">
        <f t="shared" si="81"/>
        <v>0</v>
      </c>
      <c r="E163" s="38">
        <f t="shared" si="81"/>
        <v>0</v>
      </c>
      <c r="F163" s="58">
        <f t="shared" si="73"/>
        <v>0</v>
      </c>
      <c r="G163" s="58">
        <f t="shared" si="74"/>
        <v>0</v>
      </c>
      <c r="H163" s="38">
        <f t="shared" si="80"/>
        <v>0</v>
      </c>
      <c r="I163" s="37">
        <f t="shared" si="80"/>
        <v>0</v>
      </c>
      <c r="J163" s="37">
        <f t="shared" si="80"/>
        <v>0</v>
      </c>
      <c r="K163" s="38">
        <f t="shared" si="80"/>
        <v>0</v>
      </c>
      <c r="L163" s="37">
        <f t="shared" si="80"/>
        <v>0</v>
      </c>
      <c r="M163" s="37">
        <f t="shared" si="80"/>
        <v>0</v>
      </c>
      <c r="N163" s="37">
        <f t="shared" si="80"/>
        <v>0</v>
      </c>
      <c r="O163" s="37">
        <f t="shared" si="80"/>
        <v>0</v>
      </c>
      <c r="P163" s="37">
        <f t="shared" si="80"/>
        <v>0</v>
      </c>
      <c r="Q163" s="37">
        <f t="shared" si="80"/>
        <v>0</v>
      </c>
      <c r="R163" s="37">
        <f t="shared" si="80"/>
        <v>0</v>
      </c>
      <c r="S163" s="37">
        <f t="shared" si="80"/>
        <v>0</v>
      </c>
      <c r="T163" s="37">
        <f t="shared" si="80"/>
        <v>0</v>
      </c>
      <c r="U163" s="37">
        <f t="shared" si="80"/>
        <v>0</v>
      </c>
      <c r="V163" s="37">
        <f t="shared" si="80"/>
        <v>0</v>
      </c>
      <c r="W163" s="37">
        <f t="shared" si="80"/>
        <v>0</v>
      </c>
      <c r="X163" s="37">
        <f t="shared" si="80"/>
        <v>0</v>
      </c>
      <c r="Y163" s="37">
        <f t="shared" si="80"/>
        <v>0</v>
      </c>
      <c r="Z163" s="37">
        <v>0</v>
      </c>
      <c r="AA163" s="37">
        <v>0</v>
      </c>
      <c r="AB163" s="37">
        <f t="shared" si="80"/>
        <v>0</v>
      </c>
      <c r="AC163" s="37">
        <f t="shared" si="80"/>
        <v>0</v>
      </c>
      <c r="AD163" s="37">
        <f t="shared" si="80"/>
        <v>0</v>
      </c>
      <c r="AE163" s="37">
        <f t="shared" si="80"/>
        <v>0</v>
      </c>
      <c r="AF163" s="98"/>
    </row>
    <row r="164" spans="1:32" s="10" customFormat="1" ht="18.75" hidden="1" x14ac:dyDescent="0.3">
      <c r="A164" s="21" t="s">
        <v>31</v>
      </c>
      <c r="B164" s="38">
        <f t="shared" si="81"/>
        <v>0</v>
      </c>
      <c r="C164" s="38">
        <f t="shared" si="81"/>
        <v>0</v>
      </c>
      <c r="D164" s="38">
        <f t="shared" si="81"/>
        <v>0</v>
      </c>
      <c r="E164" s="38">
        <f t="shared" si="81"/>
        <v>0</v>
      </c>
      <c r="F164" s="58">
        <f t="shared" si="73"/>
        <v>0</v>
      </c>
      <c r="G164" s="58">
        <f t="shared" si="74"/>
        <v>0</v>
      </c>
      <c r="H164" s="38">
        <f t="shared" si="80"/>
        <v>0</v>
      </c>
      <c r="I164" s="37">
        <f t="shared" si="80"/>
        <v>0</v>
      </c>
      <c r="J164" s="37">
        <f t="shared" si="80"/>
        <v>0</v>
      </c>
      <c r="K164" s="38">
        <f t="shared" si="80"/>
        <v>0</v>
      </c>
      <c r="L164" s="37">
        <f t="shared" si="80"/>
        <v>0</v>
      </c>
      <c r="M164" s="37">
        <f t="shared" si="80"/>
        <v>0</v>
      </c>
      <c r="N164" s="37">
        <f t="shared" si="80"/>
        <v>0</v>
      </c>
      <c r="O164" s="37">
        <f t="shared" si="80"/>
        <v>0</v>
      </c>
      <c r="P164" s="37">
        <f t="shared" si="80"/>
        <v>0</v>
      </c>
      <c r="Q164" s="37">
        <f t="shared" si="80"/>
        <v>0</v>
      </c>
      <c r="R164" s="37">
        <f t="shared" si="80"/>
        <v>0</v>
      </c>
      <c r="S164" s="37">
        <f t="shared" si="80"/>
        <v>0</v>
      </c>
      <c r="T164" s="37">
        <f t="shared" si="80"/>
        <v>0</v>
      </c>
      <c r="U164" s="37">
        <f t="shared" si="80"/>
        <v>0</v>
      </c>
      <c r="V164" s="37">
        <f t="shared" si="80"/>
        <v>0</v>
      </c>
      <c r="W164" s="37">
        <f t="shared" si="80"/>
        <v>0</v>
      </c>
      <c r="X164" s="37">
        <f t="shared" si="80"/>
        <v>0</v>
      </c>
      <c r="Y164" s="37">
        <f t="shared" si="80"/>
        <v>0</v>
      </c>
      <c r="Z164" s="37">
        <v>0</v>
      </c>
      <c r="AA164" s="37">
        <v>0</v>
      </c>
      <c r="AB164" s="37">
        <f t="shared" si="80"/>
        <v>0</v>
      </c>
      <c r="AC164" s="37">
        <f t="shared" si="80"/>
        <v>0</v>
      </c>
      <c r="AD164" s="37">
        <f t="shared" si="80"/>
        <v>0</v>
      </c>
      <c r="AE164" s="37">
        <f t="shared" si="80"/>
        <v>0</v>
      </c>
      <c r="AF164" s="98"/>
    </row>
    <row r="165" spans="1:32" s="10" customFormat="1" ht="18.75" hidden="1" x14ac:dyDescent="0.3">
      <c r="A165" s="21" t="s">
        <v>73</v>
      </c>
      <c r="B165" s="38">
        <f t="shared" si="81"/>
        <v>0</v>
      </c>
      <c r="C165" s="38">
        <f t="shared" si="81"/>
        <v>0</v>
      </c>
      <c r="D165" s="38">
        <f t="shared" si="81"/>
        <v>0</v>
      </c>
      <c r="E165" s="38">
        <f t="shared" si="81"/>
        <v>0</v>
      </c>
      <c r="F165" s="58">
        <f t="shared" si="73"/>
        <v>0</v>
      </c>
      <c r="G165" s="58">
        <f t="shared" si="74"/>
        <v>0</v>
      </c>
      <c r="H165" s="38">
        <f t="shared" si="80"/>
        <v>0</v>
      </c>
      <c r="I165" s="37">
        <f t="shared" si="80"/>
        <v>0</v>
      </c>
      <c r="J165" s="37">
        <f t="shared" si="80"/>
        <v>0</v>
      </c>
      <c r="K165" s="38">
        <f t="shared" si="80"/>
        <v>0</v>
      </c>
      <c r="L165" s="37">
        <f t="shared" si="80"/>
        <v>0</v>
      </c>
      <c r="M165" s="37">
        <f t="shared" si="80"/>
        <v>0</v>
      </c>
      <c r="N165" s="37">
        <f t="shared" si="80"/>
        <v>0</v>
      </c>
      <c r="O165" s="37">
        <f t="shared" si="80"/>
        <v>0</v>
      </c>
      <c r="P165" s="37">
        <f t="shared" si="80"/>
        <v>0</v>
      </c>
      <c r="Q165" s="37">
        <f t="shared" si="80"/>
        <v>0</v>
      </c>
      <c r="R165" s="37">
        <f t="shared" si="80"/>
        <v>0</v>
      </c>
      <c r="S165" s="37">
        <f t="shared" si="80"/>
        <v>0</v>
      </c>
      <c r="T165" s="37">
        <f t="shared" si="80"/>
        <v>0</v>
      </c>
      <c r="U165" s="37">
        <f t="shared" si="80"/>
        <v>0</v>
      </c>
      <c r="V165" s="37">
        <f t="shared" si="80"/>
        <v>0</v>
      </c>
      <c r="W165" s="37">
        <f t="shared" si="80"/>
        <v>0</v>
      </c>
      <c r="X165" s="37">
        <f t="shared" si="80"/>
        <v>0</v>
      </c>
      <c r="Y165" s="37">
        <f t="shared" si="80"/>
        <v>0</v>
      </c>
      <c r="Z165" s="37">
        <f t="shared" si="80"/>
        <v>0</v>
      </c>
      <c r="AA165" s="37">
        <f t="shared" si="80"/>
        <v>0</v>
      </c>
      <c r="AB165" s="37">
        <f t="shared" si="80"/>
        <v>0</v>
      </c>
      <c r="AC165" s="37">
        <f t="shared" si="80"/>
        <v>0</v>
      </c>
      <c r="AD165" s="37">
        <f t="shared" si="80"/>
        <v>0</v>
      </c>
      <c r="AE165" s="37">
        <f t="shared" si="80"/>
        <v>0</v>
      </c>
      <c r="AF165" s="98"/>
    </row>
    <row r="166" spans="1:32" s="10" customFormat="1" ht="37.5" x14ac:dyDescent="0.3">
      <c r="A166" s="22" t="s">
        <v>75</v>
      </c>
      <c r="B166" s="90">
        <f>B167+B168+B169+B170</f>
        <v>258770.12725000002</v>
      </c>
      <c r="C166" s="90">
        <f t="shared" ref="C166" si="82">C156+C124+C92</f>
        <v>246497.06725000002</v>
      </c>
      <c r="D166" s="90">
        <f>E166</f>
        <v>232393.40000000002</v>
      </c>
      <c r="E166" s="90">
        <f>E167+E168+E169+E170</f>
        <v>232393.40000000002</v>
      </c>
      <c r="F166" s="91">
        <f t="shared" si="73"/>
        <v>89.806888634978634</v>
      </c>
      <c r="G166" s="91">
        <f t="shared" si="74"/>
        <v>94.278363062349996</v>
      </c>
      <c r="H166" s="90">
        <f t="shared" ref="H166:AE168" si="83">H156+H124+H92</f>
        <v>6407.6</v>
      </c>
      <c r="I166" s="90">
        <f t="shared" si="83"/>
        <v>4968.8062799999998</v>
      </c>
      <c r="J166" s="90">
        <f t="shared" si="83"/>
        <v>5082.329999999999</v>
      </c>
      <c r="K166" s="38">
        <f t="shared" si="83"/>
        <v>4799.0814399999999</v>
      </c>
      <c r="L166" s="90">
        <f t="shared" si="83"/>
        <v>4691.93</v>
      </c>
      <c r="M166" s="90">
        <f t="shared" si="83"/>
        <v>4745.4103700000005</v>
      </c>
      <c r="N166" s="90">
        <f t="shared" si="83"/>
        <v>106599.97</v>
      </c>
      <c r="O166" s="90">
        <f t="shared" si="83"/>
        <v>80797.756990000009</v>
      </c>
      <c r="P166" s="90">
        <f t="shared" si="83"/>
        <v>7872.5499999999993</v>
      </c>
      <c r="Q166" s="90">
        <f t="shared" si="83"/>
        <v>31912.486720000001</v>
      </c>
      <c r="R166" s="90">
        <f t="shared" si="83"/>
        <v>7747.73</v>
      </c>
      <c r="S166" s="90">
        <f t="shared" si="83"/>
        <v>6203.1874900000003</v>
      </c>
      <c r="T166" s="90">
        <f t="shared" si="83"/>
        <v>40348.99725</v>
      </c>
      <c r="U166" s="90">
        <f t="shared" si="83"/>
        <v>28275.40337</v>
      </c>
      <c r="V166" s="90">
        <f t="shared" si="83"/>
        <v>3673.59</v>
      </c>
      <c r="W166" s="90">
        <f t="shared" si="83"/>
        <v>50015.289999999994</v>
      </c>
      <c r="X166" s="90">
        <f t="shared" si="83"/>
        <v>33481.229999999996</v>
      </c>
      <c r="Y166" s="90">
        <f t="shared" si="83"/>
        <v>2003.1599999999999</v>
      </c>
      <c r="Z166" s="90">
        <f t="shared" si="83"/>
        <v>14344.17</v>
      </c>
      <c r="AA166" s="90">
        <f t="shared" si="83"/>
        <v>5105.6320000000005</v>
      </c>
      <c r="AB166" s="90">
        <f t="shared" si="83"/>
        <v>3505.92</v>
      </c>
      <c r="AC166" s="90">
        <f t="shared" si="83"/>
        <v>5485.0599999999995</v>
      </c>
      <c r="AD166" s="90">
        <f t="shared" si="83"/>
        <v>9227.01</v>
      </c>
      <c r="AE166" s="90">
        <f t="shared" si="83"/>
        <v>0</v>
      </c>
      <c r="AF166" s="98"/>
    </row>
    <row r="167" spans="1:32" s="10" customFormat="1" ht="18.75" x14ac:dyDescent="0.3">
      <c r="A167" s="21" t="s">
        <v>29</v>
      </c>
      <c r="B167" s="37">
        <f t="shared" ref="B167:C168" si="84">B157+B125+B93</f>
        <v>2341.19</v>
      </c>
      <c r="C167" s="37">
        <f t="shared" si="84"/>
        <v>2341.19</v>
      </c>
      <c r="D167" s="38">
        <f t="shared" ref="D167:D169" si="85">E167</f>
        <v>280.58999999999997</v>
      </c>
      <c r="E167" s="37">
        <f t="shared" ref="E167:E168" si="86">E157+E125+E93</f>
        <v>280.58999999999997</v>
      </c>
      <c r="F167" s="58">
        <f t="shared" si="73"/>
        <v>11.984930740349991</v>
      </c>
      <c r="G167" s="58">
        <f t="shared" si="74"/>
        <v>11.984930740349991</v>
      </c>
      <c r="H167" s="38">
        <f t="shared" si="83"/>
        <v>0</v>
      </c>
      <c r="I167" s="37">
        <f t="shared" si="83"/>
        <v>0</v>
      </c>
      <c r="J167" s="37">
        <f t="shared" si="83"/>
        <v>0</v>
      </c>
      <c r="K167" s="38">
        <f t="shared" si="83"/>
        <v>0</v>
      </c>
      <c r="L167" s="37">
        <f t="shared" si="83"/>
        <v>0</v>
      </c>
      <c r="M167" s="37">
        <f t="shared" si="83"/>
        <v>0</v>
      </c>
      <c r="N167" s="37">
        <f t="shared" si="83"/>
        <v>0</v>
      </c>
      <c r="O167" s="37">
        <f t="shared" si="83"/>
        <v>0</v>
      </c>
      <c r="P167" s="37">
        <f t="shared" si="83"/>
        <v>0</v>
      </c>
      <c r="Q167" s="37">
        <f t="shared" si="83"/>
        <v>0</v>
      </c>
      <c r="R167" s="37">
        <f t="shared" si="83"/>
        <v>0</v>
      </c>
      <c r="S167" s="37">
        <f t="shared" si="83"/>
        <v>0</v>
      </c>
      <c r="T167" s="37">
        <f t="shared" si="83"/>
        <v>0</v>
      </c>
      <c r="U167" s="37">
        <f t="shared" si="83"/>
        <v>0</v>
      </c>
      <c r="V167" s="37">
        <f t="shared" si="83"/>
        <v>0</v>
      </c>
      <c r="W167" s="37">
        <f t="shared" si="83"/>
        <v>0</v>
      </c>
      <c r="X167" s="37">
        <f t="shared" si="83"/>
        <v>0</v>
      </c>
      <c r="Y167" s="37">
        <f t="shared" si="83"/>
        <v>0</v>
      </c>
      <c r="Z167" s="37">
        <f t="shared" si="83"/>
        <v>0</v>
      </c>
      <c r="AA167" s="37">
        <f t="shared" si="83"/>
        <v>0</v>
      </c>
      <c r="AB167" s="37">
        <f t="shared" si="83"/>
        <v>0</v>
      </c>
      <c r="AC167" s="37">
        <f t="shared" si="83"/>
        <v>0</v>
      </c>
      <c r="AD167" s="37">
        <f t="shared" si="83"/>
        <v>0</v>
      </c>
      <c r="AE167" s="37">
        <f t="shared" si="83"/>
        <v>0</v>
      </c>
      <c r="AF167" s="98"/>
    </row>
    <row r="168" spans="1:32" s="10" customFormat="1" ht="18.75" x14ac:dyDescent="0.3">
      <c r="A168" s="21" t="s">
        <v>30</v>
      </c>
      <c r="B168" s="37">
        <f t="shared" si="84"/>
        <v>48875.11</v>
      </c>
      <c r="C168" s="37">
        <f t="shared" si="84"/>
        <v>48560.09</v>
      </c>
      <c r="D168" s="38">
        <f t="shared" si="85"/>
        <v>47004.98</v>
      </c>
      <c r="E168" s="37">
        <f t="shared" si="86"/>
        <v>47004.98</v>
      </c>
      <c r="F168" s="58">
        <f t="shared" si="73"/>
        <v>96.17365567054479</v>
      </c>
      <c r="G168" s="58">
        <f t="shared" si="74"/>
        <v>96.797555358731842</v>
      </c>
      <c r="H168" s="37">
        <f t="shared" si="83"/>
        <v>0</v>
      </c>
      <c r="I168" s="37">
        <f t="shared" si="83"/>
        <v>0</v>
      </c>
      <c r="J168" s="37">
        <f t="shared" si="83"/>
        <v>518.57000000000005</v>
      </c>
      <c r="K168" s="38">
        <f t="shared" si="83"/>
        <v>518.57000000000005</v>
      </c>
      <c r="L168" s="37">
        <f t="shared" si="83"/>
        <v>1481.88</v>
      </c>
      <c r="M168" s="37">
        <f t="shared" si="83"/>
        <v>1481.88</v>
      </c>
      <c r="N168" s="37">
        <f t="shared" si="83"/>
        <v>1403.42</v>
      </c>
      <c r="O168" s="37">
        <f t="shared" si="83"/>
        <v>1403.42</v>
      </c>
      <c r="P168" s="37">
        <f t="shared" si="83"/>
        <v>721.64</v>
      </c>
      <c r="Q168" s="37">
        <f t="shared" si="83"/>
        <v>721.64</v>
      </c>
      <c r="R168" s="37">
        <f t="shared" si="83"/>
        <v>3415.49</v>
      </c>
      <c r="S168" s="37">
        <f t="shared" si="83"/>
        <v>0</v>
      </c>
      <c r="T168" s="37">
        <f t="shared" si="83"/>
        <v>2122.84</v>
      </c>
      <c r="U168" s="37">
        <f t="shared" si="83"/>
        <v>5538.3300000000008</v>
      </c>
      <c r="V168" s="37">
        <f t="shared" si="83"/>
        <v>546</v>
      </c>
      <c r="W168" s="37">
        <f t="shared" si="83"/>
        <v>29104.94</v>
      </c>
      <c r="X168" s="37">
        <f t="shared" si="83"/>
        <v>28558.94</v>
      </c>
      <c r="Y168" s="37">
        <f t="shared" si="83"/>
        <v>0</v>
      </c>
      <c r="Z168" s="37">
        <f t="shared" si="83"/>
        <v>3016.87</v>
      </c>
      <c r="AA168" s="37">
        <f t="shared" si="83"/>
        <v>1079.4000000000001</v>
      </c>
      <c r="AB168" s="37">
        <f t="shared" si="83"/>
        <v>1447.63</v>
      </c>
      <c r="AC168" s="37">
        <f t="shared" si="83"/>
        <v>1838.5</v>
      </c>
      <c r="AD168" s="37">
        <f t="shared" si="83"/>
        <v>315.02</v>
      </c>
      <c r="AE168" s="37">
        <f t="shared" si="83"/>
        <v>0</v>
      </c>
      <c r="AF168" s="98"/>
    </row>
    <row r="169" spans="1:32" s="10" customFormat="1" ht="18.75" x14ac:dyDescent="0.3">
      <c r="A169" s="21" t="s">
        <v>31</v>
      </c>
      <c r="B169" s="37">
        <f>B159+B127+B82</f>
        <v>76433.977249999996</v>
      </c>
      <c r="C169" s="37">
        <f>C159+C127+C95</f>
        <v>69123.567250000007</v>
      </c>
      <c r="D169" s="38">
        <f t="shared" si="85"/>
        <v>57188.56</v>
      </c>
      <c r="E169" s="37">
        <v>57188.56</v>
      </c>
      <c r="F169" s="58">
        <f t="shared" si="73"/>
        <v>74.820861163547519</v>
      </c>
      <c r="G169" s="58">
        <f t="shared" si="74"/>
        <v>82.7338088515679</v>
      </c>
      <c r="H169" s="37">
        <f t="shared" ref="H169:AE169" si="87">H159+H127</f>
        <v>6407.6</v>
      </c>
      <c r="I169" s="37">
        <f t="shared" si="87"/>
        <v>4968.8062799999998</v>
      </c>
      <c r="J169" s="37">
        <f t="shared" si="87"/>
        <v>4512.4699999999993</v>
      </c>
      <c r="K169" s="38">
        <f t="shared" si="87"/>
        <v>4229.2214400000003</v>
      </c>
      <c r="L169" s="37">
        <f t="shared" si="87"/>
        <v>3063.49</v>
      </c>
      <c r="M169" s="37">
        <f t="shared" si="87"/>
        <v>3116.9703700000005</v>
      </c>
      <c r="N169" s="37">
        <f t="shared" si="87"/>
        <v>7691.17</v>
      </c>
      <c r="O169" s="37">
        <f t="shared" si="87"/>
        <v>7447.5169900000001</v>
      </c>
      <c r="P169" s="37">
        <f t="shared" si="87"/>
        <v>5132.21</v>
      </c>
      <c r="Q169" s="37">
        <f t="shared" si="87"/>
        <v>5330.9567200000001</v>
      </c>
      <c r="R169" s="37">
        <f t="shared" si="87"/>
        <v>3973.4500000000003</v>
      </c>
      <c r="S169" s="37">
        <f t="shared" si="87"/>
        <v>4131.75749</v>
      </c>
      <c r="T169" s="37">
        <f t="shared" si="87"/>
        <v>7479.2072500000004</v>
      </c>
      <c r="U169" s="37">
        <f t="shared" si="87"/>
        <v>6794.0433699999994</v>
      </c>
      <c r="V169" s="37">
        <f t="shared" si="87"/>
        <v>3073.59</v>
      </c>
      <c r="W169" s="37">
        <f t="shared" si="87"/>
        <v>3228.5</v>
      </c>
      <c r="X169" s="37">
        <f t="shared" si="87"/>
        <v>1970.18</v>
      </c>
      <c r="Y169" s="37">
        <f t="shared" si="87"/>
        <v>1870.83</v>
      </c>
      <c r="Z169" s="37">
        <f t="shared" si="87"/>
        <v>2555.2800000000002</v>
      </c>
      <c r="AA169" s="37">
        <f t="shared" si="87"/>
        <v>3919.4820000000004</v>
      </c>
      <c r="AB169" s="37">
        <f t="shared" si="87"/>
        <v>1914.87</v>
      </c>
      <c r="AC169" s="37">
        <f t="shared" si="87"/>
        <v>2501.4499999999998</v>
      </c>
      <c r="AD169" s="37">
        <f t="shared" si="87"/>
        <v>4816.7700000000004</v>
      </c>
      <c r="AE169" s="37">
        <f t="shared" si="87"/>
        <v>0</v>
      </c>
      <c r="AF169" s="98"/>
    </row>
    <row r="170" spans="1:32" s="10" customFormat="1" ht="18.75" x14ac:dyDescent="0.3">
      <c r="A170" s="21" t="s">
        <v>73</v>
      </c>
      <c r="B170" s="37">
        <f>B160+B128+B96</f>
        <v>131119.85</v>
      </c>
      <c r="C170" s="37">
        <f>C160+C128+C96</f>
        <v>127919.85</v>
      </c>
      <c r="D170" s="38">
        <f>E170</f>
        <v>127919.27</v>
      </c>
      <c r="E170" s="37">
        <f>E160+E128+E96</f>
        <v>127919.27</v>
      </c>
      <c r="F170" s="58">
        <f t="shared" si="73"/>
        <v>97.559042357049677</v>
      </c>
      <c r="G170" s="58">
        <f t="shared" si="74"/>
        <v>99.999546591088091</v>
      </c>
      <c r="H170" s="37">
        <f t="shared" ref="H170:AE170" si="88">H160+H128+H96</f>
        <v>0</v>
      </c>
      <c r="I170" s="37">
        <f t="shared" si="88"/>
        <v>0</v>
      </c>
      <c r="J170" s="37">
        <f t="shared" si="88"/>
        <v>0</v>
      </c>
      <c r="K170" s="38">
        <f t="shared" si="88"/>
        <v>0</v>
      </c>
      <c r="L170" s="37">
        <f t="shared" si="88"/>
        <v>0</v>
      </c>
      <c r="M170" s="37">
        <f t="shared" si="88"/>
        <v>0</v>
      </c>
      <c r="N170" s="37">
        <f t="shared" si="88"/>
        <v>97361.85</v>
      </c>
      <c r="O170" s="37">
        <f t="shared" si="88"/>
        <v>71808.02</v>
      </c>
      <c r="P170" s="37">
        <f t="shared" si="88"/>
        <v>0</v>
      </c>
      <c r="Q170" s="37">
        <f t="shared" si="88"/>
        <v>23841.19</v>
      </c>
      <c r="R170" s="37">
        <f t="shared" si="88"/>
        <v>0</v>
      </c>
      <c r="S170" s="37">
        <f t="shared" si="88"/>
        <v>1712.64</v>
      </c>
      <c r="T170" s="37">
        <f t="shared" si="88"/>
        <v>30558</v>
      </c>
      <c r="U170" s="37">
        <f t="shared" si="88"/>
        <v>15754.08</v>
      </c>
      <c r="V170" s="37">
        <f t="shared" si="88"/>
        <v>0</v>
      </c>
      <c r="W170" s="37">
        <f t="shared" si="88"/>
        <v>14803.34</v>
      </c>
      <c r="X170" s="37">
        <f t="shared" si="88"/>
        <v>0</v>
      </c>
      <c r="Y170" s="37">
        <f t="shared" si="88"/>
        <v>0</v>
      </c>
      <c r="Z170" s="37">
        <f t="shared" si="88"/>
        <v>0</v>
      </c>
      <c r="AA170" s="37">
        <f t="shared" si="88"/>
        <v>0</v>
      </c>
      <c r="AB170" s="37">
        <f t="shared" si="88"/>
        <v>0</v>
      </c>
      <c r="AC170" s="37">
        <f t="shared" si="88"/>
        <v>0</v>
      </c>
      <c r="AD170" s="37">
        <f t="shared" si="88"/>
        <v>3200</v>
      </c>
      <c r="AE170" s="37">
        <f t="shared" si="88"/>
        <v>0</v>
      </c>
      <c r="AF170" s="98"/>
    </row>
    <row r="171" spans="1:32" s="10" customFormat="1" ht="18.75" x14ac:dyDescent="0.25">
      <c r="A171" s="23" t="s">
        <v>76</v>
      </c>
      <c r="B171" s="90">
        <f t="shared" ref="B171:E175" si="89">B161+B166</f>
        <v>258770.12725000002</v>
      </c>
      <c r="C171" s="90">
        <f t="shared" si="89"/>
        <v>246497.06725000002</v>
      </c>
      <c r="D171" s="90">
        <f>E171</f>
        <v>232393.40000000002</v>
      </c>
      <c r="E171" s="90">
        <f t="shared" si="89"/>
        <v>232393.40000000002</v>
      </c>
      <c r="F171" s="91">
        <f t="shared" si="73"/>
        <v>89.806888634978634</v>
      </c>
      <c r="G171" s="91">
        <f t="shared" si="74"/>
        <v>94.278363062349996</v>
      </c>
      <c r="H171" s="90">
        <f t="shared" ref="H171:AE175" si="90">H166+H161</f>
        <v>6407.6</v>
      </c>
      <c r="I171" s="90">
        <f t="shared" si="90"/>
        <v>4968.8062799999998</v>
      </c>
      <c r="J171" s="90">
        <f t="shared" si="90"/>
        <v>5082.329999999999</v>
      </c>
      <c r="K171" s="38">
        <f t="shared" si="90"/>
        <v>4799.0814399999999</v>
      </c>
      <c r="L171" s="90">
        <f t="shared" si="90"/>
        <v>4691.93</v>
      </c>
      <c r="M171" s="90">
        <f t="shared" si="90"/>
        <v>4745.4103700000005</v>
      </c>
      <c r="N171" s="90">
        <f t="shared" si="90"/>
        <v>106599.97</v>
      </c>
      <c r="O171" s="90">
        <f t="shared" si="90"/>
        <v>80797.756990000009</v>
      </c>
      <c r="P171" s="90">
        <f t="shared" si="90"/>
        <v>7872.5499999999993</v>
      </c>
      <c r="Q171" s="90">
        <f t="shared" si="90"/>
        <v>31912.486720000001</v>
      </c>
      <c r="R171" s="90">
        <f t="shared" si="90"/>
        <v>7747.73</v>
      </c>
      <c r="S171" s="90">
        <f t="shared" si="90"/>
        <v>6203.1874900000003</v>
      </c>
      <c r="T171" s="90">
        <f t="shared" si="90"/>
        <v>40348.99725</v>
      </c>
      <c r="U171" s="90">
        <f t="shared" si="90"/>
        <v>28275.40337</v>
      </c>
      <c r="V171" s="90">
        <f t="shared" si="90"/>
        <v>3673.59</v>
      </c>
      <c r="W171" s="90">
        <f t="shared" si="90"/>
        <v>50015.289999999994</v>
      </c>
      <c r="X171" s="90">
        <f t="shared" si="90"/>
        <v>33481.229999999996</v>
      </c>
      <c r="Y171" s="90">
        <f t="shared" si="90"/>
        <v>2003.1599999999999</v>
      </c>
      <c r="Z171" s="90">
        <f t="shared" si="90"/>
        <v>14344.17</v>
      </c>
      <c r="AA171" s="90">
        <f t="shared" si="90"/>
        <v>5105.6320000000005</v>
      </c>
      <c r="AB171" s="90">
        <f t="shared" si="90"/>
        <v>3505.92</v>
      </c>
      <c r="AC171" s="90">
        <f t="shared" si="90"/>
        <v>5485.0599999999995</v>
      </c>
      <c r="AD171" s="90">
        <f t="shared" si="90"/>
        <v>9227.01</v>
      </c>
      <c r="AE171" s="90">
        <f t="shared" si="90"/>
        <v>0</v>
      </c>
      <c r="AF171" s="14"/>
    </row>
    <row r="172" spans="1:32" s="10" customFormat="1" ht="18.75" x14ac:dyDescent="0.3">
      <c r="A172" s="24" t="s">
        <v>29</v>
      </c>
      <c r="B172" s="38">
        <f t="shared" si="89"/>
        <v>2341.19</v>
      </c>
      <c r="C172" s="37">
        <f t="shared" si="89"/>
        <v>2341.19</v>
      </c>
      <c r="D172" s="38">
        <f t="shared" ref="D172:D175" si="91">E172</f>
        <v>280.58999999999997</v>
      </c>
      <c r="E172" s="37">
        <f t="shared" si="89"/>
        <v>280.58999999999997</v>
      </c>
      <c r="F172" s="58">
        <f t="shared" si="73"/>
        <v>11.984930740349991</v>
      </c>
      <c r="G172" s="58">
        <f t="shared" si="74"/>
        <v>11.984930740349991</v>
      </c>
      <c r="H172" s="37">
        <f t="shared" si="90"/>
        <v>0</v>
      </c>
      <c r="I172" s="37">
        <f t="shared" si="90"/>
        <v>0</v>
      </c>
      <c r="J172" s="37">
        <f t="shared" si="90"/>
        <v>0</v>
      </c>
      <c r="K172" s="38">
        <f t="shared" si="90"/>
        <v>0</v>
      </c>
      <c r="L172" s="37">
        <f t="shared" si="90"/>
        <v>0</v>
      </c>
      <c r="M172" s="37">
        <f t="shared" si="90"/>
        <v>0</v>
      </c>
      <c r="N172" s="37">
        <f t="shared" si="90"/>
        <v>0</v>
      </c>
      <c r="O172" s="37">
        <f t="shared" si="90"/>
        <v>0</v>
      </c>
      <c r="P172" s="37">
        <f t="shared" si="90"/>
        <v>0</v>
      </c>
      <c r="Q172" s="37">
        <f t="shared" si="90"/>
        <v>0</v>
      </c>
      <c r="R172" s="37">
        <f t="shared" si="90"/>
        <v>0</v>
      </c>
      <c r="S172" s="37">
        <f t="shared" si="90"/>
        <v>0</v>
      </c>
      <c r="T172" s="37">
        <f t="shared" si="90"/>
        <v>0</v>
      </c>
      <c r="U172" s="37">
        <f t="shared" si="90"/>
        <v>0</v>
      </c>
      <c r="V172" s="37">
        <f t="shared" si="90"/>
        <v>0</v>
      </c>
      <c r="W172" s="37">
        <f t="shared" si="90"/>
        <v>0</v>
      </c>
      <c r="X172" s="37">
        <f t="shared" si="90"/>
        <v>0</v>
      </c>
      <c r="Y172" s="37">
        <f t="shared" si="90"/>
        <v>0</v>
      </c>
      <c r="Z172" s="37">
        <f t="shared" si="90"/>
        <v>0</v>
      </c>
      <c r="AA172" s="37">
        <f t="shared" si="90"/>
        <v>0</v>
      </c>
      <c r="AB172" s="37">
        <f t="shared" si="90"/>
        <v>0</v>
      </c>
      <c r="AC172" s="37">
        <f t="shared" si="90"/>
        <v>0</v>
      </c>
      <c r="AD172" s="37">
        <f t="shared" si="90"/>
        <v>0</v>
      </c>
      <c r="AE172" s="37">
        <f t="shared" si="90"/>
        <v>0</v>
      </c>
      <c r="AF172" s="101"/>
    </row>
    <row r="173" spans="1:32" s="10" customFormat="1" ht="18.75" x14ac:dyDescent="0.3">
      <c r="A173" s="24" t="s">
        <v>30</v>
      </c>
      <c r="B173" s="38">
        <f t="shared" si="89"/>
        <v>48875.11</v>
      </c>
      <c r="C173" s="37">
        <f>C163+C168</f>
        <v>48560.09</v>
      </c>
      <c r="D173" s="38">
        <f t="shared" si="91"/>
        <v>47004.98</v>
      </c>
      <c r="E173" s="37">
        <f t="shared" si="89"/>
        <v>47004.98</v>
      </c>
      <c r="F173" s="58">
        <f t="shared" si="73"/>
        <v>96.17365567054479</v>
      </c>
      <c r="G173" s="58">
        <f t="shared" si="74"/>
        <v>96.797555358731842</v>
      </c>
      <c r="H173" s="37">
        <f t="shared" si="90"/>
        <v>0</v>
      </c>
      <c r="I173" s="37">
        <f t="shared" si="90"/>
        <v>0</v>
      </c>
      <c r="J173" s="37">
        <f t="shared" si="90"/>
        <v>518.57000000000005</v>
      </c>
      <c r="K173" s="38">
        <f t="shared" si="90"/>
        <v>518.57000000000005</v>
      </c>
      <c r="L173" s="37">
        <f t="shared" si="90"/>
        <v>1481.88</v>
      </c>
      <c r="M173" s="37">
        <f t="shared" si="90"/>
        <v>1481.88</v>
      </c>
      <c r="N173" s="37">
        <f t="shared" si="90"/>
        <v>1403.42</v>
      </c>
      <c r="O173" s="37">
        <f t="shared" si="90"/>
        <v>1403.42</v>
      </c>
      <c r="P173" s="37">
        <f t="shared" si="90"/>
        <v>721.64</v>
      </c>
      <c r="Q173" s="37">
        <f t="shared" si="90"/>
        <v>721.64</v>
      </c>
      <c r="R173" s="37">
        <f t="shared" si="90"/>
        <v>3415.49</v>
      </c>
      <c r="S173" s="37">
        <f t="shared" si="90"/>
        <v>0</v>
      </c>
      <c r="T173" s="37">
        <f t="shared" si="90"/>
        <v>2122.84</v>
      </c>
      <c r="U173" s="37">
        <f t="shared" si="90"/>
        <v>5538.3300000000008</v>
      </c>
      <c r="V173" s="37">
        <f t="shared" si="90"/>
        <v>546</v>
      </c>
      <c r="W173" s="37">
        <f t="shared" si="90"/>
        <v>29104.94</v>
      </c>
      <c r="X173" s="37">
        <f t="shared" si="90"/>
        <v>28558.94</v>
      </c>
      <c r="Y173" s="37">
        <f t="shared" si="90"/>
        <v>0</v>
      </c>
      <c r="Z173" s="37">
        <f t="shared" si="90"/>
        <v>3016.87</v>
      </c>
      <c r="AA173" s="37">
        <f t="shared" si="90"/>
        <v>1079.4000000000001</v>
      </c>
      <c r="AB173" s="37">
        <f t="shared" si="90"/>
        <v>1447.63</v>
      </c>
      <c r="AC173" s="37">
        <f t="shared" si="90"/>
        <v>1838.5</v>
      </c>
      <c r="AD173" s="37">
        <f t="shared" si="90"/>
        <v>315.02</v>
      </c>
      <c r="AE173" s="37">
        <f t="shared" si="90"/>
        <v>0</v>
      </c>
      <c r="AF173" s="102"/>
    </row>
    <row r="174" spans="1:32" s="10" customFormat="1" ht="18.75" x14ac:dyDescent="0.3">
      <c r="A174" s="24" t="s">
        <v>31</v>
      </c>
      <c r="B174" s="38">
        <f t="shared" si="89"/>
        <v>76433.977249999996</v>
      </c>
      <c r="C174" s="37">
        <f>C164+C169</f>
        <v>69123.567250000007</v>
      </c>
      <c r="D174" s="38">
        <f t="shared" si="91"/>
        <v>57188.56</v>
      </c>
      <c r="E174" s="37">
        <f t="shared" si="89"/>
        <v>57188.56</v>
      </c>
      <c r="F174" s="58">
        <f t="shared" si="73"/>
        <v>74.820861163547519</v>
      </c>
      <c r="G174" s="58">
        <f t="shared" si="74"/>
        <v>82.7338088515679</v>
      </c>
      <c r="H174" s="37">
        <f t="shared" si="90"/>
        <v>6407.6</v>
      </c>
      <c r="I174" s="37">
        <f t="shared" si="90"/>
        <v>4968.8062799999998</v>
      </c>
      <c r="J174" s="37">
        <f t="shared" si="90"/>
        <v>4512.4699999999993</v>
      </c>
      <c r="K174" s="38">
        <f t="shared" si="90"/>
        <v>4229.2214400000003</v>
      </c>
      <c r="L174" s="37">
        <f t="shared" si="90"/>
        <v>3063.49</v>
      </c>
      <c r="M174" s="37">
        <f t="shared" si="90"/>
        <v>3116.9703700000005</v>
      </c>
      <c r="N174" s="37">
        <f t="shared" si="90"/>
        <v>7691.17</v>
      </c>
      <c r="O174" s="37">
        <f t="shared" si="90"/>
        <v>7447.5169900000001</v>
      </c>
      <c r="P174" s="37">
        <f t="shared" si="90"/>
        <v>5132.21</v>
      </c>
      <c r="Q174" s="37">
        <f t="shared" si="90"/>
        <v>5330.9567200000001</v>
      </c>
      <c r="R174" s="37">
        <f t="shared" si="90"/>
        <v>3973.4500000000003</v>
      </c>
      <c r="S174" s="37">
        <f t="shared" si="90"/>
        <v>4131.75749</v>
      </c>
      <c r="T174" s="37">
        <f t="shared" si="90"/>
        <v>7479.2072500000004</v>
      </c>
      <c r="U174" s="37">
        <f t="shared" si="90"/>
        <v>6794.0433699999994</v>
      </c>
      <c r="V174" s="37">
        <f t="shared" si="90"/>
        <v>3073.59</v>
      </c>
      <c r="W174" s="37">
        <f t="shared" si="90"/>
        <v>3228.5</v>
      </c>
      <c r="X174" s="37">
        <f t="shared" si="90"/>
        <v>1970.18</v>
      </c>
      <c r="Y174" s="37">
        <f t="shared" si="90"/>
        <v>1870.83</v>
      </c>
      <c r="Z174" s="37">
        <f t="shared" si="90"/>
        <v>2555.2800000000002</v>
      </c>
      <c r="AA174" s="37">
        <f t="shared" si="90"/>
        <v>3919.4820000000004</v>
      </c>
      <c r="AB174" s="37">
        <f t="shared" si="90"/>
        <v>1914.87</v>
      </c>
      <c r="AC174" s="37">
        <f t="shared" si="90"/>
        <v>2501.4499999999998</v>
      </c>
      <c r="AD174" s="37">
        <f t="shared" si="90"/>
        <v>4816.7700000000004</v>
      </c>
      <c r="AE174" s="37">
        <f t="shared" si="90"/>
        <v>0</v>
      </c>
      <c r="AF174" s="102"/>
    </row>
    <row r="175" spans="1:32" s="10" customFormat="1" ht="18.75" x14ac:dyDescent="0.3">
      <c r="A175" s="24" t="s">
        <v>73</v>
      </c>
      <c r="B175" s="38">
        <f t="shared" si="89"/>
        <v>131119.85</v>
      </c>
      <c r="C175" s="37">
        <f>C165+C170</f>
        <v>127919.85</v>
      </c>
      <c r="D175" s="38">
        <f t="shared" ca="1" si="91"/>
        <v>127919.27</v>
      </c>
      <c r="E175" s="37">
        <f ca="1">D175</f>
        <v>127919.27</v>
      </c>
      <c r="F175" s="58">
        <f t="shared" ca="1" si="73"/>
        <v>97.559042357049677</v>
      </c>
      <c r="G175" s="58">
        <f t="shared" ca="1" si="74"/>
        <v>99.999546591088091</v>
      </c>
      <c r="H175" s="37">
        <f t="shared" si="90"/>
        <v>0</v>
      </c>
      <c r="I175" s="37">
        <f t="shared" si="90"/>
        <v>0</v>
      </c>
      <c r="J175" s="37">
        <f t="shared" si="90"/>
        <v>0</v>
      </c>
      <c r="K175" s="38">
        <f t="shared" si="90"/>
        <v>0</v>
      </c>
      <c r="L175" s="37">
        <f t="shared" si="90"/>
        <v>0</v>
      </c>
      <c r="M175" s="37">
        <f t="shared" si="90"/>
        <v>0</v>
      </c>
      <c r="N175" s="37">
        <f t="shared" si="90"/>
        <v>97361.85</v>
      </c>
      <c r="O175" s="37">
        <f t="shared" si="90"/>
        <v>71808.02</v>
      </c>
      <c r="P175" s="37">
        <f t="shared" si="90"/>
        <v>0</v>
      </c>
      <c r="Q175" s="37">
        <f t="shared" si="90"/>
        <v>23841.19</v>
      </c>
      <c r="R175" s="37">
        <f t="shared" si="90"/>
        <v>0</v>
      </c>
      <c r="S175" s="37">
        <f t="shared" si="90"/>
        <v>1712.64</v>
      </c>
      <c r="T175" s="37">
        <f t="shared" si="90"/>
        <v>30558</v>
      </c>
      <c r="U175" s="37">
        <f t="shared" si="90"/>
        <v>15754.08</v>
      </c>
      <c r="V175" s="37">
        <f t="shared" si="90"/>
        <v>0</v>
      </c>
      <c r="W175" s="37">
        <f t="shared" si="90"/>
        <v>14803.34</v>
      </c>
      <c r="X175" s="37">
        <f t="shared" si="90"/>
        <v>0</v>
      </c>
      <c r="Y175" s="37">
        <f t="shared" si="90"/>
        <v>0</v>
      </c>
      <c r="Z175" s="37">
        <f t="shared" si="90"/>
        <v>0</v>
      </c>
      <c r="AA175" s="37">
        <f t="shared" si="90"/>
        <v>0</v>
      </c>
      <c r="AB175" s="37">
        <f t="shared" si="90"/>
        <v>0</v>
      </c>
      <c r="AC175" s="37">
        <f t="shared" si="90"/>
        <v>0</v>
      </c>
      <c r="AD175" s="37">
        <f t="shared" si="90"/>
        <v>3200</v>
      </c>
      <c r="AE175" s="37">
        <f t="shared" si="90"/>
        <v>0</v>
      </c>
      <c r="AF175" s="103"/>
    </row>
    <row r="176" spans="1:32" ht="15.75" x14ac:dyDescent="0.25">
      <c r="AF176" s="27"/>
    </row>
    <row r="177" spans="1:32" ht="18.75" x14ac:dyDescent="0.25">
      <c r="A177" s="99" t="s">
        <v>77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3"/>
      <c r="AF177" s="28"/>
    </row>
    <row r="178" spans="1:32" ht="18.75" x14ac:dyDescent="0.25">
      <c r="A178" s="29"/>
      <c r="B178" s="3"/>
      <c r="C178" s="3"/>
      <c r="D178" s="3"/>
      <c r="E178" s="3"/>
      <c r="F178" s="3">
        <v>2644.87</v>
      </c>
      <c r="G178" s="3">
        <v>53541.95</v>
      </c>
      <c r="H178" s="3"/>
      <c r="I178" s="3"/>
      <c r="J178" s="3"/>
      <c r="K178" s="129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28"/>
    </row>
    <row r="179" spans="1:32" ht="18.75" x14ac:dyDescent="0.25">
      <c r="A179" s="99" t="s">
        <v>78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3"/>
      <c r="AF179" s="28"/>
    </row>
    <row r="180" spans="1:32" ht="18.75" x14ac:dyDescent="0.25">
      <c r="A180" s="1"/>
      <c r="B180" s="2"/>
      <c r="C180" s="2"/>
      <c r="D180" s="2"/>
      <c r="E180" s="2"/>
      <c r="F180" s="2"/>
      <c r="G180" s="4">
        <f>G178+F178</f>
        <v>56186.82</v>
      </c>
      <c r="H180" s="2"/>
      <c r="I180" s="2"/>
      <c r="J180" s="2"/>
      <c r="K180" s="124"/>
      <c r="L180" s="2"/>
      <c r="M180" s="2"/>
      <c r="N180" s="2"/>
      <c r="O180" s="2"/>
      <c r="P180" s="2"/>
      <c r="Q180" s="2"/>
      <c r="R180" s="2"/>
      <c r="S180" s="2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28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24"/>
      <c r="L181" s="2"/>
      <c r="M181" s="2"/>
      <c r="N181" s="2"/>
      <c r="O181" s="2"/>
      <c r="P181" s="2"/>
      <c r="Q181" s="2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28"/>
    </row>
    <row r="182" spans="1:32" ht="15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124"/>
      <c r="L182" s="2"/>
      <c r="M182" s="2"/>
      <c r="N182" s="2"/>
      <c r="O182" s="2"/>
      <c r="P182" s="2"/>
      <c r="Q182" s="2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5"/>
    </row>
    <row r="183" spans="1:32" ht="15.75" x14ac:dyDescent="0.25">
      <c r="AF183" s="30"/>
    </row>
    <row r="184" spans="1:32" ht="15.75" x14ac:dyDescent="0.25">
      <c r="AF184" s="31"/>
    </row>
    <row r="185" spans="1:32" ht="15.75" x14ac:dyDescent="0.25">
      <c r="AF185" s="27"/>
    </row>
    <row r="186" spans="1:32" ht="15.75" x14ac:dyDescent="0.25">
      <c r="AF186" s="5"/>
    </row>
    <row r="187" spans="1:32" ht="15.75" x14ac:dyDescent="0.25">
      <c r="AF187" s="5"/>
    </row>
    <row r="188" spans="1:32" ht="15.75" x14ac:dyDescent="0.25">
      <c r="AF188" s="5"/>
    </row>
  </sheetData>
  <mergeCells count="39">
    <mergeCell ref="AF18:AF22"/>
    <mergeCell ref="AF25:AF29"/>
    <mergeCell ref="AF156:AF160"/>
    <mergeCell ref="AF161:AF165"/>
    <mergeCell ref="AF118:AF122"/>
    <mergeCell ref="AF79:AF83"/>
    <mergeCell ref="AF73:AF77"/>
    <mergeCell ref="AF166:AF170"/>
    <mergeCell ref="A177:AD177"/>
    <mergeCell ref="A179:AD179"/>
    <mergeCell ref="AF86:AF90"/>
    <mergeCell ref="AF92:AF96"/>
    <mergeCell ref="AF172:AF175"/>
    <mergeCell ref="AF124:AF128"/>
    <mergeCell ref="A129:AD129"/>
    <mergeCell ref="AF131:AF136"/>
    <mergeCell ref="AF138:AF142"/>
    <mergeCell ref="AF144:AF148"/>
    <mergeCell ref="AF150:AF154"/>
    <mergeCell ref="A99:AE99"/>
    <mergeCell ref="AF100:AF104"/>
    <mergeCell ref="A105:AE105"/>
    <mergeCell ref="AF106:AF110"/>
    <mergeCell ref="A111:AE111"/>
    <mergeCell ref="AF112:AF116"/>
    <mergeCell ref="T1:Y1"/>
    <mergeCell ref="T2:AD2"/>
    <mergeCell ref="A3:O3"/>
    <mergeCell ref="T3:AD3"/>
    <mergeCell ref="A4:O4"/>
    <mergeCell ref="A97:AD97"/>
    <mergeCell ref="AF55:AF59"/>
    <mergeCell ref="AF43:AF47"/>
    <mergeCell ref="AF49:AF53"/>
    <mergeCell ref="AF60:AF65"/>
    <mergeCell ref="AF67:AF71"/>
    <mergeCell ref="AF37:AF41"/>
    <mergeCell ref="AF31:AF35"/>
    <mergeCell ref="AF12:A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2022-12-07T10:30:49Z</dcterms:created>
  <dcterms:modified xsi:type="dcterms:W3CDTF">2023-05-15T14:41:51Z</dcterms:modified>
</cp:coreProperties>
</file>