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УКОС\5 ОРЕХОВА О.Р\СЕТЕВЫЕ ГРАФИКИ\2022 год\Май\"/>
    </mc:Choice>
  </mc:AlternateContent>
  <bookViews>
    <workbookView xWindow="0" yWindow="0" windowWidth="19200" windowHeight="11595"/>
  </bookViews>
  <sheets>
    <sheet name="МП СиДР " sheetId="1" r:id="rId1"/>
  </sheets>
  <definedNames>
    <definedName name="Z_0D7F5079_68AE_4964_8669_37B53B14B33F_.wvu.Rows" localSheetId="0" hidden="1">'МП СиДР '!$2:$8</definedName>
    <definedName name="Z_17D9F6F5_07D0_4EB5_A22D_4CA03DB85627_.wvu.Rows" localSheetId="0" hidden="1">'МП СиДР '!$2:$8</definedName>
    <definedName name="Z_22D37829_C4AA_4169_BE74_D1E77F5A70BA_.wvu.Rows" localSheetId="0" hidden="1">'МП СиДР '!$2:$8</definedName>
    <definedName name="Z_3E7A76D9_B5DA_4EE3_8202_786EC98ACB42_.wvu.Rows" localSheetId="0" hidden="1">'МП СиДР '!$2:$8</definedName>
    <definedName name="Z_3F6F073E_2D24_4F62_9CC6_133D1440555A_.wvu.Rows" localSheetId="0" hidden="1">'МП СиДР '!$2:$8</definedName>
    <definedName name="Z_4102330D_52B8_465F_A01E_9AEF44ABF62B_.wvu.Rows" localSheetId="0" hidden="1">'МП СиДР '!$2:$8</definedName>
    <definedName name="Z_55CD25E6_5DD8_4C85_8A81_C9E63EB7F8A8_.wvu.Rows" localSheetId="0" hidden="1">'МП СиДР '!$2:$8</definedName>
    <definedName name="Z_6E2A1D5A_D8A8_4429_9D19_0F9C978D0FB5_.wvu.Rows" localSheetId="0" hidden="1">'МП СиДР '!$2:$8</definedName>
    <definedName name="Z_737611EF_9456_409F_A87E_69CEDE7EC1DE_.wvu.Rows" localSheetId="0" hidden="1">'МП СиДР '!$2:$8</definedName>
    <definedName name="Z_78944B70_F92A_4D0D_B2C2_7C1C2BD9607F_.wvu.Rows" localSheetId="0" hidden="1">'МП СиДР '!$2:$8</definedName>
    <definedName name="Z_7CEC4D23_DD62_462A_BE8E_42E8638B849B_.wvu.Rows" localSheetId="0" hidden="1">'МП СиДР '!$2:$8</definedName>
    <definedName name="Z_864ED908_5748_4879_928F_2EDE1ECD7FAD_.wvu.Rows" localSheetId="0" hidden="1">'МП СиДР '!$2:$8</definedName>
    <definedName name="Z_922E7738_0050_44DE_BE31_AF6E599E745F_.wvu.Rows" localSheetId="0" hidden="1">'МП СиДР '!$2:$8</definedName>
    <definedName name="Z_AFFA85E0_3B40_451B_B673_AD2D446F4EBA_.wvu.Rows" localSheetId="0" hidden="1">'МП СиДР '!$2:$8</definedName>
    <definedName name="Z_C46307EC_C613_4894_9BCF_26307F681795_.wvu.Rows" localSheetId="0" hidden="1">'МП СиДР '!$2:$8</definedName>
    <definedName name="Z_E1FF8908_D624_44DE_B021_90E92F10F712_.wvu.Rows" localSheetId="0" hidden="1">'МП СиДР '!$2:$8</definedName>
    <definedName name="Z_F84BD71A_E667_4EC6_B3BA_56A945CADEBE_.wvu.Rows" localSheetId="0" hidden="1">'МП СиДР '!$2:$8</definedName>
    <definedName name="Z_FCB4BAB3_BE56_4C3C_BC6D_9F7EAD1F29B8_.wvu.Rows" localSheetId="0" hidden="1">'МП СиДР '!$2:$8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7" i="1" l="1"/>
  <c r="M107" i="1"/>
  <c r="K106" i="1"/>
  <c r="AD105" i="1"/>
  <c r="J105" i="1"/>
  <c r="I105" i="1"/>
  <c r="AA101" i="1"/>
  <c r="Z101" i="1"/>
  <c r="O101" i="1"/>
  <c r="O98" i="1" s="1"/>
  <c r="AE100" i="1"/>
  <c r="Y100" i="1"/>
  <c r="X100" i="1"/>
  <c r="T100" i="1"/>
  <c r="S100" i="1"/>
  <c r="O100" i="1"/>
  <c r="M100" i="1"/>
  <c r="M98" i="1" s="1"/>
  <c r="H100" i="1"/>
  <c r="AC99" i="1"/>
  <c r="V99" i="1"/>
  <c r="R99" i="1"/>
  <c r="Q99" i="1"/>
  <c r="M99" i="1"/>
  <c r="K99" i="1"/>
  <c r="Y98" i="1"/>
  <c r="E95" i="1"/>
  <c r="C95" i="1"/>
  <c r="B95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E92" i="1"/>
  <c r="D92" i="1"/>
  <c r="B92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N86" i="1" s="1"/>
  <c r="M89" i="1"/>
  <c r="L89" i="1"/>
  <c r="K89" i="1"/>
  <c r="J89" i="1"/>
  <c r="I89" i="1"/>
  <c r="H89" i="1"/>
  <c r="B89" i="1"/>
  <c r="AE88" i="1"/>
  <c r="AD88" i="1"/>
  <c r="AD86" i="1" s="1"/>
  <c r="AC88" i="1"/>
  <c r="AB88" i="1"/>
  <c r="AA88" i="1"/>
  <c r="Z88" i="1"/>
  <c r="Z86" i="1" s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J86" i="1" s="1"/>
  <c r="I88" i="1"/>
  <c r="H88" i="1"/>
  <c r="F88" i="1"/>
  <c r="C88" i="1"/>
  <c r="B88" i="1"/>
  <c r="AE87" i="1"/>
  <c r="AD87" i="1"/>
  <c r="AC87" i="1"/>
  <c r="AC86" i="1" s="1"/>
  <c r="AB87" i="1"/>
  <c r="AA87" i="1"/>
  <c r="Z87" i="1"/>
  <c r="Y87" i="1"/>
  <c r="Y86" i="1" s="1"/>
  <c r="X87" i="1"/>
  <c r="W87" i="1"/>
  <c r="V87" i="1"/>
  <c r="U87" i="1"/>
  <c r="U86" i="1" s="1"/>
  <c r="T87" i="1"/>
  <c r="S87" i="1"/>
  <c r="R87" i="1"/>
  <c r="Q87" i="1"/>
  <c r="Q86" i="1" s="1"/>
  <c r="P87" i="1"/>
  <c r="P86" i="1" s="1"/>
  <c r="O87" i="1"/>
  <c r="N87" i="1"/>
  <c r="M87" i="1"/>
  <c r="M86" i="1" s="1"/>
  <c r="L87" i="1"/>
  <c r="K87" i="1"/>
  <c r="J87" i="1"/>
  <c r="I87" i="1"/>
  <c r="I86" i="1" s="1"/>
  <c r="H87" i="1"/>
  <c r="E87" i="1"/>
  <c r="D87" i="1"/>
  <c r="C87" i="1"/>
  <c r="B87" i="1"/>
  <c r="AE86" i="1"/>
  <c r="AB86" i="1"/>
  <c r="AA86" i="1"/>
  <c r="X86" i="1"/>
  <c r="W86" i="1"/>
  <c r="T86" i="1"/>
  <c r="S86" i="1"/>
  <c r="O86" i="1"/>
  <c r="L86" i="1"/>
  <c r="K86" i="1"/>
  <c r="H86" i="1"/>
  <c r="B86" i="1"/>
  <c r="E80" i="1"/>
  <c r="C80" i="1"/>
  <c r="B80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E78" i="1"/>
  <c r="D78" i="1"/>
  <c r="B78" i="1"/>
  <c r="G74" i="1"/>
  <c r="E74" i="1"/>
  <c r="C74" i="1"/>
  <c r="B74" i="1"/>
  <c r="F73" i="1"/>
  <c r="E73" i="1"/>
  <c r="G73" i="1" s="1"/>
  <c r="C73" i="1"/>
  <c r="B73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C71" i="1"/>
  <c r="AE67" i="1"/>
  <c r="AD67" i="1"/>
  <c r="AC67" i="1"/>
  <c r="AC101" i="1" s="1"/>
  <c r="AB67" i="1"/>
  <c r="AB64" i="1" s="1"/>
  <c r="AA67" i="1"/>
  <c r="Z67" i="1"/>
  <c r="Y67" i="1"/>
  <c r="Y101" i="1" s="1"/>
  <c r="X67" i="1"/>
  <c r="W67" i="1"/>
  <c r="V67" i="1"/>
  <c r="U67" i="1"/>
  <c r="U19" i="1" s="1"/>
  <c r="U107" i="1" s="1"/>
  <c r="T67" i="1"/>
  <c r="S67" i="1"/>
  <c r="R67" i="1"/>
  <c r="Q67" i="1"/>
  <c r="Q101" i="1" s="1"/>
  <c r="P67" i="1"/>
  <c r="O67" i="1"/>
  <c r="N67" i="1"/>
  <c r="M67" i="1"/>
  <c r="M101" i="1" s="1"/>
  <c r="L67" i="1"/>
  <c r="L64" i="1" s="1"/>
  <c r="K67" i="1"/>
  <c r="J67" i="1"/>
  <c r="I67" i="1"/>
  <c r="I101" i="1" s="1"/>
  <c r="H67" i="1"/>
  <c r="E67" i="1"/>
  <c r="D67" i="1"/>
  <c r="C67" i="1"/>
  <c r="AE66" i="1"/>
  <c r="AD66" i="1"/>
  <c r="AC66" i="1"/>
  <c r="AB66" i="1"/>
  <c r="AA66" i="1"/>
  <c r="AA100" i="1" s="1"/>
  <c r="AA98" i="1" s="1"/>
  <c r="Z66" i="1"/>
  <c r="Y66" i="1"/>
  <c r="X66" i="1"/>
  <c r="W66" i="1"/>
  <c r="W100" i="1" s="1"/>
  <c r="V66" i="1"/>
  <c r="U66" i="1"/>
  <c r="T66" i="1"/>
  <c r="S66" i="1"/>
  <c r="R66" i="1"/>
  <c r="Q66" i="1"/>
  <c r="P66" i="1"/>
  <c r="O66" i="1"/>
  <c r="N66" i="1"/>
  <c r="M66" i="1"/>
  <c r="L66" i="1"/>
  <c r="K66" i="1"/>
  <c r="K100" i="1" s="1"/>
  <c r="J66" i="1"/>
  <c r="I66" i="1"/>
  <c r="I100" i="1" s="1"/>
  <c r="H66" i="1"/>
  <c r="D66" i="1"/>
  <c r="B66" i="1"/>
  <c r="B18" i="1" s="1"/>
  <c r="B106" i="1" s="1"/>
  <c r="AE64" i="1"/>
  <c r="AA64" i="1"/>
  <c r="X64" i="1"/>
  <c r="W64" i="1"/>
  <c r="T64" i="1"/>
  <c r="S64" i="1"/>
  <c r="P64" i="1"/>
  <c r="O64" i="1"/>
  <c r="K64" i="1"/>
  <c r="I64" i="1"/>
  <c r="H64" i="1"/>
  <c r="D64" i="1"/>
  <c r="E59" i="1"/>
  <c r="F59" i="1" s="1"/>
  <c r="C59" i="1"/>
  <c r="B59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D57" i="1"/>
  <c r="C57" i="1"/>
  <c r="B57" i="1"/>
  <c r="E52" i="1"/>
  <c r="C52" i="1"/>
  <c r="C50" i="1" s="1"/>
  <c r="B52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E50" i="1"/>
  <c r="G50" i="1" s="1"/>
  <c r="D50" i="1"/>
  <c r="B50" i="1"/>
  <c r="G45" i="1"/>
  <c r="E45" i="1"/>
  <c r="D45" i="1"/>
  <c r="C45" i="1"/>
  <c r="C43" i="1" s="1"/>
  <c r="B45" i="1"/>
  <c r="F45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F43" i="1"/>
  <c r="E43" i="1"/>
  <c r="G43" i="1" s="1"/>
  <c r="B43" i="1"/>
  <c r="G38" i="1"/>
  <c r="E38" i="1"/>
  <c r="C38" i="1"/>
  <c r="B38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E36" i="1"/>
  <c r="D36" i="1"/>
  <c r="AE32" i="1"/>
  <c r="AE19" i="1" s="1"/>
  <c r="AE107" i="1" s="1"/>
  <c r="AD32" i="1"/>
  <c r="AD101" i="1" s="1"/>
  <c r="AC32" i="1"/>
  <c r="AB32" i="1"/>
  <c r="AA32" i="1"/>
  <c r="AA19" i="1" s="1"/>
  <c r="AA107" i="1" s="1"/>
  <c r="Z32" i="1"/>
  <c r="Y32" i="1"/>
  <c r="X32" i="1"/>
  <c r="W32" i="1"/>
  <c r="W19" i="1" s="1"/>
  <c r="V32" i="1"/>
  <c r="V101" i="1" s="1"/>
  <c r="U32" i="1"/>
  <c r="T32" i="1"/>
  <c r="S32" i="1"/>
  <c r="S19" i="1" s="1"/>
  <c r="S107" i="1" s="1"/>
  <c r="R32" i="1"/>
  <c r="R101" i="1" s="1"/>
  <c r="Q32" i="1"/>
  <c r="P32" i="1"/>
  <c r="O32" i="1"/>
  <c r="O19" i="1" s="1"/>
  <c r="O107" i="1" s="1"/>
  <c r="N32" i="1"/>
  <c r="N101" i="1" s="1"/>
  <c r="M32" i="1"/>
  <c r="L32" i="1"/>
  <c r="K32" i="1"/>
  <c r="K19" i="1" s="1"/>
  <c r="K107" i="1" s="1"/>
  <c r="J32" i="1"/>
  <c r="J101" i="1" s="1"/>
  <c r="I32" i="1"/>
  <c r="H32" i="1"/>
  <c r="E32" i="1"/>
  <c r="C32" i="1"/>
  <c r="B32" i="1"/>
  <c r="AE31" i="1"/>
  <c r="AD31" i="1"/>
  <c r="AD18" i="1" s="1"/>
  <c r="AC31" i="1"/>
  <c r="AB31" i="1"/>
  <c r="AB100" i="1" s="1"/>
  <c r="AA31" i="1"/>
  <c r="Z31" i="1"/>
  <c r="Z18" i="1" s="1"/>
  <c r="Y31" i="1"/>
  <c r="X31" i="1"/>
  <c r="W31" i="1"/>
  <c r="V31" i="1"/>
  <c r="V18" i="1" s="1"/>
  <c r="U31" i="1"/>
  <c r="T31" i="1"/>
  <c r="S31" i="1"/>
  <c r="R31" i="1"/>
  <c r="R18" i="1" s="1"/>
  <c r="Q31" i="1"/>
  <c r="P31" i="1"/>
  <c r="P100" i="1" s="1"/>
  <c r="O31" i="1"/>
  <c r="N31" i="1"/>
  <c r="N18" i="1" s="1"/>
  <c r="M31" i="1"/>
  <c r="L31" i="1"/>
  <c r="L100" i="1" s="1"/>
  <c r="K31" i="1"/>
  <c r="J31" i="1"/>
  <c r="J18" i="1" s="1"/>
  <c r="I31" i="1"/>
  <c r="H31" i="1"/>
  <c r="F31" i="1"/>
  <c r="E31" i="1"/>
  <c r="B31" i="1"/>
  <c r="AE30" i="1"/>
  <c r="AD30" i="1"/>
  <c r="AD99" i="1" s="1"/>
  <c r="AC30" i="1"/>
  <c r="AB30" i="1"/>
  <c r="AA30" i="1"/>
  <c r="AA17" i="1" s="1"/>
  <c r="AA105" i="1" s="1"/>
  <c r="Z30" i="1"/>
  <c r="Z99" i="1" s="1"/>
  <c r="Y30" i="1"/>
  <c r="Y99" i="1" s="1"/>
  <c r="X30" i="1"/>
  <c r="W30" i="1"/>
  <c r="W17" i="1" s="1"/>
  <c r="W105" i="1" s="1"/>
  <c r="W104" i="1" s="1"/>
  <c r="V30" i="1"/>
  <c r="U30" i="1"/>
  <c r="U99" i="1" s="1"/>
  <c r="T30" i="1"/>
  <c r="S30" i="1"/>
  <c r="R30" i="1"/>
  <c r="Q30" i="1"/>
  <c r="P30" i="1"/>
  <c r="O30" i="1"/>
  <c r="N30" i="1"/>
  <c r="N99" i="1" s="1"/>
  <c r="M30" i="1"/>
  <c r="L30" i="1"/>
  <c r="K30" i="1"/>
  <c r="K17" i="1" s="1"/>
  <c r="K105" i="1" s="1"/>
  <c r="J30" i="1"/>
  <c r="J99" i="1" s="1"/>
  <c r="I30" i="1"/>
  <c r="I99" i="1" s="1"/>
  <c r="H30" i="1"/>
  <c r="E30" i="1"/>
  <c r="E29" i="1" s="1"/>
  <c r="F29" i="1" s="1"/>
  <c r="C30" i="1"/>
  <c r="B30" i="1"/>
  <c r="AD29" i="1"/>
  <c r="AA29" i="1"/>
  <c r="Z29" i="1"/>
  <c r="V29" i="1"/>
  <c r="S29" i="1"/>
  <c r="R29" i="1"/>
  <c r="N29" i="1"/>
  <c r="K29" i="1"/>
  <c r="J29" i="1"/>
  <c r="B29" i="1"/>
  <c r="E24" i="1"/>
  <c r="C24" i="1"/>
  <c r="C22" i="1" s="1"/>
  <c r="B24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E22" i="1"/>
  <c r="D22" i="1"/>
  <c r="B22" i="1"/>
  <c r="F22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 s="1"/>
  <c r="G20" i="1" s="1"/>
  <c r="E20" i="1"/>
  <c r="D20" i="1"/>
  <c r="B20" i="1"/>
  <c r="F20" i="1" s="1"/>
  <c r="AD19" i="1"/>
  <c r="AD107" i="1" s="1"/>
  <c r="AC19" i="1"/>
  <c r="AC107" i="1" s="1"/>
  <c r="AB19" i="1"/>
  <c r="AB107" i="1" s="1"/>
  <c r="Z19" i="1"/>
  <c r="X19" i="1"/>
  <c r="X107" i="1" s="1"/>
  <c r="V19" i="1"/>
  <c r="V107" i="1" s="1"/>
  <c r="T19" i="1"/>
  <c r="T107" i="1" s="1"/>
  <c r="R19" i="1"/>
  <c r="R107" i="1" s="1"/>
  <c r="Q19" i="1"/>
  <c r="Q107" i="1" s="1"/>
  <c r="P19" i="1"/>
  <c r="P107" i="1" s="1"/>
  <c r="N19" i="1"/>
  <c r="M19" i="1"/>
  <c r="L19" i="1"/>
  <c r="L107" i="1" s="1"/>
  <c r="J19" i="1"/>
  <c r="H19" i="1"/>
  <c r="H107" i="1" s="1"/>
  <c r="E19" i="1"/>
  <c r="AE18" i="1"/>
  <c r="AE106" i="1" s="1"/>
  <c r="AB18" i="1"/>
  <c r="AB106" i="1" s="1"/>
  <c r="AB104" i="1" s="1"/>
  <c r="AA18" i="1"/>
  <c r="AA106" i="1" s="1"/>
  <c r="X18" i="1"/>
  <c r="X106" i="1" s="1"/>
  <c r="W18" i="1"/>
  <c r="W106" i="1" s="1"/>
  <c r="T18" i="1"/>
  <c r="T106" i="1" s="1"/>
  <c r="S18" i="1"/>
  <c r="S106" i="1" s="1"/>
  <c r="P18" i="1"/>
  <c r="P106" i="1" s="1"/>
  <c r="O18" i="1"/>
  <c r="O106" i="1" s="1"/>
  <c r="L18" i="1"/>
  <c r="L16" i="1" s="1"/>
  <c r="K18" i="1"/>
  <c r="H18" i="1"/>
  <c r="H106" i="1" s="1"/>
  <c r="AD17" i="1"/>
  <c r="AD16" i="1" s="1"/>
  <c r="AC17" i="1"/>
  <c r="AB17" i="1"/>
  <c r="AB105" i="1" s="1"/>
  <c r="Z17" i="1"/>
  <c r="Z105" i="1" s="1"/>
  <c r="Y17" i="1"/>
  <c r="Y105" i="1" s="1"/>
  <c r="X17" i="1"/>
  <c r="X105" i="1" s="1"/>
  <c r="X104" i="1" s="1"/>
  <c r="V17" i="1"/>
  <c r="V105" i="1" s="1"/>
  <c r="U17" i="1"/>
  <c r="T17" i="1"/>
  <c r="T105" i="1" s="1"/>
  <c r="R17" i="1"/>
  <c r="R105" i="1" s="1"/>
  <c r="Q17" i="1"/>
  <c r="P17" i="1"/>
  <c r="P105" i="1" s="1"/>
  <c r="N17" i="1"/>
  <c r="N105" i="1" s="1"/>
  <c r="M17" i="1"/>
  <c r="L17" i="1"/>
  <c r="L105" i="1" s="1"/>
  <c r="J17" i="1"/>
  <c r="I17" i="1"/>
  <c r="H17" i="1"/>
  <c r="H16" i="1" s="1"/>
  <c r="D17" i="1"/>
  <c r="D105" i="1" s="1"/>
  <c r="B17" i="1"/>
  <c r="B105" i="1" s="1"/>
  <c r="AA16" i="1"/>
  <c r="Z16" i="1"/>
  <c r="W16" i="1"/>
  <c r="V16" i="1"/>
  <c r="P16" i="1"/>
  <c r="K16" i="1"/>
  <c r="J16" i="1"/>
  <c r="I98" i="1" l="1"/>
  <c r="Y104" i="1"/>
  <c r="R104" i="1"/>
  <c r="AC105" i="1"/>
  <c r="K98" i="1"/>
  <c r="W98" i="1"/>
  <c r="C78" i="1"/>
  <c r="C66" i="1"/>
  <c r="C64" i="1" s="1"/>
  <c r="G92" i="1"/>
  <c r="F92" i="1"/>
  <c r="AB16" i="1"/>
  <c r="I16" i="1"/>
  <c r="T104" i="1"/>
  <c r="O99" i="1"/>
  <c r="O17" i="1"/>
  <c r="S99" i="1"/>
  <c r="S17" i="1"/>
  <c r="AA104" i="1"/>
  <c r="AE99" i="1"/>
  <c r="AE17" i="1"/>
  <c r="P98" i="1"/>
  <c r="F50" i="1"/>
  <c r="G78" i="1"/>
  <c r="G88" i="1"/>
  <c r="W99" i="1"/>
  <c r="U105" i="1"/>
  <c r="L106" i="1"/>
  <c r="L104" i="1" s="1"/>
  <c r="N107" i="1"/>
  <c r="N16" i="1"/>
  <c r="X16" i="1"/>
  <c r="E17" i="1"/>
  <c r="P104" i="1"/>
  <c r="U16" i="1"/>
  <c r="I19" i="1"/>
  <c r="I107" i="1" s="1"/>
  <c r="Y19" i="1"/>
  <c r="Y107" i="1" s="1"/>
  <c r="G22" i="1"/>
  <c r="G24" i="1"/>
  <c r="F24" i="1"/>
  <c r="E18" i="1"/>
  <c r="G29" i="1"/>
  <c r="O29" i="1"/>
  <c r="W29" i="1"/>
  <c r="AE29" i="1"/>
  <c r="H99" i="1"/>
  <c r="H29" i="1"/>
  <c r="L99" i="1"/>
  <c r="L29" i="1"/>
  <c r="P99" i="1"/>
  <c r="P29" i="1"/>
  <c r="T99" i="1"/>
  <c r="T29" i="1"/>
  <c r="X99" i="1"/>
  <c r="X29" i="1"/>
  <c r="AB99" i="1"/>
  <c r="AB29" i="1"/>
  <c r="I29" i="1"/>
  <c r="I18" i="1"/>
  <c r="I106" i="1" s="1"/>
  <c r="M29" i="1"/>
  <c r="M18" i="1"/>
  <c r="M106" i="1" s="1"/>
  <c r="Q29" i="1"/>
  <c r="Q18" i="1"/>
  <c r="Q106" i="1" s="1"/>
  <c r="U29" i="1"/>
  <c r="U18" i="1"/>
  <c r="U106" i="1" s="1"/>
  <c r="Y29" i="1"/>
  <c r="Y18" i="1"/>
  <c r="Y106" i="1" s="1"/>
  <c r="AC29" i="1"/>
  <c r="AC18" i="1"/>
  <c r="AC106" i="1" s="1"/>
  <c r="F38" i="1"/>
  <c r="B36" i="1"/>
  <c r="F36" i="1" s="1"/>
  <c r="Y64" i="1"/>
  <c r="M64" i="1"/>
  <c r="Q100" i="1"/>
  <c r="Q98" i="1" s="1"/>
  <c r="Q64" i="1"/>
  <c r="U100" i="1"/>
  <c r="AC64" i="1"/>
  <c r="D101" i="1"/>
  <c r="D19" i="1"/>
  <c r="F78" i="1"/>
  <c r="R86" i="1"/>
  <c r="V86" i="1"/>
  <c r="C92" i="1"/>
  <c r="C89" i="1"/>
  <c r="AA99" i="1"/>
  <c r="B100" i="1"/>
  <c r="AC100" i="1"/>
  <c r="AC98" i="1" s="1"/>
  <c r="U101" i="1"/>
  <c r="AE101" i="1"/>
  <c r="AE98" i="1" s="1"/>
  <c r="H105" i="1"/>
  <c r="H104" i="1" s="1"/>
  <c r="C17" i="1"/>
  <c r="M105" i="1"/>
  <c r="M104" i="1" s="1"/>
  <c r="M16" i="1"/>
  <c r="G52" i="1"/>
  <c r="F52" i="1"/>
  <c r="E57" i="1"/>
  <c r="G59" i="1"/>
  <c r="I104" i="1"/>
  <c r="R16" i="1"/>
  <c r="K104" i="1"/>
  <c r="L98" i="1"/>
  <c r="G80" i="1"/>
  <c r="F80" i="1"/>
  <c r="T16" i="1"/>
  <c r="Q105" i="1"/>
  <c r="Q104" i="1" s="1"/>
  <c r="Q16" i="1"/>
  <c r="G19" i="1"/>
  <c r="J107" i="1"/>
  <c r="J104" i="1" s="1"/>
  <c r="Z107" i="1"/>
  <c r="J106" i="1"/>
  <c r="B110" i="1" s="1"/>
  <c r="N106" i="1"/>
  <c r="N104" i="1" s="1"/>
  <c r="R106" i="1"/>
  <c r="V106" i="1"/>
  <c r="V104" i="1" s="1"/>
  <c r="Z106" i="1"/>
  <c r="Z104" i="1" s="1"/>
  <c r="AD106" i="1"/>
  <c r="AD104" i="1" s="1"/>
  <c r="C36" i="1"/>
  <c r="G36" i="1" s="1"/>
  <c r="C31" i="1"/>
  <c r="C29" i="1" s="1"/>
  <c r="D43" i="1"/>
  <c r="D31" i="1"/>
  <c r="U64" i="1"/>
  <c r="E66" i="1"/>
  <c r="J100" i="1"/>
  <c r="J64" i="1"/>
  <c r="N100" i="1"/>
  <c r="N98" i="1" s="1"/>
  <c r="N64" i="1"/>
  <c r="R100" i="1"/>
  <c r="R98" i="1" s="1"/>
  <c r="R64" i="1"/>
  <c r="V100" i="1"/>
  <c r="V98" i="1" s="1"/>
  <c r="V64" i="1"/>
  <c r="Z100" i="1"/>
  <c r="Z98" i="1" s="1"/>
  <c r="Z64" i="1"/>
  <c r="AD100" i="1"/>
  <c r="AD98" i="1" s="1"/>
  <c r="AD64" i="1"/>
  <c r="G67" i="1"/>
  <c r="S101" i="1"/>
  <c r="S98" i="1" s="1"/>
  <c r="W101" i="1"/>
  <c r="B67" i="1"/>
  <c r="B19" i="1" s="1"/>
  <c r="B71" i="1"/>
  <c r="C86" i="1"/>
  <c r="G87" i="1"/>
  <c r="F87" i="1"/>
  <c r="F95" i="1"/>
  <c r="G95" i="1"/>
  <c r="T98" i="1"/>
  <c r="K101" i="1"/>
  <c r="C19" i="1"/>
  <c r="E71" i="1"/>
  <c r="H101" i="1"/>
  <c r="L101" i="1"/>
  <c r="P101" i="1"/>
  <c r="T101" i="1"/>
  <c r="X101" i="1"/>
  <c r="X98" i="1" s="1"/>
  <c r="AB101" i="1"/>
  <c r="AB98" i="1" s="1"/>
  <c r="F74" i="1"/>
  <c r="C101" i="1" l="1"/>
  <c r="C107" i="1" s="1"/>
  <c r="B101" i="1"/>
  <c r="D29" i="1"/>
  <c r="D100" i="1"/>
  <c r="D98" i="1" s="1"/>
  <c r="D18" i="1"/>
  <c r="C112" i="1"/>
  <c r="B98" i="1"/>
  <c r="S105" i="1"/>
  <c r="S104" i="1" s="1"/>
  <c r="S16" i="1"/>
  <c r="F71" i="1"/>
  <c r="G71" i="1"/>
  <c r="F19" i="1"/>
  <c r="B107" i="1"/>
  <c r="B104" i="1" s="1"/>
  <c r="F67" i="1"/>
  <c r="F18" i="1"/>
  <c r="E106" i="1"/>
  <c r="AE16" i="1"/>
  <c r="AE105" i="1"/>
  <c r="AE104" i="1" s="1"/>
  <c r="G66" i="1"/>
  <c r="E64" i="1"/>
  <c r="F66" i="1"/>
  <c r="G31" i="1"/>
  <c r="C18" i="1"/>
  <c r="C106" i="1" s="1"/>
  <c r="B64" i="1"/>
  <c r="Y16" i="1"/>
  <c r="C105" i="1"/>
  <c r="U98" i="1"/>
  <c r="G17" i="1"/>
  <c r="E16" i="1"/>
  <c r="E105" i="1"/>
  <c r="F17" i="1"/>
  <c r="O105" i="1"/>
  <c r="O104" i="1" s="1"/>
  <c r="O16" i="1"/>
  <c r="AC16" i="1"/>
  <c r="D107" i="1"/>
  <c r="D89" i="1"/>
  <c r="D86" i="1" s="1"/>
  <c r="J98" i="1"/>
  <c r="C100" i="1"/>
  <c r="C98" i="1" s="1"/>
  <c r="B16" i="1"/>
  <c r="G57" i="1"/>
  <c r="F57" i="1"/>
  <c r="E101" i="1"/>
  <c r="H98" i="1"/>
  <c r="U104" i="1"/>
  <c r="AC104" i="1"/>
  <c r="E100" i="1"/>
  <c r="E107" i="1" l="1"/>
  <c r="G101" i="1"/>
  <c r="F101" i="1"/>
  <c r="E89" i="1"/>
  <c r="G105" i="1"/>
  <c r="E104" i="1"/>
  <c r="F105" i="1"/>
  <c r="C16" i="1"/>
  <c r="G16" i="1" s="1"/>
  <c r="F16" i="1"/>
  <c r="F100" i="1"/>
  <c r="G100" i="1"/>
  <c r="E98" i="1"/>
  <c r="G18" i="1"/>
  <c r="C104" i="1"/>
  <c r="F64" i="1"/>
  <c r="G64" i="1"/>
  <c r="F106" i="1"/>
  <c r="G106" i="1"/>
  <c r="D106" i="1"/>
  <c r="D104" i="1" s="1"/>
  <c r="D16" i="1"/>
  <c r="G89" i="1" l="1"/>
  <c r="F89" i="1"/>
  <c r="E86" i="1"/>
  <c r="F104" i="1"/>
  <c r="G104" i="1"/>
  <c r="G98" i="1"/>
  <c r="F98" i="1"/>
  <c r="F107" i="1"/>
  <c r="G107" i="1"/>
  <c r="G86" i="1" l="1"/>
  <c r="F86" i="1"/>
</calcChain>
</file>

<file path=xl/sharedStrings.xml><?xml version="1.0" encoding="utf-8"?>
<sst xmlns="http://schemas.openxmlformats.org/spreadsheetml/2006/main" count="154" uniqueCount="60">
  <si>
    <t>«Социальное и демографическое развитие города Когалыма» (постановление Администрации города Когалыма от 11.10.2013 №2904)</t>
  </si>
  <si>
    <t>Наименование мероприятий программы</t>
  </si>
  <si>
    <t>План на 2022         год</t>
  </si>
  <si>
    <t>План на 01.06.2022</t>
  </si>
  <si>
    <t>Профинансировано на 01.06.2022</t>
  </si>
  <si>
    <t>Кассовый расход на 01.06.2022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</si>
  <si>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</si>
  <si>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</si>
  <si>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</si>
  <si>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</si>
  <si>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</si>
  <si>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</si>
  <si>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</si>
  <si>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</si>
  <si>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</si>
  <si>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</si>
  <si>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</si>
  <si>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</si>
  <si>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</si>
  <si>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</si>
  <si>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</si>
  <si>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</si>
  <si>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</si>
  <si>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касса</t>
  </si>
  <si>
    <t>Подпрограмма 1 «Поддержка семьи, материнства и детства»</t>
  </si>
  <si>
    <t>Процессная часть подпрограммы 1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</si>
  <si>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</si>
  <si>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</si>
  <si>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</si>
  <si>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</si>
  <si>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источники финансирования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</si>
  <si>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(I)</t>
  </si>
  <si>
    <t xml:space="preserve">На 01.06.2022 года 46 приёмных родителя являются получателями вознаграждения за воспитание 65 приёмных детей.      Экономия 266,95 тыс.руб.   Экономия сложилась в связи с тем, что приемные родители, получающие страховые пенсии в соответствии с законодательством РФ исключены из числа застрахованных лиц по обязательному пенсионному страхованию. 2 родителя/1 ребёнка – нахождение ребенка в бюджетном учреждении ХМАО-Югры "Пыть-Яхский комплексный центр социального обслуживания населения.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</si>
  <si>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т.ч. бюджет города Когалыма в части софинансирования</t>
  </si>
  <si>
    <t>1.2.Исполнение Администрацией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 (II)</t>
  </si>
  <si>
    <t>1.2.1.Исполнение Администрацией города Когалыма отдельных государственных полномочий по осуществлению деятельности по опеке и попечительству</t>
  </si>
  <si>
    <t xml:space="preserve">Остаток плана на 01.06.2022г. составляет 26385,31 руб., в т.ч.:
1) 2282,22 руб. - экономия по торгам (приобртение конверотв);
2) 24103,09 руб. - т.к. МК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с учетом расходных материалов. За 5 месяцев 2022 года расходные материалы заменены на меньшую сумму, чем было запланировано.
</t>
  </si>
  <si>
    <t>1.2.2. Выплата субсидий в целях возмещения затрат организациям, осуществляющим подготовку граждан, выразивших свое желание стать опекунами или попечителями несовершеннолетних граждан, либо принять детей, оставшихся без попечения родителей, в семью на воспитание в иных установленных семейным законодательством Российской Федерации</t>
  </si>
  <si>
    <t xml:space="preserve">С 2019 года полномочие органа опеки и попечительства по подготовке граждан, выразивших желание стать опекунами 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</t>
  </si>
  <si>
    <t xml:space="preserve">1.3.Организация отдыха и оздоровления детей-сирот и детей, оставшихся без попечения родителей (I) </t>
  </si>
  <si>
    <t>В 2022 году запланировано размещение двух  аукционов в электронной форме среди субъектов малого предпринимательства, социально ориентированных некоммерческих организаций на оказание услуг по организации отдыха детей-сирот и детей, оставшихся без попечения родителей в детском оздоровительном лагере с обеспечением доставки детей к месту отдыха и обратно.</t>
  </si>
  <si>
    <t xml:space="preserve">1.4.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 (III) </t>
  </si>
  <si>
    <t xml:space="preserve">Остаток плана на 01.06.2022г. составляет 42095,53 руб., в т.ч.:
1) 7389,01 руб.- фактические расходы на услуги связи сложились меньше, чем было запланировано;
2) 1007,19 руб. - экономия по торгам (приобртение конверотв);
3) 33699,33 руб. - т.к., 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За 5 месяцев 2022 года расходные материалы заменены на меньшую сумму, чем было запланировано.
</t>
  </si>
  <si>
    <t>Неисполнение по заработной плате и начислениям по оплате труда в связи с тем, что выплата денежного поощрения по результатам работы за год была выплачена за фактически отработанное время. А также в результате наличия  листов нетрудоспособности.                                                              Неисполнение по командировочным расходам образовалось в связи с проведением мероприятия в режиме видеоконференцсвязи.                                     Неисполнение по страхованию жизни и здоровья муниципальных служащих, в результате проведения аукциона в электронной форме.</t>
  </si>
  <si>
    <t xml:space="preserve">1.5. Повышение уровня благосостояния граждан, нуждающихся в особой заботе государства (I) 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</si>
  <si>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2022 году – 11 человек.
В 2022 году на реализацию муниципальной программы «Социальное и демографическое развитие города Когалыма» предусмотрены средства на приобретение 10 жилых помещений в размере 23 445 700 рублей. в том числе: 
- средства бюджета ХМАО– Югры – 19 661 400  рублей;
- средства бюджета г.Когалыма – 3 784 300 рублей.
В соответствии с распоряжением Губернатора ХМАО-Югры от 25.04.2022 №109-рг «О дополнительных мерах по обеспечению социально-экономического развития» приобретение жилых помещений возложено на Депимущества ХМАО-Югры.</t>
  </si>
  <si>
    <t>1.5.1.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</si>
  <si>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1.5.2. Обеспечение дополнительных гарантий прав на жилое помещение детей-сирот и детей, оставшихся без попечения родителей, лиц из числа детей - сирот и детей, оставшихся без попечения родителей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</si>
  <si>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предусматрена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 (с 01.01.2021 года - не менее 0,5 ед.).
С 2017 года по 2021 год 5 специалистов отдела опеки и попечительства (по 0,1 штатной единице) осуществляют контроль за использованием и (или) распоряжением,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На 01.06.2022 неисполнение субвенции составляет   48,28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</si>
  <si>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 «Социальная поддержка отдельных категорий граждан»</t>
  </si>
  <si>
    <t>Процессная часть подпрограммы 2</t>
  </si>
  <si>
    <t>привлеченные средства</t>
  </si>
  <si>
    <t xml:space="preserve">2.1. Оказание поддержки гражданам удостоенным звания «Почётный гражданин города Когалыма» (IV) </t>
  </si>
  <si>
    <r>
      <rPr>
        <sz val="14"/>
        <rFont val="Times New Roman"/>
        <family val="1"/>
        <charset val="204"/>
      </rPr>
      <t>С 2022 года в соответствии с решением Думы города Когалыма от 24.09.2021 №608-ГД "О внесении изменения в решение Думы города Когалыма от 23.09.2014 №456-ГД" гражданам, удостоенным звания "Почётный гражданин города Когалыма" муниципальными правовыми актами могут быть предусмотрены меры социальной поддержки:                                                       - ежегодное материальное вознаграждение ко Дню города Когалыма в размере 115500 руб.;                                                                                                                    - оплата услуг по погребению Почётного гражданина города Когалыма, изготовлению и установке ему памятника (надгробия) на территории города Когалыма в сумме до 100000 руб.</t>
    </r>
    <r>
      <rPr>
        <sz val="14"/>
        <color rgb="FFC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</si>
  <si>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Всего по муниципальной программе:</t>
  </si>
  <si>
    <t>Процессная часть в целом по муниципальной программе</t>
  </si>
  <si>
    <t>Руководитель структурного подразделения ____________А.А.Анищенко</t>
  </si>
  <si>
    <t>Ответственный за составление сетевого графика О.Р.Орехова, тел. 93-544</t>
  </si>
  <si>
    <t>07.06.2022 г.</t>
  </si>
  <si>
    <t xml:space="preserve">На 01.06.2022 года экономия составляет 1073,62 тыс.руб.  Неисполнение по заработной плате и начислениям на оплату труда сложилось согласно фактически отработанного времени, в результате наличия листов нетрудоспособности.                                                                                                                                                                     
Неисполнение по прочим выплатам персоналу (гарантии) сложилась в связи с тем, что муниципальные служащие Администрации города Когалыма за текущий период не воспользовались правом на оплату лечебного проезда и частичную компенсацию стоимости оздоровительных и санаторно-курортных путевок; в связи с фактическими расходами на оплату коммунальных услуг согласно показаниям приборов учета;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</si>
</sst>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#,##0.000\ _₽"/>
    <numFmt numFmtId="167" formatCode="#,##0.00\ _₽"/>
    <numFmt numFmtId="168" formatCode="#,##0.00_ ;[Red]\-#,##0.00\ "/>
    <numFmt numFmtId="169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0" fillId="0" borderId="6" xfId="0" applyFont="1" applyFill="1" applyBorder="1" applyAlignment="1" applyProtection="1">
      <alignment wrapText="1"/>
    </xf>
    <xf numFmtId="0" fontId="13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10" fillId="0" borderId="6" xfId="0" applyNumberFormat="1" applyFont="1" applyFill="1" applyBorder="1" applyAlignment="1">
      <alignment horizontal="justify" wrapText="1"/>
    </xf>
    <xf numFmtId="167" fontId="10" fillId="0" borderId="6" xfId="0" applyNumberFormat="1" applyFont="1" applyFill="1" applyBorder="1" applyAlignment="1">
      <alignment horizontal="right" wrapText="1"/>
    </xf>
    <xf numFmtId="167" fontId="10" fillId="0" borderId="6" xfId="0" applyNumberFormat="1" applyFont="1" applyFill="1" applyBorder="1" applyAlignment="1" applyProtection="1">
      <alignment horizontal="right" vertical="center" wrapText="1"/>
    </xf>
    <xf numFmtId="0" fontId="13" fillId="0" borderId="6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166" fontId="6" fillId="0" borderId="6" xfId="0" applyNumberFormat="1" applyFont="1" applyFill="1" applyBorder="1" applyAlignment="1">
      <alignment horizontal="justify" wrapText="1"/>
    </xf>
    <xf numFmtId="167" fontId="6" fillId="0" borderId="6" xfId="0" applyNumberFormat="1" applyFont="1" applyFill="1" applyBorder="1" applyAlignment="1">
      <alignment horizontal="right" wrapText="1"/>
    </xf>
    <xf numFmtId="168" fontId="6" fillId="0" borderId="6" xfId="0" applyNumberFormat="1" applyFont="1" applyFill="1" applyBorder="1" applyAlignment="1">
      <alignment horizontal="right" wrapText="1"/>
    </xf>
    <xf numFmtId="168" fontId="6" fillId="0" borderId="6" xfId="2" applyNumberFormat="1" applyFont="1" applyFill="1" applyBorder="1" applyAlignment="1">
      <alignment horizontal="right"/>
    </xf>
    <xf numFmtId="168" fontId="6" fillId="0" borderId="6" xfId="0" applyNumberFormat="1" applyFont="1" applyFill="1" applyBorder="1" applyAlignment="1">
      <alignment horizontal="right"/>
    </xf>
    <xf numFmtId="167" fontId="12" fillId="0" borderId="6" xfId="0" applyNumberFormat="1" applyFont="1" applyFill="1" applyBorder="1" applyAlignment="1">
      <alignment horizontal="right" wrapText="1"/>
    </xf>
    <xf numFmtId="168" fontId="6" fillId="0" borderId="6" xfId="0" applyNumberFormat="1" applyFont="1" applyFill="1" applyBorder="1" applyAlignment="1">
      <alignment horizontal="justify" wrapText="1"/>
    </xf>
    <xf numFmtId="0" fontId="10" fillId="0" borderId="6" xfId="0" applyFont="1" applyFill="1" applyBorder="1" applyAlignment="1">
      <alignment horizontal="left" vertical="top" wrapText="1"/>
    </xf>
    <xf numFmtId="168" fontId="10" fillId="0" borderId="6" xfId="0" applyNumberFormat="1" applyFont="1" applyFill="1" applyBorder="1" applyAlignment="1">
      <alignment horizontal="right" wrapText="1"/>
    </xf>
    <xf numFmtId="168" fontId="10" fillId="0" borderId="6" xfId="0" applyNumberFormat="1" applyFont="1" applyFill="1" applyBorder="1" applyAlignment="1" applyProtection="1">
      <alignment horizontal="right" wrapText="1"/>
    </xf>
    <xf numFmtId="49" fontId="6" fillId="0" borderId="6" xfId="0" applyNumberFormat="1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>
      <alignment horizontal="justify" wrapText="1"/>
    </xf>
    <xf numFmtId="168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justify" wrapText="1"/>
    </xf>
    <xf numFmtId="164" fontId="10" fillId="0" borderId="6" xfId="0" applyNumberFormat="1" applyFont="1" applyFill="1" applyBorder="1" applyAlignment="1" applyProtection="1">
      <alignment horizontal="right" vertical="center" wrapText="1"/>
    </xf>
    <xf numFmtId="164" fontId="10" fillId="0" borderId="6" xfId="0" applyNumberFormat="1" applyFont="1" applyFill="1" applyBorder="1" applyAlignment="1" applyProtection="1">
      <alignment vertical="center" wrapText="1"/>
    </xf>
    <xf numFmtId="168" fontId="6" fillId="0" borderId="6" xfId="0" applyNumberFormat="1" applyFont="1" applyFill="1" applyBorder="1" applyAlignment="1" applyProtection="1">
      <alignment horizontal="right" wrapText="1"/>
    </xf>
    <xf numFmtId="168" fontId="6" fillId="0" borderId="6" xfId="0" applyNumberFormat="1" applyFont="1" applyFill="1" applyBorder="1" applyAlignment="1" applyProtection="1">
      <alignment horizontal="center" wrapText="1"/>
    </xf>
    <xf numFmtId="168" fontId="10" fillId="0" borderId="6" xfId="0" applyNumberFormat="1" applyFont="1" applyFill="1" applyBorder="1" applyAlignment="1" applyProtection="1">
      <alignment horizontal="right" vertical="center" wrapText="1"/>
    </xf>
    <xf numFmtId="168" fontId="10" fillId="0" borderId="6" xfId="0" applyNumberFormat="1" applyFont="1" applyFill="1" applyBorder="1" applyAlignment="1" applyProtection="1">
      <alignment vertical="center" wrapText="1"/>
    </xf>
    <xf numFmtId="168" fontId="6" fillId="0" borderId="6" xfId="0" applyNumberFormat="1" applyFont="1" applyFill="1" applyBorder="1" applyAlignment="1">
      <alignment horizontal="left" wrapText="1"/>
    </xf>
    <xf numFmtId="168" fontId="10" fillId="0" borderId="6" xfId="0" applyNumberFormat="1" applyFont="1" applyFill="1" applyBorder="1" applyAlignment="1">
      <alignment horizontal="left" vertical="top" wrapText="1"/>
    </xf>
    <xf numFmtId="168" fontId="6" fillId="0" borderId="6" xfId="0" applyNumberFormat="1" applyFont="1" applyFill="1" applyBorder="1" applyAlignment="1" applyProtection="1">
      <alignment horizontal="left" vertical="top" wrapText="1"/>
    </xf>
    <xf numFmtId="168" fontId="10" fillId="0" borderId="6" xfId="0" applyNumberFormat="1" applyFont="1" applyFill="1" applyBorder="1" applyAlignment="1">
      <alignment horizontal="justify" wrapText="1"/>
    </xf>
    <xf numFmtId="168" fontId="6" fillId="0" borderId="6" xfId="0" applyNumberFormat="1" applyFont="1" applyFill="1" applyBorder="1" applyAlignment="1" applyProtection="1">
      <alignment horizontal="center" vertical="center" wrapText="1"/>
    </xf>
    <xf numFmtId="168" fontId="10" fillId="0" borderId="0" xfId="0" applyNumberFormat="1" applyFont="1" applyFill="1" applyBorder="1" applyAlignment="1" applyProtection="1">
      <alignment vertical="center" wrapText="1"/>
    </xf>
    <xf numFmtId="168" fontId="10" fillId="0" borderId="6" xfId="0" applyNumberFormat="1" applyFont="1" applyFill="1" applyBorder="1" applyAlignment="1">
      <alignment horizontal="left" wrapText="1"/>
    </xf>
    <xf numFmtId="168" fontId="6" fillId="0" borderId="6" xfId="0" applyNumberFormat="1" applyFont="1" applyFill="1" applyBorder="1" applyAlignment="1" applyProtection="1">
      <alignment horizontal="left" vertical="center" wrapText="1"/>
    </xf>
    <xf numFmtId="168" fontId="6" fillId="0" borderId="6" xfId="0" applyNumberFormat="1" applyFont="1" applyFill="1" applyBorder="1" applyAlignment="1" applyProtection="1">
      <alignment horizontal="right"/>
    </xf>
    <xf numFmtId="168" fontId="6" fillId="0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wrapText="1"/>
    </xf>
    <xf numFmtId="164" fontId="10" fillId="0" borderId="6" xfId="0" applyNumberFormat="1" applyFont="1" applyFill="1" applyBorder="1" applyAlignment="1" applyProtection="1">
      <alignment horizontal="right" wrapText="1"/>
    </xf>
    <xf numFmtId="164" fontId="6" fillId="0" borderId="6" xfId="0" applyNumberFormat="1" applyFont="1" applyFill="1" applyBorder="1" applyAlignment="1" applyProtection="1">
      <alignment horizontal="left" vertical="top" wrapText="1"/>
    </xf>
    <xf numFmtId="164" fontId="6" fillId="0" borderId="6" xfId="0" applyNumberFormat="1" applyFont="1" applyFill="1" applyBorder="1" applyAlignment="1" applyProtection="1">
      <alignment horizontal="center" wrapText="1"/>
    </xf>
    <xf numFmtId="0" fontId="6" fillId="0" borderId="6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left" vertical="top" wrapText="1"/>
    </xf>
    <xf numFmtId="2" fontId="10" fillId="0" borderId="6" xfId="0" applyNumberFormat="1" applyFont="1" applyFill="1" applyBorder="1" applyAlignment="1">
      <alignment horizontal="right" wrapText="1"/>
    </xf>
    <xf numFmtId="2" fontId="6" fillId="0" borderId="6" xfId="0" applyNumberFormat="1" applyFont="1" applyFill="1" applyBorder="1" applyAlignment="1">
      <alignment horizontal="right" wrapText="1"/>
    </xf>
    <xf numFmtId="168" fontId="10" fillId="0" borderId="6" xfId="2" applyNumberFormat="1" applyFont="1" applyFill="1" applyBorder="1" applyAlignment="1">
      <alignment horizontal="right"/>
    </xf>
    <xf numFmtId="168" fontId="10" fillId="0" borderId="6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top"/>
    </xf>
    <xf numFmtId="167" fontId="10" fillId="0" borderId="6" xfId="0" applyNumberFormat="1" applyFont="1" applyFill="1" applyBorder="1" applyAlignment="1">
      <alignment horizontal="right" vertical="center" wrapText="1"/>
    </xf>
    <xf numFmtId="167" fontId="6" fillId="0" borderId="6" xfId="0" applyNumberFormat="1" applyFont="1" applyFill="1" applyBorder="1" applyAlignment="1">
      <alignment horizontal="right" vertical="center" wrapText="1"/>
    </xf>
    <xf numFmtId="168" fontId="6" fillId="0" borderId="6" xfId="0" applyNumberFormat="1" applyFont="1" applyFill="1" applyBorder="1" applyAlignment="1">
      <alignment horizontal="right" vertical="center" wrapText="1"/>
    </xf>
    <xf numFmtId="168" fontId="6" fillId="0" borderId="6" xfId="2" applyNumberFormat="1" applyFont="1" applyFill="1" applyBorder="1" applyAlignment="1">
      <alignment horizontal="right" vertical="center"/>
    </xf>
    <xf numFmtId="168" fontId="6" fillId="0" borderId="6" xfId="0" applyNumberFormat="1" applyFont="1" applyFill="1" applyBorder="1" applyAlignment="1">
      <alignment horizontal="right" vertical="center"/>
    </xf>
    <xf numFmtId="168" fontId="10" fillId="0" borderId="6" xfId="0" applyNumberFormat="1" applyFont="1" applyFill="1" applyBorder="1" applyAlignment="1">
      <alignment horizontal="right" vertical="center" wrapText="1"/>
    </xf>
    <xf numFmtId="168" fontId="14" fillId="0" borderId="6" xfId="0" applyNumberFormat="1" applyFont="1" applyFill="1" applyBorder="1" applyAlignment="1" applyProtection="1">
      <alignment horizontal="left" vertical="top" wrapText="1"/>
    </xf>
    <xf numFmtId="168" fontId="6" fillId="0" borderId="6" xfId="0" applyNumberFormat="1" applyFont="1" applyFill="1" applyBorder="1" applyAlignment="1" applyProtection="1">
      <alignment horizontal="right" vertical="center"/>
    </xf>
    <xf numFmtId="168" fontId="6" fillId="0" borderId="6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justify" vertical="center" wrapText="1"/>
    </xf>
    <xf numFmtId="2" fontId="10" fillId="0" borderId="6" xfId="0" applyNumberFormat="1" applyFont="1" applyFill="1" applyBorder="1" applyAlignment="1">
      <alignment horizontal="right" vertical="center" wrapText="1"/>
    </xf>
    <xf numFmtId="168" fontId="10" fillId="0" borderId="6" xfId="0" applyNumberFormat="1" applyFont="1" applyFill="1" applyBorder="1" applyAlignment="1" applyProtection="1">
      <alignment horizontal="center" vertical="center" wrapText="1"/>
    </xf>
    <xf numFmtId="2" fontId="6" fillId="0" borderId="6" xfId="0" applyNumberFormat="1" applyFont="1" applyFill="1" applyBorder="1" applyAlignment="1" applyProtection="1">
      <alignment horizontal="right" vertical="center" wrapText="1"/>
    </xf>
    <xf numFmtId="2" fontId="6" fillId="0" borderId="6" xfId="0" applyNumberFormat="1" applyFont="1" applyFill="1" applyBorder="1" applyAlignment="1">
      <alignment horizontal="right" vertical="center" wrapText="1"/>
    </xf>
    <xf numFmtId="2" fontId="15" fillId="0" borderId="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166" fontId="6" fillId="0" borderId="6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2" fontId="6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8"/>
  <sheetViews>
    <sheetView tabSelected="1" zoomScale="60" zoomScaleNormal="60" workbookViewId="0">
      <pane xSplit="1" ySplit="13" topLeftCell="W17" activePane="bottomRight" state="frozen"/>
      <selection pane="topRight" activeCell="B1" sqref="B1"/>
      <selection pane="bottomLeft" activeCell="A14" sqref="A14"/>
      <selection pane="bottomRight" activeCell="AF28" sqref="AF28"/>
    </sheetView>
  </sheetViews>
  <sheetFormatPr defaultRowHeight="15.75" x14ac:dyDescent="0.25"/>
  <cols>
    <col min="1" max="1" width="49" style="1" customWidth="1"/>
    <col min="2" max="7" width="18.5703125" style="1" customWidth="1"/>
    <col min="8" max="19" width="16.28515625" style="2" customWidth="1"/>
    <col min="20" max="31" width="16.28515625" style="3" customWidth="1"/>
    <col min="32" max="32" width="87.5703125" style="3" customWidth="1"/>
    <col min="33" max="33" width="15.7109375" style="2" bestFit="1" customWidth="1"/>
    <col min="34" max="274" width="9.140625" style="2"/>
    <col min="275" max="275" width="45.42578125" style="2" customWidth="1"/>
    <col min="276" max="276" width="18.5703125" style="2" customWidth="1"/>
    <col min="277" max="288" width="16.28515625" style="2" customWidth="1"/>
    <col min="289" max="530" width="9.140625" style="2"/>
    <col min="531" max="531" width="45.42578125" style="2" customWidth="1"/>
    <col min="532" max="532" width="18.5703125" style="2" customWidth="1"/>
    <col min="533" max="544" width="16.28515625" style="2" customWidth="1"/>
    <col min="545" max="786" width="9.140625" style="2"/>
    <col min="787" max="787" width="45.42578125" style="2" customWidth="1"/>
    <col min="788" max="788" width="18.5703125" style="2" customWidth="1"/>
    <col min="789" max="800" width="16.28515625" style="2" customWidth="1"/>
    <col min="801" max="1042" width="9.140625" style="2"/>
    <col min="1043" max="1043" width="45.42578125" style="2" customWidth="1"/>
    <col min="1044" max="1044" width="18.5703125" style="2" customWidth="1"/>
    <col min="1045" max="1056" width="16.28515625" style="2" customWidth="1"/>
    <col min="1057" max="1298" width="9.140625" style="2"/>
    <col min="1299" max="1299" width="45.42578125" style="2" customWidth="1"/>
    <col min="1300" max="1300" width="18.5703125" style="2" customWidth="1"/>
    <col min="1301" max="1312" width="16.28515625" style="2" customWidth="1"/>
    <col min="1313" max="1554" width="9.140625" style="2"/>
    <col min="1555" max="1555" width="45.42578125" style="2" customWidth="1"/>
    <col min="1556" max="1556" width="18.5703125" style="2" customWidth="1"/>
    <col min="1557" max="1568" width="16.28515625" style="2" customWidth="1"/>
    <col min="1569" max="1810" width="9.140625" style="2"/>
    <col min="1811" max="1811" width="45.42578125" style="2" customWidth="1"/>
    <col min="1812" max="1812" width="18.5703125" style="2" customWidth="1"/>
    <col min="1813" max="1824" width="16.28515625" style="2" customWidth="1"/>
    <col min="1825" max="2066" width="9.140625" style="2"/>
    <col min="2067" max="2067" width="45.42578125" style="2" customWidth="1"/>
    <col min="2068" max="2068" width="18.5703125" style="2" customWidth="1"/>
    <col min="2069" max="2080" width="16.28515625" style="2" customWidth="1"/>
    <col min="2081" max="2322" width="9.140625" style="2"/>
    <col min="2323" max="2323" width="45.42578125" style="2" customWidth="1"/>
    <col min="2324" max="2324" width="18.5703125" style="2" customWidth="1"/>
    <col min="2325" max="2336" width="16.28515625" style="2" customWidth="1"/>
    <col min="2337" max="2578" width="9.140625" style="2"/>
    <col min="2579" max="2579" width="45.42578125" style="2" customWidth="1"/>
    <col min="2580" max="2580" width="18.5703125" style="2" customWidth="1"/>
    <col min="2581" max="2592" width="16.28515625" style="2" customWidth="1"/>
    <col min="2593" max="2834" width="9.140625" style="2"/>
    <col min="2835" max="2835" width="45.42578125" style="2" customWidth="1"/>
    <col min="2836" max="2836" width="18.5703125" style="2" customWidth="1"/>
    <col min="2837" max="2848" width="16.28515625" style="2" customWidth="1"/>
    <col min="2849" max="3090" width="9.140625" style="2"/>
    <col min="3091" max="3091" width="45.42578125" style="2" customWidth="1"/>
    <col min="3092" max="3092" width="18.5703125" style="2" customWidth="1"/>
    <col min="3093" max="3104" width="16.28515625" style="2" customWidth="1"/>
    <col min="3105" max="3346" width="9.140625" style="2"/>
    <col min="3347" max="3347" width="45.42578125" style="2" customWidth="1"/>
    <col min="3348" max="3348" width="18.5703125" style="2" customWidth="1"/>
    <col min="3349" max="3360" width="16.28515625" style="2" customWidth="1"/>
    <col min="3361" max="3602" width="9.140625" style="2"/>
    <col min="3603" max="3603" width="45.42578125" style="2" customWidth="1"/>
    <col min="3604" max="3604" width="18.5703125" style="2" customWidth="1"/>
    <col min="3605" max="3616" width="16.28515625" style="2" customWidth="1"/>
    <col min="3617" max="3858" width="9.140625" style="2"/>
    <col min="3859" max="3859" width="45.42578125" style="2" customWidth="1"/>
    <col min="3860" max="3860" width="18.5703125" style="2" customWidth="1"/>
    <col min="3861" max="3872" width="16.28515625" style="2" customWidth="1"/>
    <col min="3873" max="4114" width="9.140625" style="2"/>
    <col min="4115" max="4115" width="45.42578125" style="2" customWidth="1"/>
    <col min="4116" max="4116" width="18.5703125" style="2" customWidth="1"/>
    <col min="4117" max="4128" width="16.28515625" style="2" customWidth="1"/>
    <col min="4129" max="4370" width="9.140625" style="2"/>
    <col min="4371" max="4371" width="45.42578125" style="2" customWidth="1"/>
    <col min="4372" max="4372" width="18.5703125" style="2" customWidth="1"/>
    <col min="4373" max="4384" width="16.28515625" style="2" customWidth="1"/>
    <col min="4385" max="4626" width="9.140625" style="2"/>
    <col min="4627" max="4627" width="45.42578125" style="2" customWidth="1"/>
    <col min="4628" max="4628" width="18.5703125" style="2" customWidth="1"/>
    <col min="4629" max="4640" width="16.28515625" style="2" customWidth="1"/>
    <col min="4641" max="4882" width="9.140625" style="2"/>
    <col min="4883" max="4883" width="45.42578125" style="2" customWidth="1"/>
    <col min="4884" max="4884" width="18.5703125" style="2" customWidth="1"/>
    <col min="4885" max="4896" width="16.28515625" style="2" customWidth="1"/>
    <col min="4897" max="5138" width="9.140625" style="2"/>
    <col min="5139" max="5139" width="45.42578125" style="2" customWidth="1"/>
    <col min="5140" max="5140" width="18.5703125" style="2" customWidth="1"/>
    <col min="5141" max="5152" width="16.28515625" style="2" customWidth="1"/>
    <col min="5153" max="5394" width="9.140625" style="2"/>
    <col min="5395" max="5395" width="45.42578125" style="2" customWidth="1"/>
    <col min="5396" max="5396" width="18.5703125" style="2" customWidth="1"/>
    <col min="5397" max="5408" width="16.28515625" style="2" customWidth="1"/>
    <col min="5409" max="5650" width="9.140625" style="2"/>
    <col min="5651" max="5651" width="45.42578125" style="2" customWidth="1"/>
    <col min="5652" max="5652" width="18.5703125" style="2" customWidth="1"/>
    <col min="5653" max="5664" width="16.28515625" style="2" customWidth="1"/>
    <col min="5665" max="5906" width="9.140625" style="2"/>
    <col min="5907" max="5907" width="45.42578125" style="2" customWidth="1"/>
    <col min="5908" max="5908" width="18.5703125" style="2" customWidth="1"/>
    <col min="5909" max="5920" width="16.28515625" style="2" customWidth="1"/>
    <col min="5921" max="6162" width="9.140625" style="2"/>
    <col min="6163" max="6163" width="45.42578125" style="2" customWidth="1"/>
    <col min="6164" max="6164" width="18.5703125" style="2" customWidth="1"/>
    <col min="6165" max="6176" width="16.28515625" style="2" customWidth="1"/>
    <col min="6177" max="6418" width="9.140625" style="2"/>
    <col min="6419" max="6419" width="45.42578125" style="2" customWidth="1"/>
    <col min="6420" max="6420" width="18.5703125" style="2" customWidth="1"/>
    <col min="6421" max="6432" width="16.28515625" style="2" customWidth="1"/>
    <col min="6433" max="6674" width="9.140625" style="2"/>
    <col min="6675" max="6675" width="45.42578125" style="2" customWidth="1"/>
    <col min="6676" max="6676" width="18.5703125" style="2" customWidth="1"/>
    <col min="6677" max="6688" width="16.28515625" style="2" customWidth="1"/>
    <col min="6689" max="6930" width="9.140625" style="2"/>
    <col min="6931" max="6931" width="45.42578125" style="2" customWidth="1"/>
    <col min="6932" max="6932" width="18.5703125" style="2" customWidth="1"/>
    <col min="6933" max="6944" width="16.28515625" style="2" customWidth="1"/>
    <col min="6945" max="7186" width="9.140625" style="2"/>
    <col min="7187" max="7187" width="45.42578125" style="2" customWidth="1"/>
    <col min="7188" max="7188" width="18.5703125" style="2" customWidth="1"/>
    <col min="7189" max="7200" width="16.28515625" style="2" customWidth="1"/>
    <col min="7201" max="7442" width="9.140625" style="2"/>
    <col min="7443" max="7443" width="45.42578125" style="2" customWidth="1"/>
    <col min="7444" max="7444" width="18.5703125" style="2" customWidth="1"/>
    <col min="7445" max="7456" width="16.28515625" style="2" customWidth="1"/>
    <col min="7457" max="7698" width="9.140625" style="2"/>
    <col min="7699" max="7699" width="45.42578125" style="2" customWidth="1"/>
    <col min="7700" max="7700" width="18.5703125" style="2" customWidth="1"/>
    <col min="7701" max="7712" width="16.28515625" style="2" customWidth="1"/>
    <col min="7713" max="7954" width="9.140625" style="2"/>
    <col min="7955" max="7955" width="45.42578125" style="2" customWidth="1"/>
    <col min="7956" max="7956" width="18.5703125" style="2" customWidth="1"/>
    <col min="7957" max="7968" width="16.28515625" style="2" customWidth="1"/>
    <col min="7969" max="8210" width="9.140625" style="2"/>
    <col min="8211" max="8211" width="45.42578125" style="2" customWidth="1"/>
    <col min="8212" max="8212" width="18.5703125" style="2" customWidth="1"/>
    <col min="8213" max="8224" width="16.28515625" style="2" customWidth="1"/>
    <col min="8225" max="8466" width="9.140625" style="2"/>
    <col min="8467" max="8467" width="45.42578125" style="2" customWidth="1"/>
    <col min="8468" max="8468" width="18.5703125" style="2" customWidth="1"/>
    <col min="8469" max="8480" width="16.28515625" style="2" customWidth="1"/>
    <col min="8481" max="8722" width="9.140625" style="2"/>
    <col min="8723" max="8723" width="45.42578125" style="2" customWidth="1"/>
    <col min="8724" max="8724" width="18.5703125" style="2" customWidth="1"/>
    <col min="8725" max="8736" width="16.28515625" style="2" customWidth="1"/>
    <col min="8737" max="8978" width="9.140625" style="2"/>
    <col min="8979" max="8979" width="45.42578125" style="2" customWidth="1"/>
    <col min="8980" max="8980" width="18.5703125" style="2" customWidth="1"/>
    <col min="8981" max="8992" width="16.28515625" style="2" customWidth="1"/>
    <col min="8993" max="9234" width="9.140625" style="2"/>
    <col min="9235" max="9235" width="45.42578125" style="2" customWidth="1"/>
    <col min="9236" max="9236" width="18.5703125" style="2" customWidth="1"/>
    <col min="9237" max="9248" width="16.28515625" style="2" customWidth="1"/>
    <col min="9249" max="9490" width="9.140625" style="2"/>
    <col min="9491" max="9491" width="45.42578125" style="2" customWidth="1"/>
    <col min="9492" max="9492" width="18.5703125" style="2" customWidth="1"/>
    <col min="9493" max="9504" width="16.28515625" style="2" customWidth="1"/>
    <col min="9505" max="9746" width="9.140625" style="2"/>
    <col min="9747" max="9747" width="45.42578125" style="2" customWidth="1"/>
    <col min="9748" max="9748" width="18.5703125" style="2" customWidth="1"/>
    <col min="9749" max="9760" width="16.28515625" style="2" customWidth="1"/>
    <col min="9761" max="10002" width="9.140625" style="2"/>
    <col min="10003" max="10003" width="45.42578125" style="2" customWidth="1"/>
    <col min="10004" max="10004" width="18.5703125" style="2" customWidth="1"/>
    <col min="10005" max="10016" width="16.28515625" style="2" customWidth="1"/>
    <col min="10017" max="10258" width="9.140625" style="2"/>
    <col min="10259" max="10259" width="45.42578125" style="2" customWidth="1"/>
    <col min="10260" max="10260" width="18.5703125" style="2" customWidth="1"/>
    <col min="10261" max="10272" width="16.28515625" style="2" customWidth="1"/>
    <col min="10273" max="10514" width="9.140625" style="2"/>
    <col min="10515" max="10515" width="45.42578125" style="2" customWidth="1"/>
    <col min="10516" max="10516" width="18.5703125" style="2" customWidth="1"/>
    <col min="10517" max="10528" width="16.28515625" style="2" customWidth="1"/>
    <col min="10529" max="10770" width="9.140625" style="2"/>
    <col min="10771" max="10771" width="45.42578125" style="2" customWidth="1"/>
    <col min="10772" max="10772" width="18.5703125" style="2" customWidth="1"/>
    <col min="10773" max="10784" width="16.28515625" style="2" customWidth="1"/>
    <col min="10785" max="11026" width="9.140625" style="2"/>
    <col min="11027" max="11027" width="45.42578125" style="2" customWidth="1"/>
    <col min="11028" max="11028" width="18.5703125" style="2" customWidth="1"/>
    <col min="11029" max="11040" width="16.28515625" style="2" customWidth="1"/>
    <col min="11041" max="11282" width="9.140625" style="2"/>
    <col min="11283" max="11283" width="45.42578125" style="2" customWidth="1"/>
    <col min="11284" max="11284" width="18.5703125" style="2" customWidth="1"/>
    <col min="11285" max="11296" width="16.28515625" style="2" customWidth="1"/>
    <col min="11297" max="11538" width="9.140625" style="2"/>
    <col min="11539" max="11539" width="45.42578125" style="2" customWidth="1"/>
    <col min="11540" max="11540" width="18.5703125" style="2" customWidth="1"/>
    <col min="11541" max="11552" width="16.28515625" style="2" customWidth="1"/>
    <col min="11553" max="11794" width="9.140625" style="2"/>
    <col min="11795" max="11795" width="45.42578125" style="2" customWidth="1"/>
    <col min="11796" max="11796" width="18.5703125" style="2" customWidth="1"/>
    <col min="11797" max="11808" width="16.28515625" style="2" customWidth="1"/>
    <col min="11809" max="12050" width="9.140625" style="2"/>
    <col min="12051" max="12051" width="45.42578125" style="2" customWidth="1"/>
    <col min="12052" max="12052" width="18.5703125" style="2" customWidth="1"/>
    <col min="12053" max="12064" width="16.28515625" style="2" customWidth="1"/>
    <col min="12065" max="12306" width="9.140625" style="2"/>
    <col min="12307" max="12307" width="45.42578125" style="2" customWidth="1"/>
    <col min="12308" max="12308" width="18.5703125" style="2" customWidth="1"/>
    <col min="12309" max="12320" width="16.28515625" style="2" customWidth="1"/>
    <col min="12321" max="12562" width="9.140625" style="2"/>
    <col min="12563" max="12563" width="45.42578125" style="2" customWidth="1"/>
    <col min="12564" max="12564" width="18.5703125" style="2" customWidth="1"/>
    <col min="12565" max="12576" width="16.28515625" style="2" customWidth="1"/>
    <col min="12577" max="12818" width="9.140625" style="2"/>
    <col min="12819" max="12819" width="45.42578125" style="2" customWidth="1"/>
    <col min="12820" max="12820" width="18.5703125" style="2" customWidth="1"/>
    <col min="12821" max="12832" width="16.28515625" style="2" customWidth="1"/>
    <col min="12833" max="13074" width="9.140625" style="2"/>
    <col min="13075" max="13075" width="45.42578125" style="2" customWidth="1"/>
    <col min="13076" max="13076" width="18.5703125" style="2" customWidth="1"/>
    <col min="13077" max="13088" width="16.28515625" style="2" customWidth="1"/>
    <col min="13089" max="13330" width="9.140625" style="2"/>
    <col min="13331" max="13331" width="45.42578125" style="2" customWidth="1"/>
    <col min="13332" max="13332" width="18.5703125" style="2" customWidth="1"/>
    <col min="13333" max="13344" width="16.28515625" style="2" customWidth="1"/>
    <col min="13345" max="13586" width="9.140625" style="2"/>
    <col min="13587" max="13587" width="45.42578125" style="2" customWidth="1"/>
    <col min="13588" max="13588" width="18.5703125" style="2" customWidth="1"/>
    <col min="13589" max="13600" width="16.28515625" style="2" customWidth="1"/>
    <col min="13601" max="13842" width="9.140625" style="2"/>
    <col min="13843" max="13843" width="45.42578125" style="2" customWidth="1"/>
    <col min="13844" max="13844" width="18.5703125" style="2" customWidth="1"/>
    <col min="13845" max="13856" width="16.28515625" style="2" customWidth="1"/>
    <col min="13857" max="14098" width="9.140625" style="2"/>
    <col min="14099" max="14099" width="45.42578125" style="2" customWidth="1"/>
    <col min="14100" max="14100" width="18.5703125" style="2" customWidth="1"/>
    <col min="14101" max="14112" width="16.28515625" style="2" customWidth="1"/>
    <col min="14113" max="14354" width="9.140625" style="2"/>
    <col min="14355" max="14355" width="45.42578125" style="2" customWidth="1"/>
    <col min="14356" max="14356" width="18.5703125" style="2" customWidth="1"/>
    <col min="14357" max="14368" width="16.28515625" style="2" customWidth="1"/>
    <col min="14369" max="14610" width="9.140625" style="2"/>
    <col min="14611" max="14611" width="45.42578125" style="2" customWidth="1"/>
    <col min="14612" max="14612" width="18.5703125" style="2" customWidth="1"/>
    <col min="14613" max="14624" width="16.28515625" style="2" customWidth="1"/>
    <col min="14625" max="14866" width="9.140625" style="2"/>
    <col min="14867" max="14867" width="45.42578125" style="2" customWidth="1"/>
    <col min="14868" max="14868" width="18.5703125" style="2" customWidth="1"/>
    <col min="14869" max="14880" width="16.28515625" style="2" customWidth="1"/>
    <col min="14881" max="15122" width="9.140625" style="2"/>
    <col min="15123" max="15123" width="45.42578125" style="2" customWidth="1"/>
    <col min="15124" max="15124" width="18.5703125" style="2" customWidth="1"/>
    <col min="15125" max="15136" width="16.28515625" style="2" customWidth="1"/>
    <col min="15137" max="15378" width="9.140625" style="2"/>
    <col min="15379" max="15379" width="45.42578125" style="2" customWidth="1"/>
    <col min="15380" max="15380" width="18.5703125" style="2" customWidth="1"/>
    <col min="15381" max="15392" width="16.28515625" style="2" customWidth="1"/>
    <col min="15393" max="15634" width="9.140625" style="2"/>
    <col min="15635" max="15635" width="45.42578125" style="2" customWidth="1"/>
    <col min="15636" max="15636" width="18.5703125" style="2" customWidth="1"/>
    <col min="15637" max="15648" width="16.28515625" style="2" customWidth="1"/>
    <col min="15649" max="15890" width="9.140625" style="2"/>
    <col min="15891" max="15891" width="45.42578125" style="2" customWidth="1"/>
    <col min="15892" max="15892" width="18.5703125" style="2" customWidth="1"/>
    <col min="15893" max="15904" width="16.28515625" style="2" customWidth="1"/>
    <col min="15905" max="16146" width="9.140625" style="2"/>
    <col min="16147" max="16147" width="45.42578125" style="2" customWidth="1"/>
    <col min="16148" max="16148" width="18.5703125" style="2" customWidth="1"/>
    <col min="16149" max="16160" width="16.28515625" style="2" customWidth="1"/>
    <col min="16161" max="16384" width="9.140625" style="2"/>
  </cols>
  <sheetData>
    <row r="1" spans="1:33" ht="21" customHeight="1" x14ac:dyDescent="0.25">
      <c r="J1" s="3"/>
      <c r="K1" s="3"/>
      <c r="T1" s="2"/>
      <c r="U1" s="2"/>
      <c r="V1" s="2"/>
      <c r="W1" s="2"/>
      <c r="AB1" s="4"/>
      <c r="AC1" s="4"/>
      <c r="AD1" s="4"/>
      <c r="AE1" s="4"/>
      <c r="AF1" s="4"/>
    </row>
    <row r="2" spans="1:33" ht="54" hidden="1" customHeight="1" x14ac:dyDescent="0.25">
      <c r="A2" s="5"/>
      <c r="J2" s="3"/>
      <c r="K2" s="3"/>
      <c r="T2" s="2"/>
      <c r="U2" s="2"/>
      <c r="V2" s="2"/>
      <c r="W2" s="2"/>
      <c r="X2" s="6"/>
      <c r="Y2" s="6"/>
      <c r="Z2" s="6"/>
      <c r="AA2" s="6"/>
      <c r="AB2" s="6"/>
      <c r="AC2" s="6"/>
      <c r="AD2" s="6"/>
      <c r="AE2" s="6"/>
      <c r="AF2" s="6"/>
    </row>
    <row r="3" spans="1:33" ht="27.75" hidden="1" customHeight="1" x14ac:dyDescent="0.25">
      <c r="J3" s="7"/>
      <c r="K3" s="7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</row>
    <row r="4" spans="1:33" ht="16.5" hidden="1" customHeight="1" x14ac:dyDescent="0.3">
      <c r="A4" s="8"/>
      <c r="P4" s="9"/>
      <c r="Q4" s="9"/>
      <c r="R4" s="10"/>
      <c r="S4" s="10"/>
      <c r="AD4" s="11"/>
      <c r="AE4" s="11"/>
      <c r="AF4" s="11"/>
    </row>
    <row r="5" spans="1:33" ht="16.5" hidden="1" customHeight="1" x14ac:dyDescent="0.3">
      <c r="A5" s="8"/>
      <c r="P5" s="9"/>
      <c r="Q5" s="9"/>
      <c r="R5" s="10"/>
      <c r="S5" s="10"/>
      <c r="AD5" s="11"/>
      <c r="AE5" s="11"/>
      <c r="AF5" s="11"/>
    </row>
    <row r="6" spans="1:33" ht="21.75" hidden="1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3" ht="24" hidden="1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3" s="15" customFormat="1" ht="21" hidden="1" customHeight="1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4"/>
    </row>
    <row r="9" spans="1:33" s="15" customFormat="1" ht="15" customHeight="1" x14ac:dyDescent="0.25">
      <c r="A9" s="107" t="s">
        <v>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</row>
    <row r="10" spans="1:33" s="15" customFormat="1" ht="40.5" customHeight="1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</row>
    <row r="11" spans="1:33" s="18" customFormat="1" ht="40.5" customHeight="1" x14ac:dyDescent="0.25">
      <c r="A11" s="16" t="s">
        <v>1</v>
      </c>
      <c r="B11" s="109" t="s">
        <v>2</v>
      </c>
      <c r="C11" s="109" t="s">
        <v>3</v>
      </c>
      <c r="D11" s="109" t="s">
        <v>4</v>
      </c>
      <c r="E11" s="109" t="s">
        <v>5</v>
      </c>
      <c r="F11" s="111" t="s">
        <v>6</v>
      </c>
      <c r="G11" s="112"/>
      <c r="H11" s="111" t="s">
        <v>7</v>
      </c>
      <c r="I11" s="112"/>
      <c r="J11" s="111" t="s">
        <v>8</v>
      </c>
      <c r="K11" s="112"/>
      <c r="L11" s="111" t="s">
        <v>9</v>
      </c>
      <c r="M11" s="112"/>
      <c r="N11" s="111" t="s">
        <v>10</v>
      </c>
      <c r="O11" s="112"/>
      <c r="P11" s="111" t="s">
        <v>11</v>
      </c>
      <c r="Q11" s="112"/>
      <c r="R11" s="111" t="s">
        <v>12</v>
      </c>
      <c r="S11" s="112"/>
      <c r="T11" s="111" t="s">
        <v>13</v>
      </c>
      <c r="U11" s="112"/>
      <c r="V11" s="111" t="s">
        <v>14</v>
      </c>
      <c r="W11" s="112"/>
      <c r="X11" s="111" t="s">
        <v>15</v>
      </c>
      <c r="Y11" s="112"/>
      <c r="Z11" s="111" t="s">
        <v>16</v>
      </c>
      <c r="AA11" s="112"/>
      <c r="AB11" s="111" t="s">
        <v>17</v>
      </c>
      <c r="AC11" s="112"/>
      <c r="AD11" s="111" t="s">
        <v>18</v>
      </c>
      <c r="AE11" s="112"/>
      <c r="AF11" s="17" t="s">
        <v>19</v>
      </c>
    </row>
    <row r="12" spans="1:33" s="24" customFormat="1" ht="51.75" customHeight="1" x14ac:dyDescent="0.25">
      <c r="A12" s="19"/>
      <c r="B12" s="110"/>
      <c r="C12" s="110"/>
      <c r="D12" s="110"/>
      <c r="E12" s="110"/>
      <c r="F12" s="20" t="s">
        <v>20</v>
      </c>
      <c r="G12" s="20" t="s">
        <v>21</v>
      </c>
      <c r="H12" s="21" t="s">
        <v>22</v>
      </c>
      <c r="I12" s="21" t="s">
        <v>23</v>
      </c>
      <c r="J12" s="21" t="s">
        <v>22</v>
      </c>
      <c r="K12" s="21" t="s">
        <v>23</v>
      </c>
      <c r="L12" s="21" t="s">
        <v>22</v>
      </c>
      <c r="M12" s="22" t="s">
        <v>23</v>
      </c>
      <c r="N12" s="21" t="s">
        <v>22</v>
      </c>
      <c r="O12" s="21" t="s">
        <v>23</v>
      </c>
      <c r="P12" s="21" t="s">
        <v>22</v>
      </c>
      <c r="Q12" s="21" t="s">
        <v>23</v>
      </c>
      <c r="R12" s="21" t="s">
        <v>22</v>
      </c>
      <c r="S12" s="21" t="s">
        <v>23</v>
      </c>
      <c r="T12" s="21" t="s">
        <v>22</v>
      </c>
      <c r="U12" s="21" t="s">
        <v>23</v>
      </c>
      <c r="V12" s="21" t="s">
        <v>22</v>
      </c>
      <c r="W12" s="21" t="s">
        <v>23</v>
      </c>
      <c r="X12" s="21" t="s">
        <v>22</v>
      </c>
      <c r="Y12" s="21" t="s">
        <v>23</v>
      </c>
      <c r="Z12" s="21" t="s">
        <v>22</v>
      </c>
      <c r="AA12" s="21" t="s">
        <v>23</v>
      </c>
      <c r="AB12" s="21" t="s">
        <v>22</v>
      </c>
      <c r="AC12" s="21" t="s">
        <v>23</v>
      </c>
      <c r="AD12" s="21" t="s">
        <v>22</v>
      </c>
      <c r="AE12" s="21" t="s">
        <v>23</v>
      </c>
      <c r="AF12" s="23"/>
    </row>
    <row r="13" spans="1:33" s="27" customFormat="1" ht="24.75" customHeight="1" x14ac:dyDescent="0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5">
        <v>19</v>
      </c>
      <c r="T13" s="25">
        <v>20</v>
      </c>
      <c r="U13" s="25">
        <v>21</v>
      </c>
      <c r="V13" s="25">
        <v>22</v>
      </c>
      <c r="W13" s="25">
        <v>23</v>
      </c>
      <c r="X13" s="25">
        <v>24</v>
      </c>
      <c r="Y13" s="25">
        <v>25</v>
      </c>
      <c r="Z13" s="25">
        <v>26</v>
      </c>
      <c r="AA13" s="25">
        <v>27</v>
      </c>
      <c r="AB13" s="25">
        <v>28</v>
      </c>
      <c r="AC13" s="25">
        <v>29</v>
      </c>
      <c r="AD13" s="25">
        <v>30</v>
      </c>
      <c r="AE13" s="25">
        <v>31</v>
      </c>
      <c r="AF13" s="26"/>
    </row>
    <row r="14" spans="1:33" s="29" customFormat="1" ht="39.75" customHeight="1" x14ac:dyDescent="0.3">
      <c r="A14" s="28" t="s">
        <v>24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3" s="31" customFormat="1" ht="21.75" customHeight="1" x14ac:dyDescent="0.25">
      <c r="A15" s="113" t="s">
        <v>25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5"/>
      <c r="AF15" s="30"/>
    </row>
    <row r="16" spans="1:33" s="29" customFormat="1" ht="18.75" x14ac:dyDescent="0.3">
      <c r="A16" s="32" t="s">
        <v>26</v>
      </c>
      <c r="B16" s="33">
        <f>B17+B18+B19</f>
        <v>84024.5</v>
      </c>
      <c r="C16" s="33">
        <f>C17+C18+C19</f>
        <v>22895.429999999997</v>
      </c>
      <c r="D16" s="33">
        <f>D17+D18+D19</f>
        <v>23365</v>
      </c>
      <c r="E16" s="33">
        <f>E17+E18+E19</f>
        <v>20831.93</v>
      </c>
      <c r="F16" s="34">
        <f>IFERROR(E16/B16*100,0)</f>
        <v>24.792685466738867</v>
      </c>
      <c r="G16" s="34">
        <f>IFERROR(E16/C16*100,0)</f>
        <v>90.987284361988401</v>
      </c>
      <c r="H16" s="34">
        <f>H17+H18+H19</f>
        <v>3184.3799999999997</v>
      </c>
      <c r="I16" s="34">
        <f t="shared" ref="I16:AE16" si="0">I17+I18+I19</f>
        <v>2174.7599999999998</v>
      </c>
      <c r="J16" s="34">
        <f>J17+J18+J19</f>
        <v>4497.2800000000007</v>
      </c>
      <c r="K16" s="34">
        <f t="shared" si="0"/>
        <v>4597.33</v>
      </c>
      <c r="L16" s="34">
        <f t="shared" si="0"/>
        <v>4148.79</v>
      </c>
      <c r="M16" s="34">
        <f t="shared" si="0"/>
        <v>4045.0499999999997</v>
      </c>
      <c r="N16" s="34">
        <f t="shared" si="0"/>
        <v>6006.41</v>
      </c>
      <c r="O16" s="34">
        <f t="shared" si="0"/>
        <v>5919.89</v>
      </c>
      <c r="P16" s="34">
        <f t="shared" si="0"/>
        <v>5058.5700000000006</v>
      </c>
      <c r="Q16" s="34">
        <f t="shared" si="0"/>
        <v>4094.8999999999996</v>
      </c>
      <c r="R16" s="34">
        <f t="shared" si="0"/>
        <v>4115.1099999999997</v>
      </c>
      <c r="S16" s="34">
        <f t="shared" si="0"/>
        <v>0</v>
      </c>
      <c r="T16" s="34">
        <f t="shared" si="0"/>
        <v>7084.37</v>
      </c>
      <c r="U16" s="34">
        <f t="shared" si="0"/>
        <v>0</v>
      </c>
      <c r="V16" s="34">
        <f t="shared" si="0"/>
        <v>5085.55</v>
      </c>
      <c r="W16" s="34">
        <f t="shared" si="0"/>
        <v>0</v>
      </c>
      <c r="X16" s="34">
        <f t="shared" si="0"/>
        <v>3438.46</v>
      </c>
      <c r="Y16" s="34">
        <f t="shared" si="0"/>
        <v>0</v>
      </c>
      <c r="Z16" s="34">
        <f t="shared" si="0"/>
        <v>4369.0199999999995</v>
      </c>
      <c r="AA16" s="34">
        <f t="shared" si="0"/>
        <v>0</v>
      </c>
      <c r="AB16" s="34">
        <f t="shared" si="0"/>
        <v>3768.25</v>
      </c>
      <c r="AC16" s="34">
        <f t="shared" si="0"/>
        <v>0</v>
      </c>
      <c r="AD16" s="34">
        <f t="shared" si="0"/>
        <v>33268.310000000005</v>
      </c>
      <c r="AE16" s="34">
        <f t="shared" si="0"/>
        <v>0</v>
      </c>
      <c r="AF16" s="35"/>
      <c r="AG16" s="36"/>
    </row>
    <row r="17" spans="1:33" s="29" customFormat="1" ht="18.75" x14ac:dyDescent="0.3">
      <c r="A17" s="37" t="s">
        <v>27</v>
      </c>
      <c r="B17" s="38">
        <f>SUM(B23,B30,B51,B58,B65)</f>
        <v>0</v>
      </c>
      <c r="C17" s="39">
        <f>H17+J17</f>
        <v>0</v>
      </c>
      <c r="D17" s="38">
        <f t="shared" ref="D17:E19" si="1">SUM(D23,D30,D51,D65)</f>
        <v>0</v>
      </c>
      <c r="E17" s="38">
        <f t="shared" si="1"/>
        <v>0</v>
      </c>
      <c r="F17" s="40">
        <f>IFERROR(E17/B17*100,0)</f>
        <v>0</v>
      </c>
      <c r="G17" s="41">
        <f>IFERROR(E17/C17*100,0)</f>
        <v>0</v>
      </c>
      <c r="H17" s="38">
        <f t="shared" ref="H17:AE20" si="2">SUM(H23,H30,H51,H58,H65)</f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0</v>
      </c>
      <c r="R17" s="38">
        <f t="shared" si="2"/>
        <v>0</v>
      </c>
      <c r="S17" s="38">
        <f t="shared" si="2"/>
        <v>0</v>
      </c>
      <c r="T17" s="38">
        <f t="shared" si="2"/>
        <v>0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 t="shared" si="2"/>
        <v>0</v>
      </c>
      <c r="AA17" s="38">
        <f t="shared" si="2"/>
        <v>0</v>
      </c>
      <c r="AB17" s="38">
        <f t="shared" si="2"/>
        <v>0</v>
      </c>
      <c r="AC17" s="38">
        <f t="shared" si="2"/>
        <v>0</v>
      </c>
      <c r="AD17" s="38">
        <f t="shared" si="2"/>
        <v>0</v>
      </c>
      <c r="AE17" s="38">
        <f t="shared" si="2"/>
        <v>0</v>
      </c>
      <c r="AF17" s="35"/>
      <c r="AG17" s="36"/>
    </row>
    <row r="18" spans="1:33" s="29" customFormat="1" ht="18.75" x14ac:dyDescent="0.3">
      <c r="A18" s="37" t="s">
        <v>28</v>
      </c>
      <c r="B18" s="38">
        <f>SUM(B24,B31,B52,B59,B66)</f>
        <v>80240.2</v>
      </c>
      <c r="C18" s="39">
        <f>SUM(C24,C31,C52,C59,C66)</f>
        <v>22895.429999999997</v>
      </c>
      <c r="D18" s="42">
        <f>D24+D31+D52+D59+D66</f>
        <v>23365</v>
      </c>
      <c r="E18" s="38">
        <f>E24+E31+E52+E59+E66</f>
        <v>20831.93</v>
      </c>
      <c r="F18" s="40">
        <f>IFERROR(E18/B18*100,0)</f>
        <v>25.961961709965831</v>
      </c>
      <c r="G18" s="41">
        <f>IFERROR(E18/C18*100,0)</f>
        <v>90.987284361988401</v>
      </c>
      <c r="H18" s="38">
        <f t="shared" si="2"/>
        <v>3184.3799999999997</v>
      </c>
      <c r="I18" s="38">
        <f t="shared" si="2"/>
        <v>2174.7599999999998</v>
      </c>
      <c r="J18" s="38">
        <f t="shared" si="2"/>
        <v>4497.2800000000007</v>
      </c>
      <c r="K18" s="38">
        <f t="shared" si="2"/>
        <v>4597.33</v>
      </c>
      <c r="L18" s="38">
        <f t="shared" si="2"/>
        <v>4148.79</v>
      </c>
      <c r="M18" s="38">
        <f t="shared" si="2"/>
        <v>4045.0499999999997</v>
      </c>
      <c r="N18" s="38">
        <f t="shared" si="2"/>
        <v>6006.41</v>
      </c>
      <c r="O18" s="38">
        <f t="shared" si="2"/>
        <v>5919.89</v>
      </c>
      <c r="P18" s="38">
        <f t="shared" si="2"/>
        <v>5058.5700000000006</v>
      </c>
      <c r="Q18" s="38">
        <f t="shared" si="2"/>
        <v>4094.8999999999996</v>
      </c>
      <c r="R18" s="38">
        <f t="shared" si="2"/>
        <v>4115.1099999999997</v>
      </c>
      <c r="S18" s="38">
        <f t="shared" si="2"/>
        <v>0</v>
      </c>
      <c r="T18" s="38">
        <f t="shared" si="2"/>
        <v>7084.37</v>
      </c>
      <c r="U18" s="38">
        <f t="shared" si="2"/>
        <v>0</v>
      </c>
      <c r="V18" s="38">
        <f t="shared" si="2"/>
        <v>5085.55</v>
      </c>
      <c r="W18" s="38">
        <f t="shared" si="2"/>
        <v>0</v>
      </c>
      <c r="X18" s="38">
        <f t="shared" si="2"/>
        <v>3438.46</v>
      </c>
      <c r="Y18" s="38">
        <f t="shared" si="2"/>
        <v>0</v>
      </c>
      <c r="Z18" s="38">
        <f t="shared" si="2"/>
        <v>4369.0199999999995</v>
      </c>
      <c r="AA18" s="38">
        <f t="shared" si="2"/>
        <v>0</v>
      </c>
      <c r="AB18" s="38">
        <f t="shared" si="2"/>
        <v>3768.25</v>
      </c>
      <c r="AC18" s="38">
        <f t="shared" si="2"/>
        <v>0</v>
      </c>
      <c r="AD18" s="38">
        <f t="shared" si="2"/>
        <v>29484.010000000002</v>
      </c>
      <c r="AE18" s="38">
        <f t="shared" si="2"/>
        <v>0</v>
      </c>
      <c r="AF18" s="35"/>
      <c r="AG18" s="36"/>
    </row>
    <row r="19" spans="1:33" s="29" customFormat="1" ht="18.75" x14ac:dyDescent="0.3">
      <c r="A19" s="37" t="s">
        <v>29</v>
      </c>
      <c r="B19" s="38">
        <f t="shared" ref="B19:B20" si="3">SUM(B25,B32,B53,B60,B67)</f>
        <v>3784.3</v>
      </c>
      <c r="C19" s="39">
        <f>H19+J19</f>
        <v>0</v>
      </c>
      <c r="D19" s="38">
        <f t="shared" si="1"/>
        <v>0</v>
      </c>
      <c r="E19" s="38">
        <f t="shared" si="1"/>
        <v>0</v>
      </c>
      <c r="F19" s="40">
        <f>IFERROR(E19/B19*100,0)</f>
        <v>0</v>
      </c>
      <c r="G19" s="41">
        <f>IFERROR(E19/C19*100,0)</f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0</v>
      </c>
      <c r="L19" s="38">
        <f t="shared" si="2"/>
        <v>0</v>
      </c>
      <c r="M19" s="38">
        <f t="shared" si="2"/>
        <v>0</v>
      </c>
      <c r="N19" s="38">
        <f t="shared" si="2"/>
        <v>0</v>
      </c>
      <c r="O19" s="38">
        <f t="shared" si="2"/>
        <v>0</v>
      </c>
      <c r="P19" s="38">
        <f t="shared" si="2"/>
        <v>0</v>
      </c>
      <c r="Q19" s="38">
        <f t="shared" si="2"/>
        <v>0</v>
      </c>
      <c r="R19" s="38">
        <f t="shared" si="2"/>
        <v>0</v>
      </c>
      <c r="S19" s="38">
        <f t="shared" si="2"/>
        <v>0</v>
      </c>
      <c r="T19" s="38">
        <f t="shared" si="2"/>
        <v>0</v>
      </c>
      <c r="U19" s="38">
        <f t="shared" si="2"/>
        <v>0</v>
      </c>
      <c r="V19" s="38">
        <f t="shared" si="2"/>
        <v>0</v>
      </c>
      <c r="W19" s="38">
        <f t="shared" si="2"/>
        <v>0</v>
      </c>
      <c r="X19" s="38">
        <f t="shared" si="2"/>
        <v>0</v>
      </c>
      <c r="Y19" s="38">
        <f t="shared" si="2"/>
        <v>0</v>
      </c>
      <c r="Z19" s="38">
        <f t="shared" si="2"/>
        <v>0</v>
      </c>
      <c r="AA19" s="38">
        <f t="shared" si="2"/>
        <v>0</v>
      </c>
      <c r="AB19" s="38">
        <f t="shared" si="2"/>
        <v>0</v>
      </c>
      <c r="AC19" s="38">
        <f t="shared" si="2"/>
        <v>0</v>
      </c>
      <c r="AD19" s="38">
        <f>SUM(AD25,AD32,AD53,AD60,AD67)</f>
        <v>3784.3</v>
      </c>
      <c r="AE19" s="38">
        <f t="shared" si="2"/>
        <v>0</v>
      </c>
      <c r="AF19" s="35"/>
      <c r="AG19" s="36"/>
    </row>
    <row r="20" spans="1:33" s="29" customFormat="1" ht="18.75" x14ac:dyDescent="0.3">
      <c r="A20" s="43" t="s">
        <v>30</v>
      </c>
      <c r="B20" s="38">
        <f t="shared" si="3"/>
        <v>0</v>
      </c>
      <c r="C20" s="39">
        <f>H20+J20</f>
        <v>0</v>
      </c>
      <c r="D20" s="38">
        <f>SUM(D27,D34,D41,D55,D62,D69,D76,D83)</f>
        <v>0</v>
      </c>
      <c r="E20" s="38">
        <f>SUM(E27,E34,E41,E55,E62,E69,E76,E83)</f>
        <v>0</v>
      </c>
      <c r="F20" s="40">
        <f>IFERROR(E20/B20*100,0)</f>
        <v>0</v>
      </c>
      <c r="G20" s="41">
        <f>IFERROR(E20/C20*100,0)</f>
        <v>0</v>
      </c>
      <c r="H20" s="38">
        <f t="shared" si="2"/>
        <v>0</v>
      </c>
      <c r="I20" s="38">
        <f t="shared" si="2"/>
        <v>0</v>
      </c>
      <c r="J20" s="38">
        <f t="shared" si="2"/>
        <v>0</v>
      </c>
      <c r="K20" s="38">
        <f t="shared" si="2"/>
        <v>0</v>
      </c>
      <c r="L20" s="38">
        <f t="shared" si="2"/>
        <v>0</v>
      </c>
      <c r="M20" s="38">
        <f t="shared" si="2"/>
        <v>0</v>
      </c>
      <c r="N20" s="38">
        <f t="shared" si="2"/>
        <v>0</v>
      </c>
      <c r="O20" s="38">
        <f t="shared" si="2"/>
        <v>0</v>
      </c>
      <c r="P20" s="38">
        <f t="shared" si="2"/>
        <v>0</v>
      </c>
      <c r="Q20" s="38">
        <f t="shared" si="2"/>
        <v>0</v>
      </c>
      <c r="R20" s="38">
        <f t="shared" si="2"/>
        <v>0</v>
      </c>
      <c r="S20" s="38">
        <f t="shared" si="2"/>
        <v>0</v>
      </c>
      <c r="T20" s="38">
        <f t="shared" si="2"/>
        <v>0</v>
      </c>
      <c r="U20" s="38">
        <f t="shared" si="2"/>
        <v>0</v>
      </c>
      <c r="V20" s="38">
        <f t="shared" si="2"/>
        <v>0</v>
      </c>
      <c r="W20" s="38">
        <f t="shared" si="2"/>
        <v>0</v>
      </c>
      <c r="X20" s="38">
        <f t="shared" si="2"/>
        <v>0</v>
      </c>
      <c r="Y20" s="38">
        <f t="shared" si="2"/>
        <v>0</v>
      </c>
      <c r="Z20" s="38">
        <f t="shared" si="2"/>
        <v>0</v>
      </c>
      <c r="AA20" s="38">
        <f t="shared" si="2"/>
        <v>0</v>
      </c>
      <c r="AB20" s="38">
        <f t="shared" si="2"/>
        <v>0</v>
      </c>
      <c r="AC20" s="38">
        <f t="shared" si="2"/>
        <v>0</v>
      </c>
      <c r="AD20" s="38">
        <f t="shared" si="2"/>
        <v>0</v>
      </c>
      <c r="AE20" s="38">
        <f t="shared" si="2"/>
        <v>0</v>
      </c>
      <c r="AF20" s="35"/>
      <c r="AG20" s="36"/>
    </row>
    <row r="21" spans="1:33" s="29" customFormat="1" ht="148.5" customHeight="1" x14ac:dyDescent="0.3">
      <c r="A21" s="44" t="s">
        <v>31</v>
      </c>
      <c r="B21" s="45"/>
      <c r="C21" s="45"/>
      <c r="D21" s="45"/>
      <c r="E21" s="45"/>
      <c r="F21" s="45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 t="s">
        <v>32</v>
      </c>
    </row>
    <row r="22" spans="1:33" s="29" customFormat="1" ht="18.75" x14ac:dyDescent="0.3">
      <c r="A22" s="48" t="s">
        <v>26</v>
      </c>
      <c r="B22" s="39">
        <f>SUM(B23:B25)</f>
        <v>29335</v>
      </c>
      <c r="C22" s="39">
        <f>SUM(C23:C25)</f>
        <v>9106.1</v>
      </c>
      <c r="D22" s="39">
        <f>SUM(D23:D27)</f>
        <v>9360</v>
      </c>
      <c r="E22" s="39">
        <f>SUM(E23:E25)</f>
        <v>8839.15</v>
      </c>
      <c r="F22" s="40">
        <f>IFERROR(E22/B22*100,0)</f>
        <v>30.131753877620586</v>
      </c>
      <c r="G22" s="41">
        <f>IFERROR(E22/C22*100,0)</f>
        <v>97.068448622352037</v>
      </c>
      <c r="H22" s="39">
        <f>SUM(H23:H25)</f>
        <v>56.1</v>
      </c>
      <c r="I22" s="39">
        <f t="shared" ref="I22:AE22" si="4">SUM(I23:I25)</f>
        <v>56.1</v>
      </c>
      <c r="J22" s="39">
        <f t="shared" si="4"/>
        <v>2250</v>
      </c>
      <c r="K22" s="39">
        <f t="shared" si="4"/>
        <v>2219.02</v>
      </c>
      <c r="L22" s="39">
        <f t="shared" si="4"/>
        <v>2250</v>
      </c>
      <c r="M22" s="39">
        <f t="shared" si="4"/>
        <v>2194.1999999999998</v>
      </c>
      <c r="N22" s="39">
        <f t="shared" si="4"/>
        <v>2250</v>
      </c>
      <c r="O22" s="39">
        <f t="shared" si="4"/>
        <v>2182</v>
      </c>
      <c r="P22" s="39">
        <f t="shared" si="4"/>
        <v>2300</v>
      </c>
      <c r="Q22" s="39">
        <f t="shared" si="4"/>
        <v>2187.83</v>
      </c>
      <c r="R22" s="39">
        <f t="shared" si="4"/>
        <v>2300</v>
      </c>
      <c r="S22" s="39">
        <f t="shared" si="4"/>
        <v>0</v>
      </c>
      <c r="T22" s="39">
        <f t="shared" si="4"/>
        <v>2200</v>
      </c>
      <c r="U22" s="39">
        <f t="shared" si="4"/>
        <v>0</v>
      </c>
      <c r="V22" s="39">
        <f t="shared" si="4"/>
        <v>2100</v>
      </c>
      <c r="W22" s="39">
        <f t="shared" si="4"/>
        <v>0</v>
      </c>
      <c r="X22" s="39">
        <f t="shared" si="4"/>
        <v>2250</v>
      </c>
      <c r="Y22" s="39">
        <f t="shared" si="4"/>
        <v>0</v>
      </c>
      <c r="Z22" s="39">
        <f t="shared" si="4"/>
        <v>2300</v>
      </c>
      <c r="AA22" s="39">
        <f t="shared" si="4"/>
        <v>0</v>
      </c>
      <c r="AB22" s="39">
        <f t="shared" si="4"/>
        <v>2300</v>
      </c>
      <c r="AC22" s="39">
        <f t="shared" si="4"/>
        <v>0</v>
      </c>
      <c r="AD22" s="39">
        <f t="shared" si="4"/>
        <v>6778.9</v>
      </c>
      <c r="AE22" s="39">
        <f t="shared" si="4"/>
        <v>0</v>
      </c>
      <c r="AF22" s="49"/>
    </row>
    <row r="23" spans="1:33" s="29" customFormat="1" ht="18.75" x14ac:dyDescent="0.3">
      <c r="A23" s="50" t="s">
        <v>27</v>
      </c>
      <c r="B23" s="39"/>
      <c r="C23" s="39"/>
      <c r="D23" s="39"/>
      <c r="E23" s="39"/>
      <c r="F23" s="45"/>
      <c r="G23" s="45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2"/>
    </row>
    <row r="24" spans="1:33" s="29" customFormat="1" ht="18.75" x14ac:dyDescent="0.3">
      <c r="A24" s="37" t="s">
        <v>28</v>
      </c>
      <c r="B24" s="39">
        <f>H24+J24+L24+N24+P24+R24+T24+V24+X24+Z24+AB24+AD24</f>
        <v>29335</v>
      </c>
      <c r="C24" s="39">
        <f>H24+J24+L24+N24+P24</f>
        <v>9106.1</v>
      </c>
      <c r="D24" s="39">
        <v>9360</v>
      </c>
      <c r="E24" s="39">
        <f>I24+K24+M24+O24+Q24+S24+U24+W24+Y24+AA24+AC24+AE24</f>
        <v>8839.15</v>
      </c>
      <c r="F24" s="40">
        <f>IFERROR(E24/B24*100,0)</f>
        <v>30.131753877620586</v>
      </c>
      <c r="G24" s="41">
        <f>IFERROR(E24/C24*100,0)</f>
        <v>97.068448622352037</v>
      </c>
      <c r="H24" s="53">
        <v>56.1</v>
      </c>
      <c r="I24" s="53">
        <v>56.1</v>
      </c>
      <c r="J24" s="53">
        <v>2250</v>
      </c>
      <c r="K24" s="53">
        <v>2219.02</v>
      </c>
      <c r="L24" s="53">
        <v>2250</v>
      </c>
      <c r="M24" s="53">
        <v>2194.1999999999998</v>
      </c>
      <c r="N24" s="53">
        <v>2250</v>
      </c>
      <c r="O24" s="53">
        <v>2182</v>
      </c>
      <c r="P24" s="53">
        <v>2300</v>
      </c>
      <c r="Q24" s="53">
        <v>2187.83</v>
      </c>
      <c r="R24" s="53">
        <v>2300</v>
      </c>
      <c r="S24" s="53">
        <v>0</v>
      </c>
      <c r="T24" s="53">
        <v>2200</v>
      </c>
      <c r="U24" s="53">
        <v>0</v>
      </c>
      <c r="V24" s="53">
        <v>2100</v>
      </c>
      <c r="W24" s="53">
        <v>0</v>
      </c>
      <c r="X24" s="53">
        <v>2250</v>
      </c>
      <c r="Y24" s="53">
        <v>0</v>
      </c>
      <c r="Z24" s="53">
        <v>2300</v>
      </c>
      <c r="AA24" s="53">
        <v>0</v>
      </c>
      <c r="AB24" s="53">
        <v>2300</v>
      </c>
      <c r="AC24" s="53">
        <v>0</v>
      </c>
      <c r="AD24" s="53">
        <v>6778.9</v>
      </c>
      <c r="AE24" s="53">
        <v>0</v>
      </c>
      <c r="AF24" s="54"/>
    </row>
    <row r="25" spans="1:33" s="29" customFormat="1" ht="18.75" x14ac:dyDescent="0.3">
      <c r="A25" s="43" t="s">
        <v>29</v>
      </c>
      <c r="B25" s="39"/>
      <c r="C25" s="39"/>
      <c r="D25" s="39"/>
      <c r="E25" s="39"/>
      <c r="F25" s="45"/>
      <c r="G25" s="4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6"/>
    </row>
    <row r="26" spans="1:33" s="29" customFormat="1" ht="37.5" x14ac:dyDescent="0.3">
      <c r="A26" s="57" t="s">
        <v>33</v>
      </c>
      <c r="B26" s="39"/>
      <c r="C26" s="39"/>
      <c r="D26" s="39"/>
      <c r="E26" s="39"/>
      <c r="F26" s="45"/>
      <c r="G26" s="4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6"/>
    </row>
    <row r="27" spans="1:33" s="29" customFormat="1" ht="18.75" x14ac:dyDescent="0.3">
      <c r="A27" s="43" t="s">
        <v>30</v>
      </c>
      <c r="B27" s="39"/>
      <c r="C27" s="39"/>
      <c r="D27" s="39"/>
      <c r="E27" s="39"/>
      <c r="F27" s="45"/>
      <c r="G27" s="4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6"/>
    </row>
    <row r="28" spans="1:33" s="29" customFormat="1" ht="156.75" customHeight="1" x14ac:dyDescent="0.3">
      <c r="A28" s="58" t="s">
        <v>34</v>
      </c>
      <c r="B28" s="45"/>
      <c r="C28" s="45"/>
      <c r="D28" s="45"/>
      <c r="E28" s="45"/>
      <c r="F28" s="45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59" t="s">
        <v>59</v>
      </c>
    </row>
    <row r="29" spans="1:33" s="29" customFormat="1" ht="18.75" x14ac:dyDescent="0.3">
      <c r="A29" s="60" t="s">
        <v>26</v>
      </c>
      <c r="B29" s="39">
        <f>SUM(B30:B32)</f>
        <v>19745.399999999998</v>
      </c>
      <c r="C29" s="39">
        <f>SUM(C30:C32)</f>
        <v>9252.2900000000009</v>
      </c>
      <c r="D29" s="39">
        <f>SUM(D30:D32)</f>
        <v>9288</v>
      </c>
      <c r="E29" s="39">
        <f>SUM(E30:E32)</f>
        <v>8178.6699999999992</v>
      </c>
      <c r="F29" s="40">
        <f>IFERROR(E29/B29*100,0)</f>
        <v>41.42063467946965</v>
      </c>
      <c r="G29" s="41">
        <f>IFERROR(E29/C29*100,0)</f>
        <v>88.396170029257604</v>
      </c>
      <c r="H29" s="39">
        <f>SUM(H30:H32)</f>
        <v>2352.0300000000002</v>
      </c>
      <c r="I29" s="39">
        <f t="shared" ref="I29:AE29" si="5">SUM(I30:I32)</f>
        <v>1540.2</v>
      </c>
      <c r="J29" s="39">
        <f t="shared" si="5"/>
        <v>1648.13</v>
      </c>
      <c r="K29" s="39">
        <f t="shared" si="5"/>
        <v>1772.43</v>
      </c>
      <c r="L29" s="39">
        <f t="shared" si="5"/>
        <v>1196.71</v>
      </c>
      <c r="M29" s="39">
        <f t="shared" si="5"/>
        <v>1188.33</v>
      </c>
      <c r="N29" s="39">
        <f t="shared" si="5"/>
        <v>2196.87</v>
      </c>
      <c r="O29" s="39">
        <f t="shared" si="5"/>
        <v>2313.4299999999998</v>
      </c>
      <c r="P29" s="39">
        <f t="shared" si="5"/>
        <v>1858.55</v>
      </c>
      <c r="Q29" s="39">
        <f t="shared" si="5"/>
        <v>1364.28</v>
      </c>
      <c r="R29" s="39">
        <f t="shared" si="5"/>
        <v>1312.81</v>
      </c>
      <c r="S29" s="39">
        <f t="shared" si="5"/>
        <v>0</v>
      </c>
      <c r="T29" s="39">
        <f t="shared" si="5"/>
        <v>2505.89</v>
      </c>
      <c r="U29" s="39">
        <f t="shared" si="5"/>
        <v>0</v>
      </c>
      <c r="V29" s="39">
        <f t="shared" si="5"/>
        <v>1070.18</v>
      </c>
      <c r="W29" s="39">
        <f t="shared" si="5"/>
        <v>0</v>
      </c>
      <c r="X29" s="39">
        <f t="shared" si="5"/>
        <v>768.73</v>
      </c>
      <c r="Y29" s="39">
        <f t="shared" si="5"/>
        <v>0</v>
      </c>
      <c r="Z29" s="39">
        <f t="shared" si="5"/>
        <v>1521.08</v>
      </c>
      <c r="AA29" s="39">
        <f t="shared" si="5"/>
        <v>0</v>
      </c>
      <c r="AB29" s="39">
        <f t="shared" si="5"/>
        <v>1048.52</v>
      </c>
      <c r="AC29" s="39">
        <f t="shared" si="5"/>
        <v>0</v>
      </c>
      <c r="AD29" s="39">
        <f t="shared" si="5"/>
        <v>2265.8999999999996</v>
      </c>
      <c r="AE29" s="39">
        <f t="shared" si="5"/>
        <v>0</v>
      </c>
      <c r="AF29" s="61"/>
      <c r="AG29" s="62"/>
    </row>
    <row r="30" spans="1:33" s="29" customFormat="1" ht="18.75" x14ac:dyDescent="0.3">
      <c r="A30" s="43" t="s">
        <v>27</v>
      </c>
      <c r="B30" s="39">
        <f>SUM(B37,B44)</f>
        <v>0</v>
      </c>
      <c r="C30" s="39">
        <f>SUM(C37,C44)</f>
        <v>0</v>
      </c>
      <c r="D30" s="39"/>
      <c r="E30" s="39">
        <f>SUM(E37,E44)</f>
        <v>0</v>
      </c>
      <c r="F30" s="45"/>
      <c r="G30" s="45"/>
      <c r="H30" s="39">
        <f t="shared" ref="H30:AE32" si="6">SUM(H37,H44)</f>
        <v>0</v>
      </c>
      <c r="I30" s="39">
        <f t="shared" si="6"/>
        <v>0</v>
      </c>
      <c r="J30" s="39">
        <f t="shared" si="6"/>
        <v>0</v>
      </c>
      <c r="K30" s="39">
        <f t="shared" si="6"/>
        <v>0</v>
      </c>
      <c r="L30" s="39">
        <f t="shared" si="6"/>
        <v>0</v>
      </c>
      <c r="M30" s="39">
        <f t="shared" si="6"/>
        <v>0</v>
      </c>
      <c r="N30" s="39">
        <f t="shared" si="6"/>
        <v>0</v>
      </c>
      <c r="O30" s="39">
        <f t="shared" si="6"/>
        <v>0</v>
      </c>
      <c r="P30" s="39">
        <f t="shared" si="6"/>
        <v>0</v>
      </c>
      <c r="Q30" s="39">
        <f t="shared" si="6"/>
        <v>0</v>
      </c>
      <c r="R30" s="39">
        <f t="shared" si="6"/>
        <v>0</v>
      </c>
      <c r="S30" s="39">
        <f t="shared" si="6"/>
        <v>0</v>
      </c>
      <c r="T30" s="39">
        <f t="shared" si="6"/>
        <v>0</v>
      </c>
      <c r="U30" s="39">
        <f t="shared" si="6"/>
        <v>0</v>
      </c>
      <c r="V30" s="39">
        <f t="shared" si="6"/>
        <v>0</v>
      </c>
      <c r="W30" s="39">
        <f t="shared" si="6"/>
        <v>0</v>
      </c>
      <c r="X30" s="39">
        <f t="shared" si="6"/>
        <v>0</v>
      </c>
      <c r="Y30" s="39">
        <f t="shared" si="6"/>
        <v>0</v>
      </c>
      <c r="Z30" s="39">
        <f t="shared" si="6"/>
        <v>0</v>
      </c>
      <c r="AA30" s="39">
        <f t="shared" si="6"/>
        <v>0</v>
      </c>
      <c r="AB30" s="39">
        <f t="shared" si="6"/>
        <v>0</v>
      </c>
      <c r="AC30" s="39">
        <f t="shared" si="6"/>
        <v>0</v>
      </c>
      <c r="AD30" s="39">
        <f t="shared" si="6"/>
        <v>0</v>
      </c>
      <c r="AE30" s="39">
        <f t="shared" si="6"/>
        <v>0</v>
      </c>
      <c r="AF30" s="56"/>
    </row>
    <row r="31" spans="1:33" s="29" customFormat="1" ht="18.75" x14ac:dyDescent="0.3">
      <c r="A31" s="37" t="s">
        <v>28</v>
      </c>
      <c r="B31" s="39">
        <f t="shared" ref="B31:C32" si="7">SUM(B38,B45)</f>
        <v>19745.399999999998</v>
      </c>
      <c r="C31" s="39">
        <f t="shared" si="7"/>
        <v>9252.2900000000009</v>
      </c>
      <c r="D31" s="39">
        <f>D38+D45</f>
        <v>9288</v>
      </c>
      <c r="E31" s="39">
        <f t="shared" ref="E31:E32" si="8">SUM(E38,E45)</f>
        <v>8178.6699999999992</v>
      </c>
      <c r="F31" s="40">
        <f>IFERROR(E31/B31*100,0)</f>
        <v>41.42063467946965</v>
      </c>
      <c r="G31" s="41">
        <f>IFERROR(E31/C31*100,0)</f>
        <v>88.396170029257604</v>
      </c>
      <c r="H31" s="39">
        <f t="shared" si="6"/>
        <v>2352.0300000000002</v>
      </c>
      <c r="I31" s="39">
        <f t="shared" si="6"/>
        <v>1540.2</v>
      </c>
      <c r="J31" s="39">
        <f t="shared" si="6"/>
        <v>1648.13</v>
      </c>
      <c r="K31" s="39">
        <f t="shared" si="6"/>
        <v>1772.43</v>
      </c>
      <c r="L31" s="39">
        <f t="shared" si="6"/>
        <v>1196.71</v>
      </c>
      <c r="M31" s="39">
        <f t="shared" si="6"/>
        <v>1188.33</v>
      </c>
      <c r="N31" s="39">
        <f t="shared" si="6"/>
        <v>2196.87</v>
      </c>
      <c r="O31" s="39">
        <f t="shared" si="6"/>
        <v>2313.4299999999998</v>
      </c>
      <c r="P31" s="39">
        <f t="shared" si="6"/>
        <v>1858.55</v>
      </c>
      <c r="Q31" s="39">
        <f t="shared" si="6"/>
        <v>1364.28</v>
      </c>
      <c r="R31" s="39">
        <f t="shared" si="6"/>
        <v>1312.81</v>
      </c>
      <c r="S31" s="39">
        <f t="shared" si="6"/>
        <v>0</v>
      </c>
      <c r="T31" s="39">
        <f t="shared" si="6"/>
        <v>2505.89</v>
      </c>
      <c r="U31" s="39">
        <f t="shared" si="6"/>
        <v>0</v>
      </c>
      <c r="V31" s="39">
        <f t="shared" si="6"/>
        <v>1070.18</v>
      </c>
      <c r="W31" s="39">
        <f t="shared" si="6"/>
        <v>0</v>
      </c>
      <c r="X31" s="39">
        <f t="shared" si="6"/>
        <v>768.73</v>
      </c>
      <c r="Y31" s="39">
        <f t="shared" si="6"/>
        <v>0</v>
      </c>
      <c r="Z31" s="39">
        <f t="shared" si="6"/>
        <v>1521.08</v>
      </c>
      <c r="AA31" s="39">
        <f t="shared" si="6"/>
        <v>0</v>
      </c>
      <c r="AB31" s="39">
        <f t="shared" si="6"/>
        <v>1048.52</v>
      </c>
      <c r="AC31" s="39">
        <f t="shared" si="6"/>
        <v>0</v>
      </c>
      <c r="AD31" s="39">
        <f t="shared" si="6"/>
        <v>2265.8999999999996</v>
      </c>
      <c r="AE31" s="39">
        <f t="shared" si="6"/>
        <v>0</v>
      </c>
      <c r="AF31" s="54"/>
    </row>
    <row r="32" spans="1:33" s="29" customFormat="1" ht="18.75" x14ac:dyDescent="0.3">
      <c r="A32" s="43" t="s">
        <v>29</v>
      </c>
      <c r="B32" s="39">
        <f t="shared" si="7"/>
        <v>0</v>
      </c>
      <c r="C32" s="39">
        <f t="shared" si="7"/>
        <v>0</v>
      </c>
      <c r="D32" s="39"/>
      <c r="E32" s="39">
        <f t="shared" si="8"/>
        <v>0</v>
      </c>
      <c r="F32" s="45"/>
      <c r="G32" s="45"/>
      <c r="H32" s="39">
        <f t="shared" si="6"/>
        <v>0</v>
      </c>
      <c r="I32" s="39">
        <f t="shared" si="6"/>
        <v>0</v>
      </c>
      <c r="J32" s="39">
        <f t="shared" si="6"/>
        <v>0</v>
      </c>
      <c r="K32" s="39">
        <f t="shared" si="6"/>
        <v>0</v>
      </c>
      <c r="L32" s="39">
        <f t="shared" si="6"/>
        <v>0</v>
      </c>
      <c r="M32" s="39">
        <f t="shared" si="6"/>
        <v>0</v>
      </c>
      <c r="N32" s="39">
        <f t="shared" si="6"/>
        <v>0</v>
      </c>
      <c r="O32" s="39">
        <f t="shared" si="6"/>
        <v>0</v>
      </c>
      <c r="P32" s="39">
        <f t="shared" si="6"/>
        <v>0</v>
      </c>
      <c r="Q32" s="39">
        <f t="shared" si="6"/>
        <v>0</v>
      </c>
      <c r="R32" s="39">
        <f t="shared" si="6"/>
        <v>0</v>
      </c>
      <c r="S32" s="39">
        <f t="shared" si="6"/>
        <v>0</v>
      </c>
      <c r="T32" s="39">
        <f t="shared" si="6"/>
        <v>0</v>
      </c>
      <c r="U32" s="39">
        <f t="shared" si="6"/>
        <v>0</v>
      </c>
      <c r="V32" s="39">
        <f t="shared" si="6"/>
        <v>0</v>
      </c>
      <c r="W32" s="39">
        <f t="shared" si="6"/>
        <v>0</v>
      </c>
      <c r="X32" s="39">
        <f t="shared" si="6"/>
        <v>0</v>
      </c>
      <c r="Y32" s="39">
        <f t="shared" si="6"/>
        <v>0</v>
      </c>
      <c r="Z32" s="39">
        <f t="shared" si="6"/>
        <v>0</v>
      </c>
      <c r="AA32" s="39">
        <f t="shared" si="6"/>
        <v>0</v>
      </c>
      <c r="AB32" s="39">
        <f t="shared" si="6"/>
        <v>0</v>
      </c>
      <c r="AC32" s="39">
        <f t="shared" si="6"/>
        <v>0</v>
      </c>
      <c r="AD32" s="39">
        <f t="shared" si="6"/>
        <v>0</v>
      </c>
      <c r="AE32" s="39">
        <f t="shared" si="6"/>
        <v>0</v>
      </c>
      <c r="AF32" s="56"/>
    </row>
    <row r="33" spans="1:32" s="29" customFormat="1" ht="37.5" x14ac:dyDescent="0.3">
      <c r="A33" s="57" t="s">
        <v>33</v>
      </c>
      <c r="B33" s="39"/>
      <c r="C33" s="39"/>
      <c r="D33" s="39"/>
      <c r="E33" s="39"/>
      <c r="F33" s="45"/>
      <c r="G33" s="4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6"/>
    </row>
    <row r="34" spans="1:32" s="29" customFormat="1" ht="18.75" x14ac:dyDescent="0.3">
      <c r="A34" s="43" t="s">
        <v>30</v>
      </c>
      <c r="B34" s="39"/>
      <c r="C34" s="39"/>
      <c r="D34" s="39"/>
      <c r="E34" s="39"/>
      <c r="F34" s="45"/>
      <c r="G34" s="4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6"/>
    </row>
    <row r="35" spans="1:32" s="29" customFormat="1" ht="108.75" customHeight="1" x14ac:dyDescent="0.3">
      <c r="A35" s="63" t="s">
        <v>35</v>
      </c>
      <c r="B35" s="45"/>
      <c r="C35" s="45"/>
      <c r="D35" s="45"/>
      <c r="E35" s="45"/>
      <c r="F35" s="45"/>
      <c r="G35" s="4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64" t="s">
        <v>36</v>
      </c>
    </row>
    <row r="36" spans="1:32" s="29" customFormat="1" ht="18.75" x14ac:dyDescent="0.3">
      <c r="A36" s="60" t="s">
        <v>26</v>
      </c>
      <c r="B36" s="39">
        <f>SUM(B37:B39)</f>
        <v>18967.099999999999</v>
      </c>
      <c r="C36" s="39">
        <f>SUM(C37:C39)</f>
        <v>9252.2900000000009</v>
      </c>
      <c r="D36" s="39">
        <f>SUM(D37:D39)</f>
        <v>9288</v>
      </c>
      <c r="E36" s="39">
        <f>SUM(E37:E39)</f>
        <v>8178.6699999999992</v>
      </c>
      <c r="F36" s="40">
        <f>IFERROR(E36/B36*100,0)</f>
        <v>43.120297778785371</v>
      </c>
      <c r="G36" s="41">
        <f>IFERROR(E36/C36*100,0)</f>
        <v>88.396170029257604</v>
      </c>
      <c r="H36" s="39">
        <f>SUM(H37:H39)</f>
        <v>2352.0300000000002</v>
      </c>
      <c r="I36" s="39">
        <f t="shared" ref="I36:AE36" si="9">SUM(I37:I39)</f>
        <v>1540.2</v>
      </c>
      <c r="J36" s="39">
        <f t="shared" si="9"/>
        <v>1648.13</v>
      </c>
      <c r="K36" s="39">
        <f t="shared" si="9"/>
        <v>1772.43</v>
      </c>
      <c r="L36" s="39">
        <f t="shared" si="9"/>
        <v>1196.71</v>
      </c>
      <c r="M36" s="39">
        <f t="shared" si="9"/>
        <v>1188.33</v>
      </c>
      <c r="N36" s="39">
        <f t="shared" si="9"/>
        <v>2196.87</v>
      </c>
      <c r="O36" s="39">
        <f t="shared" si="9"/>
        <v>2313.4299999999998</v>
      </c>
      <c r="P36" s="39">
        <f t="shared" si="9"/>
        <v>1858.55</v>
      </c>
      <c r="Q36" s="39">
        <f t="shared" si="9"/>
        <v>1364.28</v>
      </c>
      <c r="R36" s="39">
        <f t="shared" si="9"/>
        <v>1312.81</v>
      </c>
      <c r="S36" s="39">
        <f t="shared" si="9"/>
        <v>0</v>
      </c>
      <c r="T36" s="39">
        <f t="shared" si="9"/>
        <v>2505.89</v>
      </c>
      <c r="U36" s="39">
        <f t="shared" si="9"/>
        <v>0</v>
      </c>
      <c r="V36" s="39">
        <f t="shared" si="9"/>
        <v>1070.18</v>
      </c>
      <c r="W36" s="39">
        <f t="shared" si="9"/>
        <v>0</v>
      </c>
      <c r="X36" s="39">
        <f t="shared" si="9"/>
        <v>768.73</v>
      </c>
      <c r="Y36" s="39">
        <f t="shared" si="9"/>
        <v>0</v>
      </c>
      <c r="Z36" s="39">
        <f t="shared" si="9"/>
        <v>1521.08</v>
      </c>
      <c r="AA36" s="39">
        <f t="shared" si="9"/>
        <v>0</v>
      </c>
      <c r="AB36" s="39">
        <f t="shared" si="9"/>
        <v>1048.52</v>
      </c>
      <c r="AC36" s="39">
        <f t="shared" si="9"/>
        <v>0</v>
      </c>
      <c r="AD36" s="39">
        <f t="shared" si="9"/>
        <v>1487.6</v>
      </c>
      <c r="AE36" s="39">
        <f t="shared" si="9"/>
        <v>0</v>
      </c>
      <c r="AF36" s="54"/>
    </row>
    <row r="37" spans="1:32" s="29" customFormat="1" ht="18.75" x14ac:dyDescent="0.3">
      <c r="A37" s="43" t="s">
        <v>27</v>
      </c>
      <c r="B37" s="39"/>
      <c r="C37" s="41"/>
      <c r="D37" s="39"/>
      <c r="E37" s="39"/>
      <c r="F37" s="45"/>
      <c r="G37" s="4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6"/>
    </row>
    <row r="38" spans="1:32" s="29" customFormat="1" ht="18.75" x14ac:dyDescent="0.3">
      <c r="A38" s="37" t="s">
        <v>28</v>
      </c>
      <c r="B38" s="39">
        <f>H38+J38+L38+N38+P38+R38+T38+V38+X38+Z38+AB38+AD38</f>
        <v>18967.099999999999</v>
      </c>
      <c r="C38" s="65">
        <f>SUM(H38,J38+L38+N38+P38)</f>
        <v>9252.2900000000009</v>
      </c>
      <c r="D38" s="39">
        <v>9288</v>
      </c>
      <c r="E38" s="39">
        <f>I38+K38+M38+O38+Q38+S38+U38+W38+Y38+AA38+AC38+AE38</f>
        <v>8178.6699999999992</v>
      </c>
      <c r="F38" s="40">
        <f>IFERROR(E38/B38*100,0)</f>
        <v>43.120297778785371</v>
      </c>
      <c r="G38" s="41">
        <f>IFERROR(E38/C38*100,0)</f>
        <v>88.396170029257604</v>
      </c>
      <c r="H38" s="53">
        <v>2352.0300000000002</v>
      </c>
      <c r="I38" s="53">
        <v>1540.2</v>
      </c>
      <c r="J38" s="53">
        <v>1648.13</v>
      </c>
      <c r="K38" s="53">
        <v>1772.43</v>
      </c>
      <c r="L38" s="53">
        <v>1196.71</v>
      </c>
      <c r="M38" s="53">
        <v>1188.33</v>
      </c>
      <c r="N38" s="53">
        <v>2196.87</v>
      </c>
      <c r="O38" s="53">
        <v>2313.4299999999998</v>
      </c>
      <c r="P38" s="53">
        <v>1858.55</v>
      </c>
      <c r="Q38" s="53">
        <v>1364.28</v>
      </c>
      <c r="R38" s="53">
        <v>1312.81</v>
      </c>
      <c r="S38" s="53"/>
      <c r="T38" s="53">
        <v>2505.89</v>
      </c>
      <c r="U38" s="53"/>
      <c r="V38" s="53">
        <v>1070.18</v>
      </c>
      <c r="W38" s="53"/>
      <c r="X38" s="53">
        <v>768.73</v>
      </c>
      <c r="Y38" s="53"/>
      <c r="Z38" s="53">
        <v>1521.08</v>
      </c>
      <c r="AA38" s="53"/>
      <c r="AB38" s="53">
        <v>1048.52</v>
      </c>
      <c r="AC38" s="53"/>
      <c r="AD38" s="53">
        <v>1487.6</v>
      </c>
      <c r="AE38" s="53"/>
      <c r="AF38" s="54"/>
    </row>
    <row r="39" spans="1:32" s="29" customFormat="1" ht="18.75" x14ac:dyDescent="0.3">
      <c r="A39" s="43" t="s">
        <v>29</v>
      </c>
      <c r="B39" s="39"/>
      <c r="C39" s="39"/>
      <c r="D39" s="39"/>
      <c r="E39" s="39"/>
      <c r="F39" s="45"/>
      <c r="G39" s="4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6"/>
    </row>
    <row r="40" spans="1:32" s="29" customFormat="1" ht="37.5" x14ac:dyDescent="0.3">
      <c r="A40" s="57" t="s">
        <v>33</v>
      </c>
      <c r="B40" s="39"/>
      <c r="C40" s="39"/>
      <c r="D40" s="39"/>
      <c r="E40" s="39"/>
      <c r="F40" s="45"/>
      <c r="G40" s="4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6"/>
    </row>
    <row r="41" spans="1:32" s="29" customFormat="1" ht="18.75" x14ac:dyDescent="0.3">
      <c r="A41" s="43" t="s">
        <v>30</v>
      </c>
      <c r="B41" s="39"/>
      <c r="C41" s="39"/>
      <c r="D41" s="39"/>
      <c r="E41" s="39"/>
      <c r="F41" s="45"/>
      <c r="G41" s="4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6"/>
    </row>
    <row r="42" spans="1:32" s="29" customFormat="1" ht="206.25" customHeight="1" x14ac:dyDescent="0.3">
      <c r="A42" s="63" t="s">
        <v>37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66" t="s">
        <v>38</v>
      </c>
    </row>
    <row r="43" spans="1:32" s="29" customFormat="1" ht="18.75" x14ac:dyDescent="0.3">
      <c r="A43" s="60" t="s">
        <v>26</v>
      </c>
      <c r="B43" s="39">
        <f>SUM(B44:B46)</f>
        <v>778.3</v>
      </c>
      <c r="C43" s="39">
        <f>SUM(C44:C46)</f>
        <v>0</v>
      </c>
      <c r="D43" s="39">
        <f>SUM(D44:D46)</f>
        <v>0</v>
      </c>
      <c r="E43" s="39">
        <f>SUM(E44:E48)</f>
        <v>0</v>
      </c>
      <c r="F43" s="40">
        <f>IFERROR(E43/B43*100,0)</f>
        <v>0</v>
      </c>
      <c r="G43" s="41">
        <f>IFERROR(E43/C43*100,0)</f>
        <v>0</v>
      </c>
      <c r="H43" s="39">
        <f>SUM(H44:H46)</f>
        <v>0</v>
      </c>
      <c r="I43" s="39">
        <f t="shared" ref="I43:AE43" si="10">SUM(I44:I46)</f>
        <v>0</v>
      </c>
      <c r="J43" s="39">
        <f t="shared" si="10"/>
        <v>0</v>
      </c>
      <c r="K43" s="39">
        <f t="shared" si="10"/>
        <v>0</v>
      </c>
      <c r="L43" s="39">
        <f t="shared" si="10"/>
        <v>0</v>
      </c>
      <c r="M43" s="39">
        <f t="shared" si="10"/>
        <v>0</v>
      </c>
      <c r="N43" s="39">
        <f t="shared" si="10"/>
        <v>0</v>
      </c>
      <c r="O43" s="39">
        <f t="shared" si="10"/>
        <v>0</v>
      </c>
      <c r="P43" s="39">
        <f t="shared" si="10"/>
        <v>0</v>
      </c>
      <c r="Q43" s="39">
        <f t="shared" si="10"/>
        <v>0</v>
      </c>
      <c r="R43" s="39">
        <f t="shared" si="10"/>
        <v>0</v>
      </c>
      <c r="S43" s="39">
        <f t="shared" si="10"/>
        <v>0</v>
      </c>
      <c r="T43" s="39">
        <f t="shared" si="10"/>
        <v>0</v>
      </c>
      <c r="U43" s="39">
        <f t="shared" si="10"/>
        <v>0</v>
      </c>
      <c r="V43" s="39">
        <f t="shared" si="10"/>
        <v>0</v>
      </c>
      <c r="W43" s="39">
        <f t="shared" si="10"/>
        <v>0</v>
      </c>
      <c r="X43" s="39">
        <f t="shared" si="10"/>
        <v>0</v>
      </c>
      <c r="Y43" s="39">
        <f t="shared" si="10"/>
        <v>0</v>
      </c>
      <c r="Z43" s="39">
        <f t="shared" si="10"/>
        <v>0</v>
      </c>
      <c r="AA43" s="39">
        <f t="shared" si="10"/>
        <v>0</v>
      </c>
      <c r="AB43" s="39">
        <f t="shared" si="10"/>
        <v>0</v>
      </c>
      <c r="AC43" s="39">
        <f t="shared" si="10"/>
        <v>0</v>
      </c>
      <c r="AD43" s="39">
        <f t="shared" si="10"/>
        <v>778.3</v>
      </c>
      <c r="AE43" s="39">
        <f t="shared" si="10"/>
        <v>0</v>
      </c>
      <c r="AF43" s="49"/>
    </row>
    <row r="44" spans="1:32" s="29" customFormat="1" ht="18.75" x14ac:dyDescent="0.3">
      <c r="A44" s="43" t="s">
        <v>27</v>
      </c>
      <c r="B44" s="39"/>
      <c r="C44" s="41"/>
      <c r="D44" s="39"/>
      <c r="E44" s="39"/>
      <c r="F44" s="45"/>
      <c r="G44" s="4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6"/>
    </row>
    <row r="45" spans="1:32" s="29" customFormat="1" ht="18.75" x14ac:dyDescent="0.3">
      <c r="A45" s="37" t="s">
        <v>28</v>
      </c>
      <c r="B45" s="39">
        <f>H45+J45+L45+N45+P45+R45+T45+V45+X45+Z45+AB45+AD45</f>
        <v>778.3</v>
      </c>
      <c r="C45" s="65">
        <f>SUM(H45,J45)</f>
        <v>0</v>
      </c>
      <c r="D45" s="39">
        <f>SUM(I45,K45)</f>
        <v>0</v>
      </c>
      <c r="E45" s="39">
        <f>I45+K45+M45+O45+Q45+S45+U45+W45+Y45+AA45+AC45+AE45</f>
        <v>0</v>
      </c>
      <c r="F45" s="40">
        <f>IFERROR(E45/B45*100,0)</f>
        <v>0</v>
      </c>
      <c r="G45" s="41">
        <f>IFERROR(E45/C45*100,0)</f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778.3</v>
      </c>
      <c r="AE45" s="53">
        <v>0</v>
      </c>
      <c r="AF45" s="54"/>
    </row>
    <row r="46" spans="1:32" s="29" customFormat="1" ht="18.75" x14ac:dyDescent="0.3">
      <c r="A46" s="50" t="s">
        <v>29</v>
      </c>
      <c r="B46" s="39"/>
      <c r="C46" s="39"/>
      <c r="D46" s="39"/>
      <c r="E46" s="39"/>
      <c r="F46" s="45"/>
      <c r="G46" s="45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2"/>
    </row>
    <row r="47" spans="1:32" s="29" customFormat="1" ht="37.5" x14ac:dyDescent="0.3">
      <c r="A47" s="67" t="s">
        <v>33</v>
      </c>
      <c r="B47" s="39"/>
      <c r="C47" s="39"/>
      <c r="D47" s="39"/>
      <c r="E47" s="39"/>
      <c r="F47" s="45"/>
      <c r="G47" s="45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2"/>
    </row>
    <row r="48" spans="1:32" s="29" customFormat="1" ht="18.75" x14ac:dyDescent="0.3">
      <c r="A48" s="50" t="s">
        <v>30</v>
      </c>
      <c r="B48" s="39"/>
      <c r="C48" s="39"/>
      <c r="D48" s="39"/>
      <c r="E48" s="39"/>
      <c r="F48" s="45"/>
      <c r="G48" s="45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2"/>
    </row>
    <row r="49" spans="1:32" s="29" customFormat="1" ht="63.75" customHeight="1" x14ac:dyDescent="0.3">
      <c r="A49" s="44" t="s">
        <v>39</v>
      </c>
      <c r="B49" s="46"/>
      <c r="C49" s="46"/>
      <c r="D49" s="46"/>
      <c r="E49" s="46"/>
      <c r="F49" s="45"/>
      <c r="G49" s="45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9" t="s">
        <v>40</v>
      </c>
    </row>
    <row r="50" spans="1:32" s="29" customFormat="1" ht="18.75" x14ac:dyDescent="0.3">
      <c r="A50" s="48" t="s">
        <v>26</v>
      </c>
      <c r="B50" s="39">
        <f>SUM(B51:B53)</f>
        <v>2673</v>
      </c>
      <c r="C50" s="39">
        <f>SUM(C51:C53)</f>
        <v>0</v>
      </c>
      <c r="D50" s="39">
        <f>SUM(D51:D53)</f>
        <v>0</v>
      </c>
      <c r="E50" s="39">
        <f>SUM(E51:E53)</f>
        <v>0</v>
      </c>
      <c r="F50" s="40">
        <f>IFERROR(E50/B50*100,0)</f>
        <v>0</v>
      </c>
      <c r="G50" s="41">
        <f>IFERROR(E50/C50*100,0)</f>
        <v>0</v>
      </c>
      <c r="H50" s="39">
        <f>SUM(H51:H53)</f>
        <v>0</v>
      </c>
      <c r="I50" s="39">
        <f t="shared" ref="I50:AE50" si="11">SUM(I51:I53)</f>
        <v>0</v>
      </c>
      <c r="J50" s="39">
        <f t="shared" si="11"/>
        <v>0</v>
      </c>
      <c r="K50" s="39">
        <f t="shared" si="11"/>
        <v>0</v>
      </c>
      <c r="L50" s="39">
        <f t="shared" si="11"/>
        <v>0</v>
      </c>
      <c r="M50" s="39">
        <f t="shared" si="11"/>
        <v>0</v>
      </c>
      <c r="N50" s="39">
        <f t="shared" si="11"/>
        <v>0</v>
      </c>
      <c r="O50" s="39">
        <f t="shared" si="11"/>
        <v>0</v>
      </c>
      <c r="P50" s="39">
        <f t="shared" si="11"/>
        <v>0</v>
      </c>
      <c r="Q50" s="39">
        <f t="shared" si="11"/>
        <v>0</v>
      </c>
      <c r="R50" s="39">
        <f t="shared" si="11"/>
        <v>0</v>
      </c>
      <c r="S50" s="39">
        <f t="shared" si="11"/>
        <v>0</v>
      </c>
      <c r="T50" s="39">
        <f t="shared" si="11"/>
        <v>1458</v>
      </c>
      <c r="U50" s="39">
        <f t="shared" si="11"/>
        <v>0</v>
      </c>
      <c r="V50" s="39">
        <f t="shared" si="11"/>
        <v>1215</v>
      </c>
      <c r="W50" s="39">
        <f t="shared" si="11"/>
        <v>0</v>
      </c>
      <c r="X50" s="39">
        <f t="shared" si="11"/>
        <v>0</v>
      </c>
      <c r="Y50" s="39">
        <f t="shared" si="11"/>
        <v>0</v>
      </c>
      <c r="Z50" s="39">
        <f t="shared" si="11"/>
        <v>0</v>
      </c>
      <c r="AA50" s="39">
        <f t="shared" si="11"/>
        <v>0</v>
      </c>
      <c r="AB50" s="39">
        <f t="shared" si="11"/>
        <v>0</v>
      </c>
      <c r="AC50" s="39">
        <f t="shared" si="11"/>
        <v>0</v>
      </c>
      <c r="AD50" s="39">
        <f t="shared" si="11"/>
        <v>0</v>
      </c>
      <c r="AE50" s="39">
        <f t="shared" si="11"/>
        <v>0</v>
      </c>
      <c r="AF50" s="70"/>
    </row>
    <row r="51" spans="1:32" s="29" customFormat="1" ht="18.75" x14ac:dyDescent="0.3">
      <c r="A51" s="50" t="s">
        <v>27</v>
      </c>
      <c r="B51" s="71"/>
      <c r="C51" s="71"/>
      <c r="D51" s="71"/>
      <c r="E51" s="71"/>
      <c r="F51" s="45"/>
      <c r="G51" s="46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2"/>
    </row>
    <row r="52" spans="1:32" s="29" customFormat="1" ht="18.75" x14ac:dyDescent="0.3">
      <c r="A52" s="37" t="s">
        <v>28</v>
      </c>
      <c r="B52" s="39">
        <f>H52+J52+L52+N52+P52+R52+T52+V52+X52+Z52+AB52+AD52</f>
        <v>2673</v>
      </c>
      <c r="C52" s="65">
        <f>SUM(H52,J52)</f>
        <v>0</v>
      </c>
      <c r="D52" s="39">
        <v>0</v>
      </c>
      <c r="E52" s="39">
        <f>I52+K52+M52+O52+Q52+S52+U52+W52+Y52+AA52</f>
        <v>0</v>
      </c>
      <c r="F52" s="40">
        <f>IFERROR(E52/B52*100,0)</f>
        <v>0</v>
      </c>
      <c r="G52" s="41">
        <f>IFERROR(E52/C52*100,0)</f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1458</v>
      </c>
      <c r="U52" s="53">
        <v>0</v>
      </c>
      <c r="V52" s="53">
        <v>1215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4"/>
    </row>
    <row r="53" spans="1:32" s="29" customFormat="1" ht="18.75" x14ac:dyDescent="0.3">
      <c r="A53" s="50" t="s">
        <v>29</v>
      </c>
      <c r="B53" s="71"/>
      <c r="C53" s="71"/>
      <c r="D53" s="71"/>
      <c r="E53" s="71"/>
      <c r="F53" s="45"/>
      <c r="G53" s="4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2"/>
    </row>
    <row r="54" spans="1:32" s="29" customFormat="1" ht="37.5" x14ac:dyDescent="0.3">
      <c r="A54" s="72" t="s">
        <v>33</v>
      </c>
      <c r="B54" s="71"/>
      <c r="C54" s="71"/>
      <c r="D54" s="71"/>
      <c r="E54" s="71"/>
      <c r="F54" s="45"/>
      <c r="G54" s="46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2"/>
    </row>
    <row r="55" spans="1:32" s="29" customFormat="1" ht="18.75" x14ac:dyDescent="0.3">
      <c r="A55" s="72" t="s">
        <v>30</v>
      </c>
      <c r="B55" s="71"/>
      <c r="C55" s="71"/>
      <c r="D55" s="71"/>
      <c r="E55" s="71"/>
      <c r="F55" s="45"/>
      <c r="G55" s="46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2"/>
    </row>
    <row r="56" spans="1:32" s="29" customFormat="1" ht="117.75" customHeight="1" x14ac:dyDescent="0.3">
      <c r="A56" s="44" t="s">
        <v>41</v>
      </c>
      <c r="B56" s="73"/>
      <c r="C56" s="73"/>
      <c r="D56" s="73"/>
      <c r="E56" s="73"/>
      <c r="F56" s="45"/>
      <c r="G56" s="73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59" t="s">
        <v>42</v>
      </c>
    </row>
    <row r="57" spans="1:32" s="29" customFormat="1" ht="18.75" x14ac:dyDescent="0.3">
      <c r="A57" s="48" t="s">
        <v>26</v>
      </c>
      <c r="B57" s="74">
        <f>SUM(B58:B60)</f>
        <v>8142.6</v>
      </c>
      <c r="C57" s="74">
        <f>SUM(C58:C60)</f>
        <v>4301.3499999999995</v>
      </c>
      <c r="D57" s="74">
        <f>SUM(D58:D60)</f>
        <v>4481</v>
      </c>
      <c r="E57" s="74">
        <f>SUM(E58:E60)</f>
        <v>3626.7000000000003</v>
      </c>
      <c r="F57" s="40">
        <f>IFERROR(E57/B57*100,0)</f>
        <v>44.539827573502322</v>
      </c>
      <c r="G57" s="41">
        <f>IFERROR(E57/C57*100,0)</f>
        <v>84.315389354505001</v>
      </c>
      <c r="H57" s="74">
        <f>SUM(H58:H60)</f>
        <v>738.28</v>
      </c>
      <c r="I57" s="74">
        <f t="shared" ref="I57:AE57" si="12">SUM(I58:I60)</f>
        <v>569.05999999999995</v>
      </c>
      <c r="J57" s="74">
        <f t="shared" si="12"/>
        <v>549.72</v>
      </c>
      <c r="K57" s="74">
        <f t="shared" si="12"/>
        <v>551.07000000000005</v>
      </c>
      <c r="L57" s="74">
        <f t="shared" si="12"/>
        <v>652.65</v>
      </c>
      <c r="M57" s="74">
        <f t="shared" si="12"/>
        <v>622.96</v>
      </c>
      <c r="N57" s="74">
        <f t="shared" si="12"/>
        <v>1510.11</v>
      </c>
      <c r="O57" s="74">
        <f t="shared" si="12"/>
        <v>1376.9</v>
      </c>
      <c r="P57" s="74">
        <f t="shared" si="12"/>
        <v>850.59</v>
      </c>
      <c r="Q57" s="74">
        <f t="shared" si="12"/>
        <v>506.71</v>
      </c>
      <c r="R57" s="74">
        <f t="shared" si="12"/>
        <v>452.87</v>
      </c>
      <c r="S57" s="74">
        <f t="shared" si="12"/>
        <v>0</v>
      </c>
      <c r="T57" s="74">
        <f t="shared" si="12"/>
        <v>871.05</v>
      </c>
      <c r="U57" s="74">
        <f t="shared" si="12"/>
        <v>0</v>
      </c>
      <c r="V57" s="74">
        <f t="shared" si="12"/>
        <v>650.92999999999995</v>
      </c>
      <c r="W57" s="74">
        <f t="shared" si="12"/>
        <v>0</v>
      </c>
      <c r="X57" s="74">
        <f t="shared" si="12"/>
        <v>370.29</v>
      </c>
      <c r="Y57" s="74">
        <f t="shared" si="12"/>
        <v>0</v>
      </c>
      <c r="Z57" s="74">
        <f t="shared" si="12"/>
        <v>498.5</v>
      </c>
      <c r="AA57" s="74">
        <f t="shared" si="12"/>
        <v>0</v>
      </c>
      <c r="AB57" s="74">
        <f t="shared" si="12"/>
        <v>370.29</v>
      </c>
      <c r="AC57" s="74">
        <f t="shared" si="12"/>
        <v>0</v>
      </c>
      <c r="AD57" s="74">
        <f t="shared" si="12"/>
        <v>627.32000000000005</v>
      </c>
      <c r="AE57" s="74">
        <f t="shared" si="12"/>
        <v>0</v>
      </c>
      <c r="AF57" s="54"/>
    </row>
    <row r="58" spans="1:32" s="29" customFormat="1" ht="18.75" x14ac:dyDescent="0.3">
      <c r="A58" s="50" t="s">
        <v>27</v>
      </c>
      <c r="B58" s="71"/>
      <c r="C58" s="71"/>
      <c r="D58" s="71"/>
      <c r="E58" s="71"/>
      <c r="F58" s="45"/>
      <c r="G58" s="73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</row>
    <row r="59" spans="1:32" s="29" customFormat="1" ht="56.25" customHeight="1" x14ac:dyDescent="0.3">
      <c r="A59" s="37" t="s">
        <v>28</v>
      </c>
      <c r="B59" s="74">
        <f>H59+J59+L59+N59+P59+R59+T59+V59+X59+Z59+AB59+AD59</f>
        <v>8142.6</v>
      </c>
      <c r="C59" s="65">
        <f>SUM(H59,J59+L59+N59+P59)</f>
        <v>4301.3499999999995</v>
      </c>
      <c r="D59" s="74">
        <v>4481</v>
      </c>
      <c r="E59" s="74">
        <f>I59+K59+M59+O59+Q59+S59+U59+W59+Y59+AA59+AC59+AE59</f>
        <v>3626.7000000000003</v>
      </c>
      <c r="F59" s="40">
        <f>IFERROR(E59/B59*100,0)</f>
        <v>44.539827573502322</v>
      </c>
      <c r="G59" s="41">
        <f>IFERROR(E59/C59*100,0)</f>
        <v>84.315389354505001</v>
      </c>
      <c r="H59" s="53">
        <v>738.28</v>
      </c>
      <c r="I59" s="53">
        <v>569.05999999999995</v>
      </c>
      <c r="J59" s="53">
        <v>549.72</v>
      </c>
      <c r="K59" s="53">
        <v>551.07000000000005</v>
      </c>
      <c r="L59" s="53">
        <v>652.65</v>
      </c>
      <c r="M59" s="53">
        <v>622.96</v>
      </c>
      <c r="N59" s="53">
        <v>1510.11</v>
      </c>
      <c r="O59" s="53">
        <v>1376.9</v>
      </c>
      <c r="P59" s="53">
        <v>850.59</v>
      </c>
      <c r="Q59" s="53">
        <v>506.71</v>
      </c>
      <c r="R59" s="53">
        <v>452.87</v>
      </c>
      <c r="S59" s="53"/>
      <c r="T59" s="53">
        <v>871.05</v>
      </c>
      <c r="U59" s="53"/>
      <c r="V59" s="53">
        <v>650.92999999999995</v>
      </c>
      <c r="W59" s="53"/>
      <c r="X59" s="53">
        <v>370.29</v>
      </c>
      <c r="Y59" s="53"/>
      <c r="Z59" s="53">
        <v>498.5</v>
      </c>
      <c r="AA59" s="53"/>
      <c r="AB59" s="53">
        <v>370.29</v>
      </c>
      <c r="AC59" s="53"/>
      <c r="AD59" s="53">
        <v>627.32000000000005</v>
      </c>
      <c r="AE59" s="53"/>
      <c r="AF59" s="59" t="s">
        <v>43</v>
      </c>
    </row>
    <row r="60" spans="1:32" s="29" customFormat="1" ht="18.75" x14ac:dyDescent="0.3">
      <c r="A60" s="50" t="s">
        <v>29</v>
      </c>
      <c r="B60" s="71"/>
      <c r="C60" s="71"/>
      <c r="D60" s="71"/>
      <c r="E60" s="71"/>
      <c r="F60" s="45"/>
      <c r="G60" s="73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2"/>
    </row>
    <row r="61" spans="1:32" s="29" customFormat="1" ht="37.5" x14ac:dyDescent="0.3">
      <c r="A61" s="50" t="s">
        <v>33</v>
      </c>
      <c r="B61" s="71"/>
      <c r="C61" s="71"/>
      <c r="D61" s="71"/>
      <c r="E61" s="71"/>
      <c r="F61" s="45"/>
      <c r="G61" s="7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2"/>
    </row>
    <row r="62" spans="1:32" s="29" customFormat="1" ht="18.75" x14ac:dyDescent="0.3">
      <c r="A62" s="50" t="s">
        <v>30</v>
      </c>
      <c r="B62" s="71"/>
      <c r="C62" s="71"/>
      <c r="D62" s="71"/>
      <c r="E62" s="71"/>
      <c r="F62" s="45"/>
      <c r="G62" s="7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2"/>
    </row>
    <row r="63" spans="1:32" s="29" customFormat="1" ht="78.75" customHeight="1" x14ac:dyDescent="0.3">
      <c r="A63" s="44" t="s">
        <v>44</v>
      </c>
      <c r="B63" s="45"/>
      <c r="C63" s="45"/>
      <c r="D63" s="45"/>
      <c r="E63" s="45"/>
      <c r="F63" s="75"/>
      <c r="G63" s="7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59" t="s">
        <v>45</v>
      </c>
    </row>
    <row r="64" spans="1:32" s="29" customFormat="1" ht="18.75" x14ac:dyDescent="0.3">
      <c r="A64" s="48" t="s">
        <v>26</v>
      </c>
      <c r="B64" s="39">
        <f>SUM(B65:B67)</f>
        <v>24128.5</v>
      </c>
      <c r="C64" s="39">
        <f t="shared" ref="C64:E64" si="13">SUM(C65:C67)</f>
        <v>235.69</v>
      </c>
      <c r="D64" s="39">
        <f t="shared" si="13"/>
        <v>236</v>
      </c>
      <c r="E64" s="39">
        <f t="shared" si="13"/>
        <v>187.41000000000003</v>
      </c>
      <c r="F64" s="40">
        <f>IFERROR(E64/B64*100,0)</f>
        <v>0.77671633130944739</v>
      </c>
      <c r="G64" s="41">
        <f>IFERROR(E64/C64*100,0)</f>
        <v>79.515465229750959</v>
      </c>
      <c r="H64" s="39">
        <f t="shared" ref="H64" si="14">SUM(H65:H67)</f>
        <v>37.97</v>
      </c>
      <c r="I64" s="39">
        <f t="shared" ref="I64:AD64" si="15">SUM(I65:I67)</f>
        <v>9.4</v>
      </c>
      <c r="J64" s="39">
        <f t="shared" si="15"/>
        <v>49.43</v>
      </c>
      <c r="K64" s="39">
        <f t="shared" si="15"/>
        <v>54.81</v>
      </c>
      <c r="L64" s="39">
        <f t="shared" si="15"/>
        <v>49.43</v>
      </c>
      <c r="M64" s="39">
        <f t="shared" si="15"/>
        <v>39.56</v>
      </c>
      <c r="N64" s="39">
        <f t="shared" si="15"/>
        <v>49.43</v>
      </c>
      <c r="O64" s="39">
        <f t="shared" si="15"/>
        <v>47.56</v>
      </c>
      <c r="P64" s="39">
        <f t="shared" si="15"/>
        <v>49.43</v>
      </c>
      <c r="Q64" s="39">
        <f t="shared" si="15"/>
        <v>36.08</v>
      </c>
      <c r="R64" s="39">
        <f t="shared" si="15"/>
        <v>49.43</v>
      </c>
      <c r="S64" s="39">
        <f t="shared" si="15"/>
        <v>0</v>
      </c>
      <c r="T64" s="39">
        <f t="shared" si="15"/>
        <v>49.43</v>
      </c>
      <c r="U64" s="39">
        <f t="shared" si="15"/>
        <v>0</v>
      </c>
      <c r="V64" s="39">
        <f t="shared" si="15"/>
        <v>49.44</v>
      </c>
      <c r="W64" s="39">
        <f t="shared" si="15"/>
        <v>0</v>
      </c>
      <c r="X64" s="39">
        <f t="shared" si="15"/>
        <v>49.44</v>
      </c>
      <c r="Y64" s="39">
        <f t="shared" si="15"/>
        <v>0</v>
      </c>
      <c r="Z64" s="39">
        <f t="shared" si="15"/>
        <v>49.44</v>
      </c>
      <c r="AA64" s="39">
        <f t="shared" si="15"/>
        <v>0</v>
      </c>
      <c r="AB64" s="39">
        <f t="shared" si="15"/>
        <v>49.44</v>
      </c>
      <c r="AC64" s="39">
        <f t="shared" si="15"/>
        <v>0</v>
      </c>
      <c r="AD64" s="39">
        <f t="shared" si="15"/>
        <v>23596.190000000002</v>
      </c>
      <c r="AE64" s="39">
        <f>SUM(AE65:AE67)</f>
        <v>0</v>
      </c>
      <c r="AF64" s="61"/>
    </row>
    <row r="65" spans="1:32" s="29" customFormat="1" ht="18.75" x14ac:dyDescent="0.3">
      <c r="A65" s="50" t="s">
        <v>27</v>
      </c>
      <c r="B65" s="71"/>
      <c r="C65" s="71"/>
      <c r="D65" s="71"/>
      <c r="E65" s="71"/>
      <c r="F65" s="45"/>
      <c r="G65" s="45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52"/>
    </row>
    <row r="66" spans="1:32" s="29" customFormat="1" ht="18.75" x14ac:dyDescent="0.3">
      <c r="A66" s="37" t="s">
        <v>28</v>
      </c>
      <c r="B66" s="71">
        <f t="shared" ref="B66:C66" si="16">SUM(B73,B80)</f>
        <v>20344.2</v>
      </c>
      <c r="C66" s="71">
        <f t="shared" si="16"/>
        <v>235.69</v>
      </c>
      <c r="D66" s="39">
        <f>SUM(D73,D80)</f>
        <v>236</v>
      </c>
      <c r="E66" s="71">
        <f t="shared" ref="E66" si="17">SUM(E73,E80)</f>
        <v>187.41000000000003</v>
      </c>
      <c r="F66" s="40">
        <f>IFERROR(E66/B66*100,0)</f>
        <v>0.92119621317132161</v>
      </c>
      <c r="G66" s="41">
        <f>IFERROR(E66/C66*100,0)</f>
        <v>79.515465229750959</v>
      </c>
      <c r="H66" s="71">
        <f t="shared" ref="H66:AE67" si="18">SUM(H73,H80)</f>
        <v>37.97</v>
      </c>
      <c r="I66" s="71">
        <f t="shared" si="18"/>
        <v>9.4</v>
      </c>
      <c r="J66" s="71">
        <f t="shared" si="18"/>
        <v>49.43</v>
      </c>
      <c r="K66" s="74">
        <f>K73+K80</f>
        <v>54.81</v>
      </c>
      <c r="L66" s="71">
        <f t="shared" si="18"/>
        <v>49.43</v>
      </c>
      <c r="M66" s="71">
        <f t="shared" si="18"/>
        <v>39.56</v>
      </c>
      <c r="N66" s="71">
        <f t="shared" si="18"/>
        <v>49.43</v>
      </c>
      <c r="O66" s="71">
        <f t="shared" si="18"/>
        <v>47.56</v>
      </c>
      <c r="P66" s="71">
        <f t="shared" si="18"/>
        <v>49.43</v>
      </c>
      <c r="Q66" s="71">
        <f t="shared" si="18"/>
        <v>36.08</v>
      </c>
      <c r="R66" s="71">
        <f t="shared" si="18"/>
        <v>49.43</v>
      </c>
      <c r="S66" s="71">
        <f t="shared" si="18"/>
        <v>0</v>
      </c>
      <c r="T66" s="71">
        <f t="shared" si="18"/>
        <v>49.43</v>
      </c>
      <c r="U66" s="71">
        <f t="shared" si="18"/>
        <v>0</v>
      </c>
      <c r="V66" s="71">
        <f t="shared" si="18"/>
        <v>49.44</v>
      </c>
      <c r="W66" s="71">
        <f t="shared" si="18"/>
        <v>0</v>
      </c>
      <c r="X66" s="71">
        <f t="shared" si="18"/>
        <v>49.44</v>
      </c>
      <c r="Y66" s="71">
        <f t="shared" si="18"/>
        <v>0</v>
      </c>
      <c r="Z66" s="71">
        <f t="shared" si="18"/>
        <v>49.44</v>
      </c>
      <c r="AA66" s="71">
        <f t="shared" si="18"/>
        <v>0</v>
      </c>
      <c r="AB66" s="71">
        <f t="shared" si="18"/>
        <v>49.44</v>
      </c>
      <c r="AC66" s="71">
        <f t="shared" si="18"/>
        <v>0</v>
      </c>
      <c r="AD66" s="71">
        <f t="shared" si="18"/>
        <v>19811.890000000003</v>
      </c>
      <c r="AE66" s="71">
        <f t="shared" si="18"/>
        <v>0</v>
      </c>
      <c r="AF66" s="54"/>
    </row>
    <row r="67" spans="1:32" s="29" customFormat="1" ht="18.75" x14ac:dyDescent="0.3">
      <c r="A67" s="50" t="s">
        <v>29</v>
      </c>
      <c r="B67" s="39">
        <f>SUM(B74,B81)</f>
        <v>3784.3</v>
      </c>
      <c r="C67" s="39">
        <f>SUM(C74,C81)</f>
        <v>0</v>
      </c>
      <c r="D67" s="39">
        <f>SUM(D74,D81)</f>
        <v>0</v>
      </c>
      <c r="E67" s="39">
        <f>SUM(E74,E81)</f>
        <v>0</v>
      </c>
      <c r="F67" s="40">
        <f>IFERROR(E67/B67*100,0)</f>
        <v>0</v>
      </c>
      <c r="G67" s="41">
        <f>IFERROR(E67/C67*100,0)</f>
        <v>0</v>
      </c>
      <c r="H67" s="39">
        <f>SUM(H74,H81)</f>
        <v>0</v>
      </c>
      <c r="I67" s="39">
        <f t="shared" si="18"/>
        <v>0</v>
      </c>
      <c r="J67" s="39">
        <f t="shared" si="18"/>
        <v>0</v>
      </c>
      <c r="K67" s="39">
        <f>SUM(K74,K81)</f>
        <v>0</v>
      </c>
      <c r="L67" s="39">
        <f t="shared" si="18"/>
        <v>0</v>
      </c>
      <c r="M67" s="39">
        <f t="shared" si="18"/>
        <v>0</v>
      </c>
      <c r="N67" s="39">
        <f t="shared" si="18"/>
        <v>0</v>
      </c>
      <c r="O67" s="39">
        <f t="shared" si="18"/>
        <v>0</v>
      </c>
      <c r="P67" s="39">
        <f t="shared" si="18"/>
        <v>0</v>
      </c>
      <c r="Q67" s="39">
        <f t="shared" si="18"/>
        <v>0</v>
      </c>
      <c r="R67" s="39">
        <f t="shared" si="18"/>
        <v>0</v>
      </c>
      <c r="S67" s="39">
        <f t="shared" si="18"/>
        <v>0</v>
      </c>
      <c r="T67" s="39">
        <f t="shared" si="18"/>
        <v>0</v>
      </c>
      <c r="U67" s="39">
        <f t="shared" si="18"/>
        <v>0</v>
      </c>
      <c r="V67" s="39">
        <f t="shared" si="18"/>
        <v>0</v>
      </c>
      <c r="W67" s="39">
        <f t="shared" si="18"/>
        <v>0</v>
      </c>
      <c r="X67" s="39">
        <f t="shared" si="18"/>
        <v>0</v>
      </c>
      <c r="Y67" s="39">
        <f t="shared" si="18"/>
        <v>0</v>
      </c>
      <c r="Z67" s="39">
        <f t="shared" si="18"/>
        <v>0</v>
      </c>
      <c r="AA67" s="39">
        <f t="shared" si="18"/>
        <v>0</v>
      </c>
      <c r="AB67" s="39">
        <f t="shared" si="18"/>
        <v>0</v>
      </c>
      <c r="AC67" s="39">
        <f t="shared" si="18"/>
        <v>0</v>
      </c>
      <c r="AD67" s="39">
        <f t="shared" si="18"/>
        <v>3784.3</v>
      </c>
      <c r="AE67" s="39">
        <f t="shared" si="18"/>
        <v>0</v>
      </c>
      <c r="AF67" s="70"/>
    </row>
    <row r="68" spans="1:32" s="29" customFormat="1" ht="37.5" x14ac:dyDescent="0.3">
      <c r="A68" s="50" t="s">
        <v>33</v>
      </c>
      <c r="B68" s="71"/>
      <c r="C68" s="71"/>
      <c r="D68" s="71"/>
      <c r="E68" s="71"/>
      <c r="F68" s="45"/>
      <c r="G68" s="45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2"/>
    </row>
    <row r="69" spans="1:32" s="29" customFormat="1" ht="18.75" x14ac:dyDescent="0.3">
      <c r="A69" s="50" t="s">
        <v>30</v>
      </c>
      <c r="B69" s="71"/>
      <c r="C69" s="71"/>
      <c r="D69" s="71"/>
      <c r="E69" s="71"/>
      <c r="F69" s="45"/>
      <c r="G69" s="45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2"/>
    </row>
    <row r="70" spans="1:32" s="29" customFormat="1" ht="98.25" customHeight="1" x14ac:dyDescent="0.3">
      <c r="A70" s="77" t="s">
        <v>46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57"/>
    </row>
    <row r="71" spans="1:32" s="29" customFormat="1" ht="18.75" x14ac:dyDescent="0.3">
      <c r="A71" s="48" t="s">
        <v>26</v>
      </c>
      <c r="B71" s="39">
        <f>SUM(B72:B74)</f>
        <v>23445.7</v>
      </c>
      <c r="C71" s="39">
        <f t="shared" ref="C71:E71" si="19">SUM(C72:C74)</f>
        <v>0</v>
      </c>
      <c r="D71" s="39">
        <f t="shared" si="19"/>
        <v>0</v>
      </c>
      <c r="E71" s="39">
        <f t="shared" si="19"/>
        <v>0</v>
      </c>
      <c r="F71" s="40">
        <f>IFERROR(E71/B71*100,0)</f>
        <v>0</v>
      </c>
      <c r="G71" s="41">
        <f>IFERROR(E71/C71*100,0)</f>
        <v>0</v>
      </c>
      <c r="H71" s="39">
        <f>SUM(H72:H74)</f>
        <v>0</v>
      </c>
      <c r="I71" s="39">
        <f>SUM(I72:I74)</f>
        <v>0</v>
      </c>
      <c r="J71" s="39">
        <f t="shared" ref="J71:AE71" si="20">SUM(J72:J74)</f>
        <v>0</v>
      </c>
      <c r="K71" s="39">
        <f t="shared" si="20"/>
        <v>0</v>
      </c>
      <c r="L71" s="39">
        <f t="shared" si="20"/>
        <v>0</v>
      </c>
      <c r="M71" s="39">
        <f t="shared" si="20"/>
        <v>0</v>
      </c>
      <c r="N71" s="39">
        <f t="shared" si="20"/>
        <v>0</v>
      </c>
      <c r="O71" s="39">
        <f t="shared" si="20"/>
        <v>0</v>
      </c>
      <c r="P71" s="39">
        <f t="shared" si="20"/>
        <v>0</v>
      </c>
      <c r="Q71" s="39">
        <f t="shared" si="20"/>
        <v>0</v>
      </c>
      <c r="R71" s="39">
        <f t="shared" si="20"/>
        <v>0</v>
      </c>
      <c r="S71" s="39">
        <f t="shared" si="20"/>
        <v>0</v>
      </c>
      <c r="T71" s="39">
        <f t="shared" si="20"/>
        <v>0</v>
      </c>
      <c r="U71" s="39">
        <f t="shared" si="20"/>
        <v>0</v>
      </c>
      <c r="V71" s="39">
        <f t="shared" si="20"/>
        <v>0</v>
      </c>
      <c r="W71" s="39">
        <f t="shared" si="20"/>
        <v>0</v>
      </c>
      <c r="X71" s="39">
        <f t="shared" si="20"/>
        <v>0</v>
      </c>
      <c r="Y71" s="39">
        <f t="shared" si="20"/>
        <v>0</v>
      </c>
      <c r="Z71" s="39">
        <f t="shared" si="20"/>
        <v>0</v>
      </c>
      <c r="AA71" s="39">
        <f t="shared" si="20"/>
        <v>0</v>
      </c>
      <c r="AB71" s="39">
        <f t="shared" si="20"/>
        <v>0</v>
      </c>
      <c r="AC71" s="39">
        <f t="shared" si="20"/>
        <v>0</v>
      </c>
      <c r="AD71" s="39">
        <f t="shared" si="20"/>
        <v>23445.7</v>
      </c>
      <c r="AE71" s="39">
        <f t="shared" si="20"/>
        <v>0</v>
      </c>
      <c r="AF71" s="49"/>
    </row>
    <row r="72" spans="1:32" s="29" customFormat="1" ht="18.75" x14ac:dyDescent="0.3">
      <c r="A72" s="50" t="s">
        <v>27</v>
      </c>
      <c r="B72" s="71"/>
      <c r="C72" s="71"/>
      <c r="D72" s="71"/>
      <c r="E72" s="71"/>
      <c r="F72" s="45"/>
      <c r="G72" s="45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2"/>
    </row>
    <row r="73" spans="1:32" s="29" customFormat="1" ht="18.75" x14ac:dyDescent="0.3">
      <c r="A73" s="37" t="s">
        <v>28</v>
      </c>
      <c r="B73" s="39">
        <f>H73+J73+L73+N73+P73+R73+T73+V73+X73+Z73+AB73+AD73</f>
        <v>19661.400000000001</v>
      </c>
      <c r="C73" s="65">
        <f>SUM(H73,J73)</f>
        <v>0</v>
      </c>
      <c r="D73" s="39">
        <v>0</v>
      </c>
      <c r="E73" s="39">
        <f>I73+K73+M73+O73+Q73+S73+U73+W73+Y73</f>
        <v>0</v>
      </c>
      <c r="F73" s="40">
        <f>IFERROR(E73/B73*100,0)</f>
        <v>0</v>
      </c>
      <c r="G73" s="41">
        <f>IFERROR(E73/C73*100,0)</f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19661.400000000001</v>
      </c>
      <c r="AE73" s="53">
        <v>0</v>
      </c>
      <c r="AF73" s="54"/>
    </row>
    <row r="74" spans="1:32" s="29" customFormat="1" ht="18.75" x14ac:dyDescent="0.3">
      <c r="A74" s="50" t="s">
        <v>29</v>
      </c>
      <c r="B74" s="39">
        <f>H74+J74+L74+N74+P74+R74+T74+V74+X74+Z74+AB74+AD74</f>
        <v>3784.3</v>
      </c>
      <c r="C74" s="65">
        <f>SUM(H74,J74)</f>
        <v>0</v>
      </c>
      <c r="D74" s="39">
        <v>0</v>
      </c>
      <c r="E74" s="39">
        <f>I74+K74+M74+O74+Q74+S74+U74+W74+Y74</f>
        <v>0</v>
      </c>
      <c r="F74" s="40">
        <f>IFERROR(E74/B74*100,0)</f>
        <v>0</v>
      </c>
      <c r="G74" s="41">
        <f>IFERROR(E74/C74*100,0)</f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3784.3</v>
      </c>
      <c r="AE74" s="53">
        <v>0</v>
      </c>
      <c r="AF74" s="54"/>
    </row>
    <row r="75" spans="1:32" s="29" customFormat="1" ht="37.5" x14ac:dyDescent="0.3">
      <c r="A75" s="50" t="s">
        <v>33</v>
      </c>
      <c r="B75" s="71"/>
      <c r="C75" s="71"/>
      <c r="D75" s="71"/>
      <c r="E75" s="71"/>
      <c r="F75" s="45"/>
      <c r="G75" s="45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2"/>
    </row>
    <row r="76" spans="1:32" s="29" customFormat="1" ht="18.75" x14ac:dyDescent="0.3">
      <c r="A76" s="50" t="s">
        <v>30</v>
      </c>
      <c r="B76" s="71"/>
      <c r="C76" s="71"/>
      <c r="D76" s="71"/>
      <c r="E76" s="71"/>
      <c r="F76" s="45"/>
      <c r="G76" s="45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2"/>
    </row>
    <row r="77" spans="1:32" s="29" customFormat="1" ht="121.5" customHeight="1" x14ac:dyDescent="0.3">
      <c r="A77" s="78" t="s">
        <v>47</v>
      </c>
      <c r="B77" s="45"/>
      <c r="C77" s="45"/>
      <c r="D77" s="45"/>
      <c r="E77" s="45"/>
      <c r="F77" s="45"/>
      <c r="G77" s="45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59" t="s">
        <v>48</v>
      </c>
    </row>
    <row r="78" spans="1:32" s="29" customFormat="1" ht="18.75" x14ac:dyDescent="0.3">
      <c r="A78" s="48" t="s">
        <v>26</v>
      </c>
      <c r="B78" s="39">
        <f>SUM(B79:B81)</f>
        <v>682.8</v>
      </c>
      <c r="C78" s="39">
        <f>SUM(C79:C81)</f>
        <v>235.69</v>
      </c>
      <c r="D78" s="39">
        <f t="shared" ref="D78:E78" si="21">SUM(D79:D81)</f>
        <v>236</v>
      </c>
      <c r="E78" s="39">
        <f t="shared" si="21"/>
        <v>187.41000000000003</v>
      </c>
      <c r="F78" s="40">
        <f>IFERROR(E78/B78*100,0)</f>
        <v>27.447275922671359</v>
      </c>
      <c r="G78" s="41">
        <f>IFERROR(E78/C78*100,0)</f>
        <v>79.515465229750959</v>
      </c>
      <c r="H78" s="39">
        <f>SUM(H79:H81)</f>
        <v>37.97</v>
      </c>
      <c r="I78" s="39">
        <f t="shared" ref="I78:AE78" si="22">SUM(I79:I81)</f>
        <v>9.4</v>
      </c>
      <c r="J78" s="39">
        <f t="shared" si="22"/>
        <v>49.43</v>
      </c>
      <c r="K78" s="39">
        <f t="shared" si="22"/>
        <v>54.81</v>
      </c>
      <c r="L78" s="39">
        <f t="shared" si="22"/>
        <v>49.43</v>
      </c>
      <c r="M78" s="39">
        <f t="shared" si="22"/>
        <v>39.56</v>
      </c>
      <c r="N78" s="39">
        <f t="shared" si="22"/>
        <v>49.43</v>
      </c>
      <c r="O78" s="39">
        <f t="shared" si="22"/>
        <v>47.56</v>
      </c>
      <c r="P78" s="39">
        <f t="shared" si="22"/>
        <v>49.43</v>
      </c>
      <c r="Q78" s="39">
        <f t="shared" si="22"/>
        <v>36.08</v>
      </c>
      <c r="R78" s="39">
        <f t="shared" si="22"/>
        <v>49.43</v>
      </c>
      <c r="S78" s="39">
        <f t="shared" si="22"/>
        <v>0</v>
      </c>
      <c r="T78" s="39">
        <f t="shared" si="22"/>
        <v>49.43</v>
      </c>
      <c r="U78" s="39">
        <f t="shared" si="22"/>
        <v>0</v>
      </c>
      <c r="V78" s="39">
        <f t="shared" si="22"/>
        <v>49.44</v>
      </c>
      <c r="W78" s="39">
        <f t="shared" si="22"/>
        <v>0</v>
      </c>
      <c r="X78" s="39">
        <f t="shared" si="22"/>
        <v>49.44</v>
      </c>
      <c r="Y78" s="39">
        <f t="shared" si="22"/>
        <v>0</v>
      </c>
      <c r="Z78" s="39">
        <f t="shared" si="22"/>
        <v>49.44</v>
      </c>
      <c r="AA78" s="39">
        <f t="shared" si="22"/>
        <v>0</v>
      </c>
      <c r="AB78" s="39">
        <f t="shared" si="22"/>
        <v>49.44</v>
      </c>
      <c r="AC78" s="39">
        <f t="shared" si="22"/>
        <v>0</v>
      </c>
      <c r="AD78" s="39">
        <f t="shared" si="22"/>
        <v>150.49</v>
      </c>
      <c r="AE78" s="39">
        <f t="shared" si="22"/>
        <v>0</v>
      </c>
      <c r="AF78" s="61"/>
    </row>
    <row r="79" spans="1:32" s="29" customFormat="1" ht="18.75" x14ac:dyDescent="0.3">
      <c r="A79" s="50" t="s">
        <v>27</v>
      </c>
      <c r="B79" s="71"/>
      <c r="C79" s="71"/>
      <c r="D79" s="71"/>
      <c r="E79" s="71"/>
      <c r="F79" s="45"/>
      <c r="G79" s="45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2"/>
    </row>
    <row r="80" spans="1:32" s="29" customFormat="1" ht="18.75" x14ac:dyDescent="0.3">
      <c r="A80" s="37" t="s">
        <v>28</v>
      </c>
      <c r="B80" s="39">
        <f>H80+J80+L80+N80+P80+R80+T80+V80+X80+Z80+AB80+AD80</f>
        <v>682.8</v>
      </c>
      <c r="C80" s="65">
        <f>SUM(H80,J80+L80+N80+P80)</f>
        <v>235.69</v>
      </c>
      <c r="D80" s="39">
        <v>236</v>
      </c>
      <c r="E80" s="39">
        <f>I80+K80+M80+O80+Q80+S80+U80+W80+Y80+AA80+AC80+AE80</f>
        <v>187.41000000000003</v>
      </c>
      <c r="F80" s="40">
        <f>IFERROR(E80/B80*100,0)</f>
        <v>27.447275922671359</v>
      </c>
      <c r="G80" s="41">
        <f>IFERROR(E80/C80*100,0)</f>
        <v>79.515465229750959</v>
      </c>
      <c r="H80" s="53">
        <v>37.97</v>
      </c>
      <c r="I80" s="53">
        <v>9.4</v>
      </c>
      <c r="J80" s="53">
        <v>49.43</v>
      </c>
      <c r="K80" s="53">
        <v>54.81</v>
      </c>
      <c r="L80" s="53">
        <v>49.43</v>
      </c>
      <c r="M80" s="53">
        <v>39.56</v>
      </c>
      <c r="N80" s="53">
        <v>49.43</v>
      </c>
      <c r="O80" s="53">
        <v>47.56</v>
      </c>
      <c r="P80" s="53">
        <v>49.43</v>
      </c>
      <c r="Q80" s="53">
        <v>36.08</v>
      </c>
      <c r="R80" s="53">
        <v>49.43</v>
      </c>
      <c r="S80" s="53"/>
      <c r="T80" s="53">
        <v>49.43</v>
      </c>
      <c r="U80" s="53"/>
      <c r="V80" s="53">
        <v>49.44</v>
      </c>
      <c r="W80" s="53"/>
      <c r="X80" s="53">
        <v>49.44</v>
      </c>
      <c r="Y80" s="53"/>
      <c r="Z80" s="53">
        <v>49.44</v>
      </c>
      <c r="AA80" s="53"/>
      <c r="AB80" s="53">
        <v>49.44</v>
      </c>
      <c r="AC80" s="53"/>
      <c r="AD80" s="53">
        <v>150.49</v>
      </c>
      <c r="AE80" s="53"/>
      <c r="AF80" s="54"/>
    </row>
    <row r="81" spans="1:33" s="29" customFormat="1" ht="18.75" x14ac:dyDescent="0.3">
      <c r="A81" s="50" t="s">
        <v>29</v>
      </c>
      <c r="B81" s="71"/>
      <c r="C81" s="71"/>
      <c r="D81" s="71"/>
      <c r="E81" s="71"/>
      <c r="F81" s="45"/>
      <c r="G81" s="45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2"/>
    </row>
    <row r="82" spans="1:33" s="29" customFormat="1" ht="37.5" x14ac:dyDescent="0.3">
      <c r="A82" s="50" t="s">
        <v>33</v>
      </c>
      <c r="B82" s="71"/>
      <c r="C82" s="71"/>
      <c r="D82" s="71"/>
      <c r="E82" s="71"/>
      <c r="F82" s="45"/>
      <c r="G82" s="7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2"/>
    </row>
    <row r="83" spans="1:33" s="29" customFormat="1" ht="18.75" x14ac:dyDescent="0.3">
      <c r="A83" s="50" t="s">
        <v>30</v>
      </c>
      <c r="B83" s="71"/>
      <c r="C83" s="71"/>
      <c r="D83" s="71"/>
      <c r="E83" s="71"/>
      <c r="F83" s="45"/>
      <c r="G83" s="7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2"/>
    </row>
    <row r="84" spans="1:33" s="29" customFormat="1" ht="56.25" x14ac:dyDescent="0.3">
      <c r="A84" s="48" t="s">
        <v>49</v>
      </c>
      <c r="B84" s="71"/>
      <c r="C84" s="71"/>
      <c r="D84" s="71"/>
      <c r="E84" s="71"/>
      <c r="F84" s="45"/>
      <c r="G84" s="7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2"/>
    </row>
    <row r="85" spans="1:33" s="29" customFormat="1" ht="24" customHeight="1" x14ac:dyDescent="0.25">
      <c r="A85" s="113" t="s">
        <v>50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5"/>
      <c r="AF85" s="35"/>
    </row>
    <row r="86" spans="1:33" s="29" customFormat="1" ht="18.75" x14ac:dyDescent="0.3">
      <c r="A86" s="32" t="s">
        <v>26</v>
      </c>
      <c r="B86" s="79">
        <f>B87+B88+B89</f>
        <v>1024</v>
      </c>
      <c r="C86" s="79">
        <f>C87+C88+C89</f>
        <v>0</v>
      </c>
      <c r="D86" s="79">
        <f>D87+D88+D89</f>
        <v>0</v>
      </c>
      <c r="E86" s="79">
        <f>E87+E88+E89</f>
        <v>0</v>
      </c>
      <c r="F86" s="34">
        <f>IFERROR(E86/B86*100,0)</f>
        <v>0</v>
      </c>
      <c r="G86" s="34">
        <f>IFERROR(E86/C86*100,0)</f>
        <v>0</v>
      </c>
      <c r="H86" s="34">
        <f>H87+H88+H89</f>
        <v>0</v>
      </c>
      <c r="I86" s="34">
        <f t="shared" ref="I86:AE86" si="23">I87+I88+I89</f>
        <v>0</v>
      </c>
      <c r="J86" s="34">
        <f t="shared" si="23"/>
        <v>0</v>
      </c>
      <c r="K86" s="34">
        <f t="shared" si="23"/>
        <v>0</v>
      </c>
      <c r="L86" s="34">
        <f t="shared" si="23"/>
        <v>0</v>
      </c>
      <c r="M86" s="34">
        <f t="shared" si="23"/>
        <v>0</v>
      </c>
      <c r="N86" s="34">
        <f t="shared" si="23"/>
        <v>0</v>
      </c>
      <c r="O86" s="34">
        <f t="shared" si="23"/>
        <v>0</v>
      </c>
      <c r="P86" s="34">
        <f t="shared" si="23"/>
        <v>0</v>
      </c>
      <c r="Q86" s="34">
        <f t="shared" si="23"/>
        <v>0</v>
      </c>
      <c r="R86" s="34">
        <f t="shared" si="23"/>
        <v>0</v>
      </c>
      <c r="S86" s="34">
        <f t="shared" si="23"/>
        <v>0</v>
      </c>
      <c r="T86" s="34">
        <f t="shared" si="23"/>
        <v>0</v>
      </c>
      <c r="U86" s="34">
        <f t="shared" si="23"/>
        <v>0</v>
      </c>
      <c r="V86" s="34">
        <f t="shared" si="23"/>
        <v>0</v>
      </c>
      <c r="W86" s="34">
        <f t="shared" si="23"/>
        <v>0</v>
      </c>
      <c r="X86" s="34">
        <f t="shared" si="23"/>
        <v>924</v>
      </c>
      <c r="Y86" s="34">
        <f t="shared" si="23"/>
        <v>0</v>
      </c>
      <c r="Z86" s="34">
        <f t="shared" si="23"/>
        <v>0</v>
      </c>
      <c r="AA86" s="34">
        <f t="shared" si="23"/>
        <v>0</v>
      </c>
      <c r="AB86" s="34">
        <f t="shared" si="23"/>
        <v>0</v>
      </c>
      <c r="AC86" s="34">
        <f t="shared" si="23"/>
        <v>0</v>
      </c>
      <c r="AD86" s="34">
        <f>AD87+AD88+AD89</f>
        <v>100</v>
      </c>
      <c r="AE86" s="34">
        <f t="shared" si="23"/>
        <v>0</v>
      </c>
      <c r="AF86" s="35"/>
      <c r="AG86" s="36"/>
    </row>
    <row r="87" spans="1:33" s="29" customFormat="1" ht="18.75" x14ac:dyDescent="0.3">
      <c r="A87" s="37" t="s">
        <v>27</v>
      </c>
      <c r="B87" s="80">
        <f t="shared" ref="B87:C89" si="24">B93</f>
        <v>0</v>
      </c>
      <c r="C87" s="81">
        <f t="shared" si="24"/>
        <v>0</v>
      </c>
      <c r="D87" s="80">
        <f t="shared" ref="D87:E89" si="25">SUM(D93,D99)</f>
        <v>0</v>
      </c>
      <c r="E87" s="80">
        <f t="shared" si="25"/>
        <v>0</v>
      </c>
      <c r="F87" s="82">
        <f>IFERROR(E87/B87*100,0)</f>
        <v>0</v>
      </c>
      <c r="G87" s="83">
        <f>IFERROR(E87/C87*100,0)</f>
        <v>0</v>
      </c>
      <c r="H87" s="80">
        <f t="shared" ref="H87:AE89" si="26">H93</f>
        <v>0</v>
      </c>
      <c r="I87" s="80">
        <f t="shared" si="26"/>
        <v>0</v>
      </c>
      <c r="J87" s="80">
        <f t="shared" si="26"/>
        <v>0</v>
      </c>
      <c r="K87" s="80">
        <f t="shared" si="26"/>
        <v>0</v>
      </c>
      <c r="L87" s="80">
        <f t="shared" si="26"/>
        <v>0</v>
      </c>
      <c r="M87" s="80">
        <f t="shared" si="26"/>
        <v>0</v>
      </c>
      <c r="N87" s="80">
        <f t="shared" si="26"/>
        <v>0</v>
      </c>
      <c r="O87" s="38">
        <f t="shared" si="26"/>
        <v>0</v>
      </c>
      <c r="P87" s="38">
        <f t="shared" si="26"/>
        <v>0</v>
      </c>
      <c r="Q87" s="38">
        <f t="shared" si="26"/>
        <v>0</v>
      </c>
      <c r="R87" s="38">
        <f t="shared" si="26"/>
        <v>0</v>
      </c>
      <c r="S87" s="38">
        <f t="shared" si="26"/>
        <v>0</v>
      </c>
      <c r="T87" s="38">
        <f t="shared" si="26"/>
        <v>0</v>
      </c>
      <c r="U87" s="38">
        <f t="shared" si="26"/>
        <v>0</v>
      </c>
      <c r="V87" s="38">
        <f t="shared" si="26"/>
        <v>0</v>
      </c>
      <c r="W87" s="38">
        <f t="shared" si="26"/>
        <v>0</v>
      </c>
      <c r="X87" s="38">
        <f t="shared" si="26"/>
        <v>0</v>
      </c>
      <c r="Y87" s="38">
        <f t="shared" si="26"/>
        <v>0</v>
      </c>
      <c r="Z87" s="38">
        <f t="shared" si="26"/>
        <v>0</v>
      </c>
      <c r="AA87" s="38">
        <f t="shared" si="26"/>
        <v>0</v>
      </c>
      <c r="AB87" s="38">
        <f t="shared" si="26"/>
        <v>0</v>
      </c>
      <c r="AC87" s="38">
        <f t="shared" si="26"/>
        <v>0</v>
      </c>
      <c r="AD87" s="38">
        <f t="shared" si="26"/>
        <v>0</v>
      </c>
      <c r="AE87" s="38">
        <f t="shared" si="26"/>
        <v>0</v>
      </c>
      <c r="AF87" s="35"/>
      <c r="AG87" s="36"/>
    </row>
    <row r="88" spans="1:33" s="29" customFormat="1" ht="18.75" x14ac:dyDescent="0.3">
      <c r="A88" s="37" t="s">
        <v>28</v>
      </c>
      <c r="B88" s="80">
        <f t="shared" si="24"/>
        <v>0</v>
      </c>
      <c r="C88" s="81">
        <f t="shared" si="24"/>
        <v>0</v>
      </c>
      <c r="D88" s="80">
        <v>0</v>
      </c>
      <c r="E88" s="80">
        <v>0</v>
      </c>
      <c r="F88" s="82">
        <f>IFERROR(E88/B88*100,0)</f>
        <v>0</v>
      </c>
      <c r="G88" s="83">
        <f>IFERROR(E88/C88*100,0)</f>
        <v>0</v>
      </c>
      <c r="H88" s="80">
        <f t="shared" si="26"/>
        <v>0</v>
      </c>
      <c r="I88" s="80">
        <f t="shared" si="26"/>
        <v>0</v>
      </c>
      <c r="J88" s="80">
        <f t="shared" si="26"/>
        <v>0</v>
      </c>
      <c r="K88" s="80">
        <f t="shared" si="26"/>
        <v>0</v>
      </c>
      <c r="L88" s="80">
        <f t="shared" si="26"/>
        <v>0</v>
      </c>
      <c r="M88" s="80">
        <f t="shared" si="26"/>
        <v>0</v>
      </c>
      <c r="N88" s="80">
        <f t="shared" si="26"/>
        <v>0</v>
      </c>
      <c r="O88" s="38">
        <f t="shared" si="26"/>
        <v>0</v>
      </c>
      <c r="P88" s="38">
        <f t="shared" si="26"/>
        <v>0</v>
      </c>
      <c r="Q88" s="38">
        <f t="shared" si="26"/>
        <v>0</v>
      </c>
      <c r="R88" s="38">
        <f t="shared" si="26"/>
        <v>0</v>
      </c>
      <c r="S88" s="38">
        <f t="shared" si="26"/>
        <v>0</v>
      </c>
      <c r="T88" s="38">
        <f t="shared" si="26"/>
        <v>0</v>
      </c>
      <c r="U88" s="38">
        <f t="shared" si="26"/>
        <v>0</v>
      </c>
      <c r="V88" s="38">
        <f t="shared" si="26"/>
        <v>0</v>
      </c>
      <c r="W88" s="38">
        <f t="shared" si="26"/>
        <v>0</v>
      </c>
      <c r="X88" s="38">
        <f t="shared" si="26"/>
        <v>0</v>
      </c>
      <c r="Y88" s="38">
        <f t="shared" si="26"/>
        <v>0</v>
      </c>
      <c r="Z88" s="38">
        <f t="shared" si="26"/>
        <v>0</v>
      </c>
      <c r="AA88" s="38">
        <f t="shared" si="26"/>
        <v>0</v>
      </c>
      <c r="AB88" s="38">
        <f t="shared" si="26"/>
        <v>0</v>
      </c>
      <c r="AC88" s="38">
        <f t="shared" si="26"/>
        <v>0</v>
      </c>
      <c r="AD88" s="38">
        <f t="shared" si="26"/>
        <v>0</v>
      </c>
      <c r="AE88" s="38">
        <f t="shared" si="26"/>
        <v>0</v>
      </c>
      <c r="AF88" s="35"/>
      <c r="AG88" s="36"/>
    </row>
    <row r="89" spans="1:33" s="29" customFormat="1" ht="18.75" x14ac:dyDescent="0.3">
      <c r="A89" s="37" t="s">
        <v>29</v>
      </c>
      <c r="B89" s="80">
        <f>B95</f>
        <v>1024</v>
      </c>
      <c r="C89" s="81">
        <f t="shared" si="24"/>
        <v>0</v>
      </c>
      <c r="D89" s="80">
        <f t="shared" si="25"/>
        <v>0</v>
      </c>
      <c r="E89" s="80">
        <f t="shared" si="25"/>
        <v>0</v>
      </c>
      <c r="F89" s="82">
        <f>IFERROR(E89/B89*100,0)</f>
        <v>0</v>
      </c>
      <c r="G89" s="83">
        <f>IFERROR(E89/C89*100,0)</f>
        <v>0</v>
      </c>
      <c r="H89" s="80">
        <f t="shared" si="26"/>
        <v>0</v>
      </c>
      <c r="I89" s="80">
        <f t="shared" si="26"/>
        <v>0</v>
      </c>
      <c r="J89" s="80">
        <f t="shared" si="26"/>
        <v>0</v>
      </c>
      <c r="K89" s="80">
        <f t="shared" si="26"/>
        <v>0</v>
      </c>
      <c r="L89" s="80">
        <f t="shared" si="26"/>
        <v>0</v>
      </c>
      <c r="M89" s="80">
        <f t="shared" si="26"/>
        <v>0</v>
      </c>
      <c r="N89" s="80">
        <f t="shared" si="26"/>
        <v>0</v>
      </c>
      <c r="O89" s="38">
        <f t="shared" si="26"/>
        <v>0</v>
      </c>
      <c r="P89" s="38">
        <f t="shared" si="26"/>
        <v>0</v>
      </c>
      <c r="Q89" s="38">
        <f t="shared" si="26"/>
        <v>0</v>
      </c>
      <c r="R89" s="38">
        <f t="shared" si="26"/>
        <v>0</v>
      </c>
      <c r="S89" s="38">
        <f t="shared" si="26"/>
        <v>0</v>
      </c>
      <c r="T89" s="38">
        <f t="shared" si="26"/>
        <v>0</v>
      </c>
      <c r="U89" s="38">
        <f t="shared" si="26"/>
        <v>0</v>
      </c>
      <c r="V89" s="38">
        <f t="shared" si="26"/>
        <v>0</v>
      </c>
      <c r="W89" s="38">
        <f t="shared" si="26"/>
        <v>0</v>
      </c>
      <c r="X89" s="38">
        <f t="shared" si="26"/>
        <v>924</v>
      </c>
      <c r="Y89" s="38">
        <f t="shared" si="26"/>
        <v>0</v>
      </c>
      <c r="Z89" s="38">
        <f t="shared" si="26"/>
        <v>0</v>
      </c>
      <c r="AA89" s="38">
        <f t="shared" si="26"/>
        <v>0</v>
      </c>
      <c r="AB89" s="38">
        <f t="shared" si="26"/>
        <v>0</v>
      </c>
      <c r="AC89" s="38">
        <f t="shared" si="26"/>
        <v>0</v>
      </c>
      <c r="AD89" s="38">
        <f t="shared" si="26"/>
        <v>100</v>
      </c>
      <c r="AE89" s="38">
        <f t="shared" si="26"/>
        <v>0</v>
      </c>
      <c r="AF89" s="35"/>
      <c r="AG89" s="36"/>
    </row>
    <row r="90" spans="1:33" s="29" customFormat="1" ht="18.75" x14ac:dyDescent="0.3">
      <c r="A90" s="37" t="s">
        <v>51</v>
      </c>
      <c r="B90" s="80"/>
      <c r="C90" s="81"/>
      <c r="D90" s="80"/>
      <c r="E90" s="80"/>
      <c r="F90" s="82"/>
      <c r="G90" s="83"/>
      <c r="H90" s="80"/>
      <c r="I90" s="80"/>
      <c r="J90" s="80"/>
      <c r="K90" s="80"/>
      <c r="L90" s="80"/>
      <c r="M90" s="80"/>
      <c r="N90" s="80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5"/>
      <c r="AG90" s="36"/>
    </row>
    <row r="91" spans="1:33" s="29" customFormat="1" ht="61.5" customHeight="1" x14ac:dyDescent="0.3">
      <c r="A91" s="77" t="s">
        <v>52</v>
      </c>
      <c r="B91" s="84"/>
      <c r="C91" s="84"/>
      <c r="D91" s="84"/>
      <c r="E91" s="84"/>
      <c r="F91" s="84"/>
      <c r="G91" s="84"/>
      <c r="H91" s="55"/>
      <c r="I91" s="55"/>
      <c r="J91" s="55"/>
      <c r="K91" s="55"/>
      <c r="L91" s="55"/>
      <c r="M91" s="55"/>
      <c r="N91" s="55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85" t="s">
        <v>53</v>
      </c>
    </row>
    <row r="92" spans="1:33" s="29" customFormat="1" ht="18.75" x14ac:dyDescent="0.3">
      <c r="A92" s="48" t="s">
        <v>26</v>
      </c>
      <c r="B92" s="81">
        <f>SUM(B93:B95)</f>
        <v>1024</v>
      </c>
      <c r="C92" s="81">
        <f t="shared" ref="C92:E92" si="27">SUM(C93:C95)</f>
        <v>0</v>
      </c>
      <c r="D92" s="81">
        <f t="shared" si="27"/>
        <v>0</v>
      </c>
      <c r="E92" s="81">
        <f t="shared" si="27"/>
        <v>0</v>
      </c>
      <c r="F92" s="82">
        <f>IFERROR(E92/B92*100,0)</f>
        <v>0</v>
      </c>
      <c r="G92" s="83">
        <f>IFERROR(E92/C92*100,0)</f>
        <v>0</v>
      </c>
      <c r="H92" s="81">
        <f t="shared" ref="H92" si="28">SUM(H93:H95)</f>
        <v>0</v>
      </c>
      <c r="I92" s="81">
        <f t="shared" ref="I92:W92" si="29">SUM(I93:I95)</f>
        <v>0</v>
      </c>
      <c r="J92" s="81">
        <f t="shared" si="29"/>
        <v>0</v>
      </c>
      <c r="K92" s="81">
        <f t="shared" si="29"/>
        <v>0</v>
      </c>
      <c r="L92" s="81">
        <f t="shared" si="29"/>
        <v>0</v>
      </c>
      <c r="M92" s="81">
        <f t="shared" si="29"/>
        <v>0</v>
      </c>
      <c r="N92" s="81">
        <f t="shared" si="29"/>
        <v>0</v>
      </c>
      <c r="O92" s="81">
        <f t="shared" si="29"/>
        <v>0</v>
      </c>
      <c r="P92" s="81">
        <f t="shared" si="29"/>
        <v>0</v>
      </c>
      <c r="Q92" s="81">
        <f t="shared" si="29"/>
        <v>0</v>
      </c>
      <c r="R92" s="81">
        <f t="shared" si="29"/>
        <v>0</v>
      </c>
      <c r="S92" s="81">
        <f t="shared" si="29"/>
        <v>0</v>
      </c>
      <c r="T92" s="81">
        <f t="shared" si="29"/>
        <v>0</v>
      </c>
      <c r="U92" s="81">
        <f t="shared" si="29"/>
        <v>0</v>
      </c>
      <c r="V92" s="81">
        <f t="shared" si="29"/>
        <v>0</v>
      </c>
      <c r="W92" s="81">
        <f t="shared" si="29"/>
        <v>0</v>
      </c>
      <c r="X92" s="81">
        <f>SUM(X93:X95)</f>
        <v>924</v>
      </c>
      <c r="Y92" s="81">
        <f t="shared" ref="Y92:AE92" si="30">SUM(Y93:Y95)</f>
        <v>0</v>
      </c>
      <c r="Z92" s="81">
        <f t="shared" si="30"/>
        <v>0</v>
      </c>
      <c r="AA92" s="81">
        <f t="shared" si="30"/>
        <v>0</v>
      </c>
      <c r="AB92" s="81">
        <f t="shared" si="30"/>
        <v>0</v>
      </c>
      <c r="AC92" s="81">
        <f t="shared" si="30"/>
        <v>0</v>
      </c>
      <c r="AD92" s="81">
        <f t="shared" si="30"/>
        <v>100</v>
      </c>
      <c r="AE92" s="81">
        <f t="shared" si="30"/>
        <v>0</v>
      </c>
      <c r="AF92" s="61"/>
    </row>
    <row r="93" spans="1:33" s="29" customFormat="1" ht="18.75" x14ac:dyDescent="0.3">
      <c r="A93" s="50" t="s">
        <v>27</v>
      </c>
      <c r="B93" s="81"/>
      <c r="C93" s="81"/>
      <c r="D93" s="81"/>
      <c r="E93" s="81"/>
      <c r="F93" s="84"/>
      <c r="G93" s="8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6"/>
    </row>
    <row r="94" spans="1:33" s="29" customFormat="1" ht="18.75" x14ac:dyDescent="0.3">
      <c r="A94" s="37" t="s">
        <v>28</v>
      </c>
      <c r="B94" s="81"/>
      <c r="C94" s="81"/>
      <c r="D94" s="81"/>
      <c r="E94" s="81"/>
      <c r="F94" s="84"/>
      <c r="G94" s="8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6"/>
    </row>
    <row r="95" spans="1:33" s="29" customFormat="1" ht="18.75" x14ac:dyDescent="0.3">
      <c r="A95" s="50" t="s">
        <v>29</v>
      </c>
      <c r="B95" s="81">
        <f>H95+J95+L95+N95+P95+R95+T95+V95+X95+Z95+AB95+AD95</f>
        <v>1024</v>
      </c>
      <c r="C95" s="86">
        <f>SUM(H95,J95)</f>
        <v>0</v>
      </c>
      <c r="D95" s="81">
        <v>0</v>
      </c>
      <c r="E95" s="81">
        <f>I95+K95+M95+O95+Q95+S95+U95+W95+Y95+AA95+AC95+AE95</f>
        <v>0</v>
      </c>
      <c r="F95" s="82">
        <f>IFERROR(E95/B95*100,0)</f>
        <v>0</v>
      </c>
      <c r="G95" s="83">
        <f>IFERROR(E95/C95*100,0)</f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924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v>100</v>
      </c>
      <c r="AE95" s="87">
        <v>0</v>
      </c>
      <c r="AF95" s="61"/>
    </row>
    <row r="96" spans="1:33" s="29" customFormat="1" ht="37.5" x14ac:dyDescent="0.3">
      <c r="A96" s="50" t="s">
        <v>33</v>
      </c>
      <c r="B96" s="81"/>
      <c r="C96" s="81"/>
      <c r="D96" s="81"/>
      <c r="E96" s="81"/>
      <c r="F96" s="84"/>
      <c r="G96" s="8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6"/>
    </row>
    <row r="97" spans="1:44" s="29" customFormat="1" ht="18.75" x14ac:dyDescent="0.3">
      <c r="A97" s="50" t="s">
        <v>30</v>
      </c>
      <c r="B97" s="88"/>
      <c r="C97" s="88"/>
      <c r="D97" s="88"/>
      <c r="E97" s="88"/>
      <c r="F97" s="84"/>
      <c r="G97" s="88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2"/>
    </row>
    <row r="98" spans="1:44" s="29" customFormat="1" ht="37.5" x14ac:dyDescent="0.25">
      <c r="A98" s="89" t="s">
        <v>54</v>
      </c>
      <c r="B98" s="84">
        <f>B100+B101</f>
        <v>85048.500000000015</v>
      </c>
      <c r="C98" s="84">
        <f>C100+C101</f>
        <v>11830.45</v>
      </c>
      <c r="D98" s="84">
        <f>D100+D101</f>
        <v>23365</v>
      </c>
      <c r="E98" s="84">
        <f>E100+E101</f>
        <v>20831.93</v>
      </c>
      <c r="F98" s="84">
        <f t="shared" ref="F98" si="31">E98/B98*100</f>
        <v>24.494176852031487</v>
      </c>
      <c r="G98" s="90">
        <f t="shared" ref="G98" si="32">E98/(C98/100)</f>
        <v>176.08738467260332</v>
      </c>
      <c r="H98" s="55">
        <f>H100+H101</f>
        <v>3184.38</v>
      </c>
      <c r="I98" s="55">
        <f t="shared" ref="I98:AE98" si="33">I100+I101</f>
        <v>2174.7599999999998</v>
      </c>
      <c r="J98" s="55">
        <f t="shared" si="33"/>
        <v>4497.2800000000007</v>
      </c>
      <c r="K98" s="55">
        <f t="shared" si="33"/>
        <v>4597.33</v>
      </c>
      <c r="L98" s="55">
        <f t="shared" si="33"/>
        <v>4148.79</v>
      </c>
      <c r="M98" s="55">
        <f t="shared" si="33"/>
        <v>4045.0499999999997</v>
      </c>
      <c r="N98" s="55">
        <f t="shared" si="33"/>
        <v>6006.41</v>
      </c>
      <c r="O98" s="55">
        <f t="shared" si="33"/>
        <v>5919.8899999999994</v>
      </c>
      <c r="P98" s="55">
        <f t="shared" si="33"/>
        <v>5058.57</v>
      </c>
      <c r="Q98" s="55">
        <f t="shared" si="33"/>
        <v>4094.8999999999996</v>
      </c>
      <c r="R98" s="55">
        <f t="shared" si="33"/>
        <v>4115.1099999999997</v>
      </c>
      <c r="S98" s="55">
        <f t="shared" si="33"/>
        <v>0</v>
      </c>
      <c r="T98" s="55">
        <f t="shared" si="33"/>
        <v>7084.37</v>
      </c>
      <c r="U98" s="55">
        <f t="shared" si="33"/>
        <v>0</v>
      </c>
      <c r="V98" s="55">
        <f t="shared" si="33"/>
        <v>5085.55</v>
      </c>
      <c r="W98" s="55">
        <f t="shared" si="33"/>
        <v>0</v>
      </c>
      <c r="X98" s="55">
        <f t="shared" si="33"/>
        <v>4362.46</v>
      </c>
      <c r="Y98" s="55">
        <f t="shared" si="33"/>
        <v>0</v>
      </c>
      <c r="Z98" s="55">
        <f t="shared" si="33"/>
        <v>4369.0200000000004</v>
      </c>
      <c r="AA98" s="55">
        <f t="shared" si="33"/>
        <v>0</v>
      </c>
      <c r="AB98" s="55">
        <f t="shared" si="33"/>
        <v>3768.25</v>
      </c>
      <c r="AC98" s="55">
        <f t="shared" si="33"/>
        <v>0</v>
      </c>
      <c r="AD98" s="55">
        <f>AD100+AD101</f>
        <v>33368.310000000005</v>
      </c>
      <c r="AE98" s="55">
        <f t="shared" si="33"/>
        <v>0</v>
      </c>
      <c r="AF98" s="91"/>
    </row>
    <row r="99" spans="1:44" s="29" customFormat="1" ht="18.75" x14ac:dyDescent="0.3">
      <c r="A99" s="50" t="s">
        <v>27</v>
      </c>
      <c r="B99" s="88"/>
      <c r="C99" s="88"/>
      <c r="D99" s="88"/>
      <c r="E99" s="88"/>
      <c r="F99" s="84"/>
      <c r="G99" s="84"/>
      <c r="H99" s="92">
        <f t="shared" ref="H99:AE101" si="34">H65+H58+H51+H30+H23+H93</f>
        <v>0</v>
      </c>
      <c r="I99" s="92">
        <f t="shared" si="34"/>
        <v>0</v>
      </c>
      <c r="J99" s="92">
        <f t="shared" si="34"/>
        <v>0</v>
      </c>
      <c r="K99" s="92">
        <f t="shared" si="34"/>
        <v>0</v>
      </c>
      <c r="L99" s="92">
        <f t="shared" si="34"/>
        <v>0</v>
      </c>
      <c r="M99" s="92">
        <f t="shared" si="34"/>
        <v>0</v>
      </c>
      <c r="N99" s="92">
        <f t="shared" si="34"/>
        <v>0</v>
      </c>
      <c r="O99" s="92">
        <f t="shared" si="34"/>
        <v>0</v>
      </c>
      <c r="P99" s="92">
        <f t="shared" si="34"/>
        <v>0</v>
      </c>
      <c r="Q99" s="92">
        <f t="shared" si="34"/>
        <v>0</v>
      </c>
      <c r="R99" s="92">
        <f t="shared" si="34"/>
        <v>0</v>
      </c>
      <c r="S99" s="92">
        <f t="shared" si="34"/>
        <v>0</v>
      </c>
      <c r="T99" s="92">
        <f t="shared" si="34"/>
        <v>0</v>
      </c>
      <c r="U99" s="92">
        <f t="shared" si="34"/>
        <v>0</v>
      </c>
      <c r="V99" s="92">
        <f t="shared" si="34"/>
        <v>0</v>
      </c>
      <c r="W99" s="92">
        <f t="shared" si="34"/>
        <v>0</v>
      </c>
      <c r="X99" s="92">
        <f t="shared" si="34"/>
        <v>0</v>
      </c>
      <c r="Y99" s="92">
        <f t="shared" si="34"/>
        <v>0</v>
      </c>
      <c r="Z99" s="92">
        <f t="shared" si="34"/>
        <v>0</v>
      </c>
      <c r="AA99" s="92">
        <f t="shared" si="34"/>
        <v>0</v>
      </c>
      <c r="AB99" s="92">
        <f t="shared" si="34"/>
        <v>0</v>
      </c>
      <c r="AC99" s="92">
        <f t="shared" si="34"/>
        <v>0</v>
      </c>
      <c r="AD99" s="92">
        <f t="shared" si="34"/>
        <v>0</v>
      </c>
      <c r="AE99" s="92">
        <f t="shared" si="34"/>
        <v>0</v>
      </c>
      <c r="AF99" s="52"/>
    </row>
    <row r="100" spans="1:44" s="95" customFormat="1" ht="18.75" x14ac:dyDescent="0.3">
      <c r="A100" s="37" t="s">
        <v>28</v>
      </c>
      <c r="B100" s="93">
        <f>H100+J100+L100+N100+P100+R100+T100+V100+X100+Z100+AB100+AD100</f>
        <v>80240.200000000012</v>
      </c>
      <c r="C100" s="93">
        <f>H100+J100+L100</f>
        <v>11830.45</v>
      </c>
      <c r="D100" s="93">
        <f>D66+D59+D52+D31+D24</f>
        <v>23365</v>
      </c>
      <c r="E100" s="93">
        <f>I100+K100+M100+O100+Q100+S100+U100+W100+Y100+AA100+AC100+AE100</f>
        <v>20831.93</v>
      </c>
      <c r="F100" s="82">
        <f>IFERROR(E100/B100*100,0)</f>
        <v>25.961961709965824</v>
      </c>
      <c r="G100" s="83">
        <f>IFERROR(E100/C100*100,0)</f>
        <v>176.08738467260332</v>
      </c>
      <c r="H100" s="92">
        <f t="shared" si="34"/>
        <v>3184.38</v>
      </c>
      <c r="I100" s="92">
        <f t="shared" si="34"/>
        <v>2174.7599999999998</v>
      </c>
      <c r="J100" s="92">
        <f t="shared" si="34"/>
        <v>4497.2800000000007</v>
      </c>
      <c r="K100" s="92">
        <f t="shared" si="34"/>
        <v>4597.33</v>
      </c>
      <c r="L100" s="92">
        <f t="shared" si="34"/>
        <v>4148.79</v>
      </c>
      <c r="M100" s="92">
        <f t="shared" si="34"/>
        <v>4045.0499999999997</v>
      </c>
      <c r="N100" s="92">
        <f t="shared" si="34"/>
        <v>6006.41</v>
      </c>
      <c r="O100" s="92">
        <f t="shared" si="34"/>
        <v>5919.8899999999994</v>
      </c>
      <c r="P100" s="92">
        <f t="shared" si="34"/>
        <v>5058.57</v>
      </c>
      <c r="Q100" s="92">
        <f t="shared" si="34"/>
        <v>4094.8999999999996</v>
      </c>
      <c r="R100" s="92">
        <f t="shared" si="34"/>
        <v>4115.1099999999997</v>
      </c>
      <c r="S100" s="92">
        <f t="shared" si="34"/>
        <v>0</v>
      </c>
      <c r="T100" s="92">
        <f t="shared" si="34"/>
        <v>7084.37</v>
      </c>
      <c r="U100" s="92">
        <f t="shared" si="34"/>
        <v>0</v>
      </c>
      <c r="V100" s="92">
        <f t="shared" si="34"/>
        <v>5085.55</v>
      </c>
      <c r="W100" s="92">
        <f t="shared" si="34"/>
        <v>0</v>
      </c>
      <c r="X100" s="92">
        <f t="shared" si="34"/>
        <v>3438.46</v>
      </c>
      <c r="Y100" s="92">
        <f t="shared" si="34"/>
        <v>0</v>
      </c>
      <c r="Z100" s="92">
        <f t="shared" si="34"/>
        <v>4369.0200000000004</v>
      </c>
      <c r="AA100" s="92">
        <f t="shared" si="34"/>
        <v>0</v>
      </c>
      <c r="AB100" s="92">
        <f t="shared" si="34"/>
        <v>3768.25</v>
      </c>
      <c r="AC100" s="92">
        <f t="shared" si="34"/>
        <v>0</v>
      </c>
      <c r="AD100" s="92">
        <f t="shared" si="34"/>
        <v>29484.010000000002</v>
      </c>
      <c r="AE100" s="92">
        <f t="shared" si="34"/>
        <v>0</v>
      </c>
      <c r="AF100" s="94"/>
    </row>
    <row r="101" spans="1:44" s="29" customFormat="1" ht="18.75" x14ac:dyDescent="0.3">
      <c r="A101" s="50" t="s">
        <v>29</v>
      </c>
      <c r="B101" s="81">
        <f>H101+J101+L101+N101+P101+R101+T101+V101+X101+Z101+AB101+AD101</f>
        <v>4808.3</v>
      </c>
      <c r="C101" s="81">
        <f>H101+J101+L101</f>
        <v>0</v>
      </c>
      <c r="D101" s="81">
        <f>D67+D95</f>
        <v>0</v>
      </c>
      <c r="E101" s="81">
        <f>I101+K101+M101+O101+Q101+S101+U101+W101+Y101+AA101+AC101+AE101</f>
        <v>0</v>
      </c>
      <c r="F101" s="82">
        <f>IFERROR(E101/B101*100,0)</f>
        <v>0</v>
      </c>
      <c r="G101" s="83">
        <f>IFERROR(E101/C101*100,0)</f>
        <v>0</v>
      </c>
      <c r="H101" s="92">
        <f t="shared" si="34"/>
        <v>0</v>
      </c>
      <c r="I101" s="92">
        <f t="shared" si="34"/>
        <v>0</v>
      </c>
      <c r="J101" s="92">
        <f t="shared" si="34"/>
        <v>0</v>
      </c>
      <c r="K101" s="92">
        <f t="shared" si="34"/>
        <v>0</v>
      </c>
      <c r="L101" s="92">
        <f t="shared" si="34"/>
        <v>0</v>
      </c>
      <c r="M101" s="92">
        <f t="shared" si="34"/>
        <v>0</v>
      </c>
      <c r="N101" s="92">
        <f t="shared" si="34"/>
        <v>0</v>
      </c>
      <c r="O101" s="92">
        <f t="shared" si="34"/>
        <v>0</v>
      </c>
      <c r="P101" s="92">
        <f t="shared" si="34"/>
        <v>0</v>
      </c>
      <c r="Q101" s="92">
        <f t="shared" si="34"/>
        <v>0</v>
      </c>
      <c r="R101" s="92">
        <f t="shared" si="34"/>
        <v>0</v>
      </c>
      <c r="S101" s="92">
        <f t="shared" si="34"/>
        <v>0</v>
      </c>
      <c r="T101" s="92">
        <f t="shared" si="34"/>
        <v>0</v>
      </c>
      <c r="U101" s="92">
        <f t="shared" si="34"/>
        <v>0</v>
      </c>
      <c r="V101" s="92">
        <f t="shared" si="34"/>
        <v>0</v>
      </c>
      <c r="W101" s="92">
        <f t="shared" si="34"/>
        <v>0</v>
      </c>
      <c r="X101" s="92">
        <f t="shared" si="34"/>
        <v>924</v>
      </c>
      <c r="Y101" s="92">
        <f t="shared" si="34"/>
        <v>0</v>
      </c>
      <c r="Z101" s="92">
        <f t="shared" si="34"/>
        <v>0</v>
      </c>
      <c r="AA101" s="92">
        <f t="shared" si="34"/>
        <v>0</v>
      </c>
      <c r="AB101" s="92">
        <f t="shared" si="34"/>
        <v>0</v>
      </c>
      <c r="AC101" s="92">
        <f t="shared" si="34"/>
        <v>0</v>
      </c>
      <c r="AD101" s="92">
        <f t="shared" si="34"/>
        <v>3884.3</v>
      </c>
      <c r="AE101" s="92">
        <f t="shared" si="34"/>
        <v>0</v>
      </c>
      <c r="AF101" s="61"/>
    </row>
    <row r="102" spans="1:44" s="29" customFormat="1" ht="37.5" x14ac:dyDescent="0.25">
      <c r="A102" s="72" t="s">
        <v>33</v>
      </c>
      <c r="B102" s="88"/>
      <c r="C102" s="88"/>
      <c r="D102" s="88"/>
      <c r="E102" s="88"/>
      <c r="F102" s="84"/>
      <c r="G102" s="88"/>
      <c r="H102" s="9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2"/>
    </row>
    <row r="103" spans="1:44" s="29" customFormat="1" ht="18.75" x14ac:dyDescent="0.3">
      <c r="A103" s="50" t="s">
        <v>30</v>
      </c>
      <c r="B103" s="88"/>
      <c r="C103" s="88"/>
      <c r="D103" s="88"/>
      <c r="E103" s="88"/>
      <c r="F103" s="84"/>
      <c r="G103" s="88"/>
      <c r="H103" s="9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2"/>
    </row>
    <row r="104" spans="1:44" ht="39.75" customHeight="1" x14ac:dyDescent="0.3">
      <c r="A104" s="32" t="s">
        <v>55</v>
      </c>
      <c r="B104" s="79">
        <f>SUM(B105:B107)</f>
        <v>85048.5</v>
      </c>
      <c r="C104" s="79">
        <f>SUM(C105:C107)</f>
        <v>22895.429999999997</v>
      </c>
      <c r="D104" s="79">
        <f>SUM(D105:D107)</f>
        <v>23365</v>
      </c>
      <c r="E104" s="79">
        <f>SUM(E105:E107)</f>
        <v>20831.93</v>
      </c>
      <c r="F104" s="79">
        <f>IFERROR(E104/B104*100,0)</f>
        <v>24.494176852031487</v>
      </c>
      <c r="G104" s="79">
        <f>IFERROR(E104/C104*100,0)</f>
        <v>90.987284361988401</v>
      </c>
      <c r="H104" s="79">
        <f t="shared" ref="H104:AE104" si="35">SUM(H105:H107)</f>
        <v>3184.3799999999997</v>
      </c>
      <c r="I104" s="79">
        <f t="shared" si="35"/>
        <v>2174.7599999999998</v>
      </c>
      <c r="J104" s="79">
        <f t="shared" si="35"/>
        <v>4497.2800000000007</v>
      </c>
      <c r="K104" s="79">
        <f t="shared" si="35"/>
        <v>4597.33</v>
      </c>
      <c r="L104" s="79">
        <f t="shared" si="35"/>
        <v>4148.79</v>
      </c>
      <c r="M104" s="79">
        <f t="shared" si="35"/>
        <v>4045.0499999999997</v>
      </c>
      <c r="N104" s="79">
        <f t="shared" si="35"/>
        <v>6006.41</v>
      </c>
      <c r="O104" s="33">
        <f t="shared" si="35"/>
        <v>5919.89</v>
      </c>
      <c r="P104" s="33">
        <f t="shared" si="35"/>
        <v>5058.5700000000006</v>
      </c>
      <c r="Q104" s="33">
        <f t="shared" si="35"/>
        <v>4094.8999999999996</v>
      </c>
      <c r="R104" s="33">
        <f t="shared" si="35"/>
        <v>4115.1099999999997</v>
      </c>
      <c r="S104" s="33">
        <f t="shared" si="35"/>
        <v>0</v>
      </c>
      <c r="T104" s="33">
        <f t="shared" si="35"/>
        <v>7084.37</v>
      </c>
      <c r="U104" s="33">
        <f t="shared" si="35"/>
        <v>0</v>
      </c>
      <c r="V104" s="33">
        <f t="shared" si="35"/>
        <v>5085.55</v>
      </c>
      <c r="W104" s="33">
        <f t="shared" si="35"/>
        <v>0</v>
      </c>
      <c r="X104" s="33">
        <f t="shared" si="35"/>
        <v>4362.46</v>
      </c>
      <c r="Y104" s="33">
        <f t="shared" si="35"/>
        <v>0</v>
      </c>
      <c r="Z104" s="33">
        <f t="shared" si="35"/>
        <v>4369.0199999999995</v>
      </c>
      <c r="AA104" s="33">
        <f t="shared" si="35"/>
        <v>0</v>
      </c>
      <c r="AB104" s="33">
        <f t="shared" si="35"/>
        <v>3768.25</v>
      </c>
      <c r="AC104" s="33">
        <f t="shared" si="35"/>
        <v>0</v>
      </c>
      <c r="AD104" s="33">
        <f t="shared" si="35"/>
        <v>33368.310000000005</v>
      </c>
      <c r="AE104" s="33">
        <f t="shared" si="35"/>
        <v>0</v>
      </c>
      <c r="AF104" s="30"/>
      <c r="AG104" s="36"/>
    </row>
    <row r="105" spans="1:44" s="29" customFormat="1" ht="18" customHeight="1" x14ac:dyDescent="0.3">
      <c r="A105" s="37" t="s">
        <v>27</v>
      </c>
      <c r="B105" s="80">
        <f t="shared" ref="B105:E107" si="36">SUM(B17,B87)</f>
        <v>0</v>
      </c>
      <c r="C105" s="80">
        <f t="shared" si="36"/>
        <v>0</v>
      </c>
      <c r="D105" s="80">
        <f t="shared" si="36"/>
        <v>0</v>
      </c>
      <c r="E105" s="80">
        <f t="shared" si="36"/>
        <v>0</v>
      </c>
      <c r="F105" s="80">
        <f>IFERROR(E105/B105*100,0)</f>
        <v>0</v>
      </c>
      <c r="G105" s="80">
        <f>IFERROR(E105/C105*100,0)</f>
        <v>0</v>
      </c>
      <c r="H105" s="80">
        <f t="shared" ref="H105:AE107" si="37">SUM(H17,H87)</f>
        <v>0</v>
      </c>
      <c r="I105" s="80">
        <f t="shared" si="37"/>
        <v>0</v>
      </c>
      <c r="J105" s="80">
        <f t="shared" si="37"/>
        <v>0</v>
      </c>
      <c r="K105" s="80">
        <f t="shared" si="37"/>
        <v>0</v>
      </c>
      <c r="L105" s="80">
        <f t="shared" si="37"/>
        <v>0</v>
      </c>
      <c r="M105" s="80">
        <f t="shared" si="37"/>
        <v>0</v>
      </c>
      <c r="N105" s="80">
        <f t="shared" si="37"/>
        <v>0</v>
      </c>
      <c r="O105" s="38">
        <f t="shared" si="37"/>
        <v>0</v>
      </c>
      <c r="P105" s="38">
        <f t="shared" si="37"/>
        <v>0</v>
      </c>
      <c r="Q105" s="38">
        <f t="shared" si="37"/>
        <v>0</v>
      </c>
      <c r="R105" s="38">
        <f t="shared" si="37"/>
        <v>0</v>
      </c>
      <c r="S105" s="38">
        <f t="shared" si="37"/>
        <v>0</v>
      </c>
      <c r="T105" s="38">
        <f t="shared" si="37"/>
        <v>0</v>
      </c>
      <c r="U105" s="38">
        <f t="shared" si="37"/>
        <v>0</v>
      </c>
      <c r="V105" s="38">
        <f t="shared" si="37"/>
        <v>0</v>
      </c>
      <c r="W105" s="38">
        <f t="shared" si="37"/>
        <v>0</v>
      </c>
      <c r="X105" s="38">
        <f t="shared" si="37"/>
        <v>0</v>
      </c>
      <c r="Y105" s="38">
        <f t="shared" si="37"/>
        <v>0</v>
      </c>
      <c r="Z105" s="38">
        <f t="shared" si="37"/>
        <v>0</v>
      </c>
      <c r="AA105" s="38">
        <f t="shared" si="37"/>
        <v>0</v>
      </c>
      <c r="AB105" s="38">
        <f t="shared" si="37"/>
        <v>0</v>
      </c>
      <c r="AC105" s="38">
        <f t="shared" si="37"/>
        <v>0</v>
      </c>
      <c r="AD105" s="38">
        <f t="shared" si="37"/>
        <v>0</v>
      </c>
      <c r="AE105" s="38">
        <f t="shared" si="37"/>
        <v>0</v>
      </c>
      <c r="AF105" s="35"/>
      <c r="AG105" s="36"/>
    </row>
    <row r="106" spans="1:44" s="95" customFormat="1" ht="18.75" x14ac:dyDescent="0.3">
      <c r="A106" s="37" t="s">
        <v>28</v>
      </c>
      <c r="B106" s="80">
        <f>SUM(B18,B88)</f>
        <v>80240.2</v>
      </c>
      <c r="C106" s="80">
        <f>C88+C18</f>
        <v>22895.429999999997</v>
      </c>
      <c r="D106" s="80">
        <f>D88+D18</f>
        <v>23365</v>
      </c>
      <c r="E106" s="80">
        <f>E88+E18</f>
        <v>20831.93</v>
      </c>
      <c r="F106" s="80">
        <f>IFERROR(E106/B106*100,0)</f>
        <v>25.961961709965831</v>
      </c>
      <c r="G106" s="80">
        <f>IFERROR(E106/C106*100,0)</f>
        <v>90.987284361988401</v>
      </c>
      <c r="H106" s="80">
        <f t="shared" si="37"/>
        <v>3184.3799999999997</v>
      </c>
      <c r="I106" s="80">
        <f t="shared" si="37"/>
        <v>2174.7599999999998</v>
      </c>
      <c r="J106" s="80">
        <f t="shared" si="37"/>
        <v>4497.2800000000007</v>
      </c>
      <c r="K106" s="80">
        <f t="shared" si="37"/>
        <v>4597.33</v>
      </c>
      <c r="L106" s="80">
        <f t="shared" si="37"/>
        <v>4148.79</v>
      </c>
      <c r="M106" s="80">
        <f t="shared" si="37"/>
        <v>4045.0499999999997</v>
      </c>
      <c r="N106" s="80">
        <f t="shared" si="37"/>
        <v>6006.41</v>
      </c>
      <c r="O106" s="38">
        <f t="shared" si="37"/>
        <v>5919.89</v>
      </c>
      <c r="P106" s="38">
        <f t="shared" si="37"/>
        <v>5058.5700000000006</v>
      </c>
      <c r="Q106" s="38">
        <f t="shared" si="37"/>
        <v>4094.8999999999996</v>
      </c>
      <c r="R106" s="38">
        <f t="shared" si="37"/>
        <v>4115.1099999999997</v>
      </c>
      <c r="S106" s="38">
        <f t="shared" si="37"/>
        <v>0</v>
      </c>
      <c r="T106" s="38">
        <f t="shared" si="37"/>
        <v>7084.37</v>
      </c>
      <c r="U106" s="38">
        <f t="shared" si="37"/>
        <v>0</v>
      </c>
      <c r="V106" s="38">
        <f t="shared" si="37"/>
        <v>5085.55</v>
      </c>
      <c r="W106" s="38">
        <f t="shared" si="37"/>
        <v>0</v>
      </c>
      <c r="X106" s="38">
        <f t="shared" si="37"/>
        <v>3438.46</v>
      </c>
      <c r="Y106" s="38">
        <f t="shared" si="37"/>
        <v>0</v>
      </c>
      <c r="Z106" s="38">
        <f t="shared" si="37"/>
        <v>4369.0199999999995</v>
      </c>
      <c r="AA106" s="38">
        <f t="shared" si="37"/>
        <v>0</v>
      </c>
      <c r="AB106" s="38">
        <f t="shared" si="37"/>
        <v>3768.25</v>
      </c>
      <c r="AC106" s="38">
        <f t="shared" si="37"/>
        <v>0</v>
      </c>
      <c r="AD106" s="38">
        <f t="shared" si="37"/>
        <v>29484.010000000002</v>
      </c>
      <c r="AE106" s="38">
        <f t="shared" si="37"/>
        <v>0</v>
      </c>
      <c r="AF106" s="96"/>
      <c r="AG106" s="97"/>
    </row>
    <row r="107" spans="1:44" s="29" customFormat="1" ht="18.75" x14ac:dyDescent="0.3">
      <c r="A107" s="37" t="s">
        <v>29</v>
      </c>
      <c r="B107" s="80">
        <f t="shared" si="36"/>
        <v>4808.3</v>
      </c>
      <c r="C107" s="80">
        <f>C101</f>
        <v>0</v>
      </c>
      <c r="D107" s="80">
        <f>D101</f>
        <v>0</v>
      </c>
      <c r="E107" s="80">
        <f>E101</f>
        <v>0</v>
      </c>
      <c r="F107" s="80">
        <f t="shared" ref="F107" si="38">IFERROR(E107/B107*100,0)</f>
        <v>0</v>
      </c>
      <c r="G107" s="80">
        <f>IFERROR(E107/C107*100,0)</f>
        <v>0</v>
      </c>
      <c r="H107" s="80">
        <f t="shared" si="37"/>
        <v>0</v>
      </c>
      <c r="I107" s="80">
        <f t="shared" si="37"/>
        <v>0</v>
      </c>
      <c r="J107" s="80">
        <f t="shared" si="37"/>
        <v>0</v>
      </c>
      <c r="K107" s="80">
        <f t="shared" si="37"/>
        <v>0</v>
      </c>
      <c r="L107" s="80">
        <f t="shared" si="37"/>
        <v>0</v>
      </c>
      <c r="M107" s="80">
        <f t="shared" si="37"/>
        <v>0</v>
      </c>
      <c r="N107" s="80">
        <f t="shared" si="37"/>
        <v>0</v>
      </c>
      <c r="O107" s="38">
        <f t="shared" si="37"/>
        <v>0</v>
      </c>
      <c r="P107" s="38">
        <f t="shared" si="37"/>
        <v>0</v>
      </c>
      <c r="Q107" s="38">
        <f t="shared" si="37"/>
        <v>0</v>
      </c>
      <c r="R107" s="38">
        <f t="shared" si="37"/>
        <v>0</v>
      </c>
      <c r="S107" s="38">
        <f t="shared" si="37"/>
        <v>0</v>
      </c>
      <c r="T107" s="38">
        <f t="shared" si="37"/>
        <v>0</v>
      </c>
      <c r="U107" s="38">
        <f t="shared" si="37"/>
        <v>0</v>
      </c>
      <c r="V107" s="38">
        <f t="shared" si="37"/>
        <v>0</v>
      </c>
      <c r="W107" s="38">
        <f t="shared" si="37"/>
        <v>0</v>
      </c>
      <c r="X107" s="38">
        <f t="shared" si="37"/>
        <v>924</v>
      </c>
      <c r="Y107" s="38">
        <f t="shared" si="37"/>
        <v>0</v>
      </c>
      <c r="Z107" s="38">
        <f t="shared" si="37"/>
        <v>0</v>
      </c>
      <c r="AA107" s="38">
        <f t="shared" si="37"/>
        <v>0</v>
      </c>
      <c r="AB107" s="38">
        <f t="shared" si="37"/>
        <v>0</v>
      </c>
      <c r="AC107" s="38">
        <f t="shared" si="37"/>
        <v>0</v>
      </c>
      <c r="AD107" s="38">
        <f t="shared" si="37"/>
        <v>3884.3</v>
      </c>
      <c r="AE107" s="38">
        <f t="shared" si="37"/>
        <v>0</v>
      </c>
      <c r="AF107" s="35"/>
      <c r="AG107" s="36"/>
    </row>
    <row r="108" spans="1:44" s="29" customFormat="1" ht="18.75" customHeight="1" x14ac:dyDescent="0.3">
      <c r="A108" s="98" t="s">
        <v>51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5"/>
      <c r="AG108" s="36"/>
    </row>
    <row r="109" spans="1:44" ht="21.6" customHeight="1" x14ac:dyDescent="0.3">
      <c r="A109" s="99"/>
      <c r="B109" s="100"/>
      <c r="C109" s="100"/>
      <c r="D109" s="100"/>
      <c r="E109" s="100"/>
      <c r="F109" s="100"/>
      <c r="G109" s="100"/>
      <c r="H109" s="31"/>
      <c r="I109" s="31"/>
    </row>
    <row r="110" spans="1:44" ht="73.5" customHeight="1" x14ac:dyDescent="0.25">
      <c r="A110" s="101" t="s">
        <v>56</v>
      </c>
      <c r="B110" s="102">
        <f>H106+J106+L106+N106+P106+R106+T106+V106+X106+Z106+AB106+AD106</f>
        <v>80240.200000000012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3"/>
      <c r="O110" s="103"/>
      <c r="P110" s="3"/>
      <c r="Q110" s="3"/>
      <c r="R110" s="3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1"/>
    </row>
    <row r="111" spans="1:44" ht="12.75" customHeight="1" x14ac:dyDescent="0.25"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1"/>
    </row>
    <row r="112" spans="1:44" ht="60.75" customHeight="1" x14ac:dyDescent="0.25">
      <c r="A112" s="104" t="s">
        <v>57</v>
      </c>
      <c r="B112" s="101"/>
      <c r="C112" s="105">
        <f>B100-B106</f>
        <v>0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3"/>
      <c r="Q112" s="3"/>
      <c r="R112" s="3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1"/>
    </row>
    <row r="113" spans="1:44" ht="24" customHeight="1" x14ac:dyDescent="0.25">
      <c r="A113" s="101" t="s">
        <v>58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3"/>
      <c r="Q113" s="3"/>
      <c r="R113" s="3"/>
      <c r="S113" s="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1"/>
    </row>
    <row r="114" spans="1:44" ht="9" customHeight="1" x14ac:dyDescent="0.2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3"/>
      <c r="Q114" s="3"/>
      <c r="R114" s="3"/>
      <c r="S114" s="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1"/>
    </row>
    <row r="115" spans="1:44" ht="18" customHeight="1" x14ac:dyDescent="0.2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1"/>
      <c r="O115" s="101"/>
      <c r="P115" s="3"/>
      <c r="Q115" s="3"/>
      <c r="R115" s="3"/>
      <c r="S115" s="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1"/>
    </row>
    <row r="116" spans="1:44" ht="21.75" customHeight="1" x14ac:dyDescent="0.2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1:44" ht="48.75" customHeight="1" x14ac:dyDescent="0.25"/>
    <row r="118" spans="1:44" ht="18.75" x14ac:dyDescent="0.25">
      <c r="B118" s="101"/>
      <c r="C118" s="101"/>
      <c r="D118" s="101"/>
      <c r="E118" s="101"/>
      <c r="F118" s="101"/>
      <c r="G118" s="101"/>
    </row>
  </sheetData>
  <mergeCells count="20">
    <mergeCell ref="A15:AE15"/>
    <mergeCell ref="A85:AE85"/>
    <mergeCell ref="P11:Q11"/>
    <mergeCell ref="R11:S11"/>
    <mergeCell ref="T11:U11"/>
    <mergeCell ref="V11:W11"/>
    <mergeCell ref="X11:Y11"/>
    <mergeCell ref="Z11:AA11"/>
    <mergeCell ref="A9:AF10"/>
    <mergeCell ref="B11:B12"/>
    <mergeCell ref="C11:C12"/>
    <mergeCell ref="D11:D12"/>
    <mergeCell ref="E11:E12"/>
    <mergeCell ref="F11:G11"/>
    <mergeCell ref="H11:I11"/>
    <mergeCell ref="J11:K11"/>
    <mergeCell ref="L11:M11"/>
    <mergeCell ref="N11:O11"/>
    <mergeCell ref="AB11:AC11"/>
    <mergeCell ref="AD11:AE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СиДР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Орехова Олеся Ришатовна</dc:creator>
  <cp:lastModifiedBy>Орехова Олеся Ришатовна</cp:lastModifiedBy>
  <dcterms:created xsi:type="dcterms:W3CDTF">2022-06-07T10:31:19Z</dcterms:created>
  <dcterms:modified xsi:type="dcterms:W3CDTF">2022-06-07T11:36:33Z</dcterms:modified>
</cp:coreProperties>
</file>