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май- декабрь\"/>
    </mc:Choice>
  </mc:AlternateContent>
  <bookViews>
    <workbookView xWindow="0" yWindow="0" windowWidth="28800" windowHeight="13590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жилсферы'!$A$1:$AF$158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жилсферы'!#REF!,'МП Развитие жилсферы'!#REF!,'МП Развитие жилсферы'!$150:$152</definedName>
    <definedName name="Z_2D22DDA1_0B32_4042_8E55_53A9917D8437_.wvu.PrintArea" localSheetId="0" hidden="1">'МП Развитие жилсферы'!$A$1:$AF$158</definedName>
    <definedName name="Z_2D22DDA1_0B32_4042_8E55_53A9917D8437_.wvu.PrintTitles" localSheetId="0" hidden="1">'МП Развитие жилсферы'!$A:$A,'МП Развитие жилсферы'!$8:$10</definedName>
    <definedName name="Z_2D22DDA1_0B32_4042_8E55_53A9917D8437_.wvu.Rows" localSheetId="0" hidden="1">'МП Развитие жилсферы'!#REF!,'МП Развитие жилсферы'!#REF!,'МП Развитие жилсферы'!$150:$152</definedName>
    <definedName name="Z_356BE809_9589_4A4C_A8C3_12B5A4A1A47A_.wvu.PrintArea" localSheetId="0" hidden="1">'МП Развитие жилсферы'!$A$1:$AF$158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жилсферы'!#REF!,'МП Развитие жилсферы'!#REF!,'МП Развитие жилсферы'!$150:$152</definedName>
    <definedName name="Z_3680FFF4_6D9F_486C_AA14_8F72F0313081_.wvu.PrintArea" localSheetId="0" hidden="1">'МП Развитие жилсферы'!$A$1:$AF$158</definedName>
    <definedName name="Z_3680FFF4_6D9F_486C_AA14_8F72F0313081_.wvu.PrintTitles" localSheetId="0" hidden="1">'МП Развитие жилсферы'!$A:$A,'МП Развитие жилсферы'!$8:$10</definedName>
    <definedName name="Z_388A1E4B_B5AE_4D91_9FF1_5AD49EECDDED_.wvu.PrintArea" localSheetId="0" hidden="1">'МП Развитие жилсферы'!$A$1:$AF$158</definedName>
    <definedName name="Z_388A1E4B_B5AE_4D91_9FF1_5AD49EECDDED_.wvu.PrintTitles" localSheetId="0" hidden="1">'МП Развитие жилсферы'!$A:$A,'МП Развитие жилсферы'!$8:$10</definedName>
    <definedName name="Z_3B746F1D_385E_47E1_9DD6_DF5EE791B92F_.wvu.PrintArea" localSheetId="0" hidden="1">'МП Развитие жилсферы'!$A$1:$AF$158</definedName>
    <definedName name="Z_3B746F1D_385E_47E1_9DD6_DF5EE791B92F_.wvu.PrintTitles" localSheetId="0" hidden="1">'МП Развитие жилсферы'!$A:$A,'МП Развитие жилсферы'!$8:$10</definedName>
    <definedName name="Z_63473B3F_A685_4EE9_A01B_183212BE5C53_.wvu.PrintArea" localSheetId="0" hidden="1">'МП Развитие жилсферы'!$A$1:$AF$158</definedName>
    <definedName name="Z_63473B3F_A685_4EE9_A01B_183212BE5C53_.wvu.PrintTitles" localSheetId="0" hidden="1">'МП Развитие жилсферы'!$A:$A,'МП Развитие жилсферы'!$8:$10</definedName>
    <definedName name="Z_67959110_810A_48DC_8557_7A749BB9427E_.wvu.PrintArea" localSheetId="0" hidden="1">'МП Развитие жилсферы'!$A$1:$AF$158</definedName>
    <definedName name="Z_67959110_810A_48DC_8557_7A749BB9427E_.wvu.PrintTitles" localSheetId="0" hidden="1">'МП Развитие жилсферы'!$A:$A,'МП Развитие жилсферы'!$8:$10</definedName>
    <definedName name="Z_79971965_4C3E_4F6D_82D4_06E9338FB302_.wvu.PrintArea" localSheetId="0" hidden="1">'МП Развитие жилсферы'!$A$1:$AF$158</definedName>
    <definedName name="Z_79971965_4C3E_4F6D_82D4_06E9338FB302_.wvu.PrintTitles" localSheetId="0" hidden="1">'МП Развитие жилсферы'!$A:$A,'МП Развитие жилсферы'!$8:$10</definedName>
    <definedName name="Z_7C652CC3_AEBA_4CE1_8785_60610E85E470_.wvu.PrintArea" localSheetId="0" hidden="1">'МП Развитие жилсферы'!$A$1:$AF$158</definedName>
    <definedName name="Z_7C652CC3_AEBA_4CE1_8785_60610E85E470_.wvu.PrintTitles" localSheetId="0" hidden="1">'МП Развитие жилсферы'!$A:$A,'МП Развитие жилсферы'!$8:$10</definedName>
    <definedName name="Z_7D83ADC9_554F_49F5_9F3A_8020034AA83A_.wvu.PrintArea" localSheetId="0" hidden="1">'МП Развитие жилсферы'!$A$1:$AF$158</definedName>
    <definedName name="Z_7D83ADC9_554F_49F5_9F3A_8020034AA83A_.wvu.PrintTitles" localSheetId="0" hidden="1">'МП Развитие жилсферы'!$A:$A,'МП Развитие жилсферы'!$8:$10</definedName>
    <definedName name="Z_7DE9713E_1F38_437C_8FB6_9C29DB24E5B8_.wvu.PrintArea" localSheetId="0" hidden="1">'МП Развитие жилсферы'!$A$1:$AF$158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жилсферы'!#REF!,'МП Развитие жилсферы'!#REF!,'МП Развитие жилсферы'!$150:$152</definedName>
    <definedName name="Z_7E4D5209_3514_4B4B_9D2B_9C42A7BE704E_.wvu.PrintArea" localSheetId="0" hidden="1">'МП Развитие жилсферы'!$A$1:$AF$158</definedName>
    <definedName name="Z_7E4D5209_3514_4B4B_9D2B_9C42A7BE704E_.wvu.PrintTitles" localSheetId="0" hidden="1">'МП Развитие жилсферы'!$A:$A,'МП Развитие жилсферы'!$8:$10</definedName>
    <definedName name="Z_8991206F_96BC_4E4A_9BEF_FB119480CFE1_.wvu.PrintArea" localSheetId="0" hidden="1">'МП Развитие жилсферы'!$A$1:$AF$158</definedName>
    <definedName name="Z_8991206F_96BC_4E4A_9BEF_FB119480CFE1_.wvu.PrintTitles" localSheetId="0" hidden="1">'МП Развитие жилсферы'!$A:$A,'МП Развитие жилсферы'!$8:$10</definedName>
    <definedName name="Z_9A254B3E_BF29_465E_994B_E56187330748_.wvu.PrintArea" localSheetId="0" hidden="1">'МП Развитие жилсферы'!$A$1:$AF$158</definedName>
    <definedName name="Z_9A254B3E_BF29_465E_994B_E56187330748_.wvu.PrintTitles" localSheetId="0" hidden="1">'МП Развитие жилсферы'!$A:$A,'МП Развитие жилсферы'!$8:$10</definedName>
    <definedName name="Z_A2E3A7A6_FF28_41C5_9BA8_3899D915CB9D_.wvu.PrintArea" localSheetId="0" hidden="1">'МП Развитие жилсферы'!$A$1:$AF$158</definedName>
    <definedName name="Z_A2E3A7A6_FF28_41C5_9BA8_3899D915CB9D_.wvu.PrintTitles" localSheetId="0" hidden="1">'МП Развитие жилсферы'!$A:$A,'МП Развитие жилсферы'!$8:$10</definedName>
    <definedName name="Z_B20F874D_7001_429F_971F_C60F72171BB4_.wvu.PrintArea" localSheetId="0" hidden="1">'МП Развитие жилсферы'!$A$1:$AF$158</definedName>
    <definedName name="Z_B20F874D_7001_429F_971F_C60F72171BB4_.wvu.PrintTitles" localSheetId="0" hidden="1">'МП Развитие жилсферы'!$A:$A,'МП Развитие жилсферы'!$8:$10</definedName>
    <definedName name="Z_B6ED5A6A_E502_40ED_B1F2_2FE231B320B9_.wvu.PrintArea" localSheetId="0" hidden="1">'МП Развитие жилсферы'!$A$1:$AF$158</definedName>
    <definedName name="Z_B6ED5A6A_E502_40ED_B1F2_2FE231B320B9_.wvu.PrintTitles" localSheetId="0" hidden="1">'МП Развитие жилсферы'!$A:$A,'МП Развитие жилсферы'!$8:$10</definedName>
    <definedName name="Z_B9F5A68E_7A21_490B_A9C1_858A34AED228_.wvu.PrintArea" localSheetId="0" hidden="1">'МП Развитие жилсферы'!$A$1:$AF$158</definedName>
    <definedName name="Z_B9F5A68E_7A21_490B_A9C1_858A34AED228_.wvu.PrintTitles" localSheetId="0" hidden="1">'МП Развитие жилсферы'!$A:$A,'МП Развитие жилсферы'!$8:$10</definedName>
    <definedName name="Z_B9F5A68E_7A21_490B_A9C1_858A34AED228_.wvu.Rows" localSheetId="0" hidden="1">'МП Развитие жилсферы'!#REF!,'МП Развитие жилсферы'!#REF!,'МП Развитие жилсферы'!$150:$152</definedName>
    <definedName name="Z_C3FD0E28_97E5_445A_A080_491543C717B0_.wvu.PrintArea" localSheetId="0" hidden="1">'МП Развитие жилсферы'!$A$1:$AF$158</definedName>
    <definedName name="Z_C3FD0E28_97E5_445A_A080_491543C717B0_.wvu.PrintTitles" localSheetId="0" hidden="1">'МП Развитие жилсферы'!$A:$A,'МП Развитие жилсферы'!$8:$10</definedName>
    <definedName name="Z_C599058B_0D9F_45BB_A102_E92C28C88691_.wvu.PrintArea" localSheetId="0" hidden="1">'МП Развитие жилсферы'!$A$1:$AF$158</definedName>
    <definedName name="Z_C599058B_0D9F_45BB_A102_E92C28C88691_.wvu.PrintTitles" localSheetId="0" hidden="1">'МП Развитие жилсферы'!$A:$A,'МП Развитие жилсферы'!$8:$10</definedName>
    <definedName name="Z_C7EAD3F1_26A7_4DE4_A1DE_F77FB026865E_.wvu.PrintArea" localSheetId="0" hidden="1">'МП Развитие жилсферы'!$A$1:$AF$158</definedName>
    <definedName name="Z_C7EAD3F1_26A7_4DE4_A1DE_F77FB026865E_.wvu.PrintTitles" localSheetId="0" hidden="1">'МП Развитие жилсферы'!$A:$A,'МП Развитие жилсферы'!$8:$10</definedName>
    <definedName name="Z_CC99A19B_7C06_4842_B555_F1FC30BBAE15_.wvu.PrintArea" localSheetId="0" hidden="1">'МП Развитие жилсферы'!$A$1:$AF$158</definedName>
    <definedName name="Z_CC99A19B_7C06_4842_B555_F1FC30BBAE15_.wvu.PrintTitles" localSheetId="0" hidden="1">'МП Развитие жилсферы'!$A:$A,'МП Развитие жилсферы'!$8:$10</definedName>
    <definedName name="Z_E36983B1_2930_4BC3_9F81_C76866BFC5EC_.wvu.PrintArea" localSheetId="0" hidden="1">'МП Развитие жилсферы'!$A$1:$AF$158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жилсферы'!#REF!,'МП Развитие жилсферы'!#REF!,'МП Развитие жилсферы'!$150:$152</definedName>
    <definedName name="Z_E4404F29_03A4_4E65_B4A8_EB6C15EFBA41_.wvu.PrintArea" localSheetId="0" hidden="1">'МП Развитие жилсферы'!$A$1:$AF$158</definedName>
    <definedName name="Z_E4404F29_03A4_4E65_B4A8_EB6C15EFBA41_.wvu.PrintTitles" localSheetId="0" hidden="1">'МП Развитие жилсферы'!$A:$A,'МП Развитие жилсферы'!$8:$10</definedName>
    <definedName name="Z_E6058B35_16EE_4520_97FC_BC8944DC361A_.wvu.PrintArea" localSheetId="0" hidden="1">'МП Развитие жилсферы'!$A$1:$AF$158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жилсферы'!#REF!,'МП Развитие жилсферы'!#REF!,'МП Развитие жилсферы'!$150:$152</definedName>
    <definedName name="Z_E83B3B5A_C7A8_4F47_A336_85E65C55625C_.wvu.PrintArea" localSheetId="0" hidden="1">'МП Развитие жилсферы'!$A$1:$AF$158</definedName>
    <definedName name="Z_E83B3B5A_C7A8_4F47_A336_85E65C55625C_.wvu.PrintTitles" localSheetId="0" hidden="1">'МП Развитие жилсферы'!$A:$A,'МП Развитие жилсферы'!$8:$10</definedName>
    <definedName name="Z_EBBEF937_D19E_44FA_94D9_3672C89A5F21_.wvu.PrintArea" localSheetId="0" hidden="1">'МП Развитие жилсферы'!$A$1:$AF$158</definedName>
    <definedName name="Z_EBBEF937_D19E_44FA_94D9_3672C89A5F21_.wvu.PrintTitles" localSheetId="0" hidden="1">'МП Развитие жилсферы'!$A:$A,'МП Развитие жилсферы'!$8:$10</definedName>
    <definedName name="Z_F10998C4_BD23_4123_9624_1436EC840983_.wvu.PrintArea" localSheetId="0" hidden="1">'МП Развитие жилсферы'!$A$1:$AF$158</definedName>
    <definedName name="Z_F10998C4_BD23_4123_9624_1436EC840983_.wvu.PrintTitles" localSheetId="0" hidden="1">'МП Развитие жилсферы'!$A:$A,'МП Развитие жилсферы'!$8:$10</definedName>
    <definedName name="Z_F3ED6C4F_162A_421A_B77B_B013DF363C4B_.wvu.PrintArea" localSheetId="0" hidden="1">'МП Развитие жилсферы'!$A$1:$AF$158</definedName>
    <definedName name="Z_F3ED6C4F_162A_421A_B77B_B013DF363C4B_.wvu.PrintTitles" localSheetId="0" hidden="1">'МП Развитие жилсферы'!$A:$A,'МП Развитие жилсферы'!$8:$10</definedName>
    <definedName name="Z_F6B45C19_5DEC_4311_9E14_1DFCA0D8A318_.wvu.PrintArea" localSheetId="0" hidden="1">'МП Развитие жилсферы'!$A$1:$AF$158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жилсферы'!#REF!,'МП Развитие жилсферы'!$150:$152</definedName>
    <definedName name="Z_FFEDA674_087A_4656_BF09_7E905D9B9A21_.wvu.PrintArea" localSheetId="0" hidden="1">'МП Развитие жилсферы'!$A$1:$AF$158</definedName>
    <definedName name="Z_FFEDA674_087A_4656_BF09_7E905D9B9A21_.wvu.PrintTitles" localSheetId="0" hidden="1">'МП Развитие жилсферы'!$A:$A,'МП Развитие жилсферы'!$8:$10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AE61" i="1" l="1"/>
  <c r="AA61" i="1"/>
  <c r="D61" i="1"/>
  <c r="B61" i="1"/>
  <c r="B45" i="1"/>
  <c r="B48" i="1"/>
  <c r="H47" i="1" l="1"/>
  <c r="AD65" i="1"/>
  <c r="X56" i="1" l="1"/>
  <c r="R56" i="1"/>
  <c r="T56" i="1"/>
  <c r="C118" i="1" l="1"/>
  <c r="C124" i="1"/>
  <c r="C130" i="1"/>
  <c r="D130" i="1"/>
  <c r="E124" i="1"/>
  <c r="D124" i="1"/>
  <c r="C62" i="1" l="1"/>
  <c r="E130" i="1" l="1"/>
  <c r="AD29" i="1"/>
  <c r="AE86" i="1"/>
  <c r="H51" i="1" l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35" i="1"/>
  <c r="D35" i="1" s="1"/>
  <c r="E36" i="1"/>
  <c r="D36" i="1" s="1"/>
  <c r="E34" i="1"/>
  <c r="D34" i="1" s="1"/>
  <c r="D104" i="1"/>
  <c r="E104" i="1" s="1"/>
  <c r="C104" i="1"/>
  <c r="E24" i="1"/>
  <c r="D24" i="1"/>
  <c r="C24" i="1"/>
  <c r="D32" i="1" l="1"/>
  <c r="D102" i="1"/>
  <c r="AE127" i="1"/>
  <c r="D80" i="1"/>
  <c r="AE132" i="1" l="1"/>
  <c r="AC132" i="1"/>
  <c r="AC131" i="1" s="1"/>
  <c r="AE131" i="1"/>
  <c r="C127" i="1"/>
  <c r="B130" i="1"/>
  <c r="B127" i="1" s="1"/>
  <c r="E129" i="1"/>
  <c r="G129" i="1" s="1"/>
  <c r="D129" i="1"/>
  <c r="B129" i="1"/>
  <c r="AD128" i="1"/>
  <c r="AD127" i="1" s="1"/>
  <c r="AD132" i="1" s="1"/>
  <c r="AD131" i="1" s="1"/>
  <c r="E128" i="1"/>
  <c r="G128" i="1" s="1"/>
  <c r="D128" i="1"/>
  <c r="AA127" i="1"/>
  <c r="AA132" i="1" s="1"/>
  <c r="AA131" i="1" s="1"/>
  <c r="Y127" i="1"/>
  <c r="Y132" i="1" s="1"/>
  <c r="Y131" i="1" s="1"/>
  <c r="W127" i="1"/>
  <c r="W132" i="1" s="1"/>
  <c r="W131" i="1" s="1"/>
  <c r="U127" i="1"/>
  <c r="U132" i="1" s="1"/>
  <c r="U131" i="1" s="1"/>
  <c r="T127" i="1"/>
  <c r="T132" i="1" s="1"/>
  <c r="T131" i="1" s="1"/>
  <c r="S127" i="1"/>
  <c r="S132" i="1" s="1"/>
  <c r="S131" i="1" s="1"/>
  <c r="R127" i="1"/>
  <c r="R132" i="1" s="1"/>
  <c r="R131" i="1" s="1"/>
  <c r="Q127" i="1"/>
  <c r="Q132" i="1" s="1"/>
  <c r="Q131" i="1" s="1"/>
  <c r="P127" i="1"/>
  <c r="P132" i="1" s="1"/>
  <c r="P131" i="1" s="1"/>
  <c r="O127" i="1"/>
  <c r="O132" i="1" s="1"/>
  <c r="O131" i="1" s="1"/>
  <c r="N127" i="1"/>
  <c r="N132" i="1" s="1"/>
  <c r="N131" i="1" s="1"/>
  <c r="M127" i="1"/>
  <c r="M132" i="1" s="1"/>
  <c r="M131" i="1" s="1"/>
  <c r="L127" i="1"/>
  <c r="L132" i="1" s="1"/>
  <c r="L131" i="1" s="1"/>
  <c r="K127" i="1"/>
  <c r="K132" i="1" s="1"/>
  <c r="K131" i="1" s="1"/>
  <c r="J127" i="1"/>
  <c r="J132" i="1" s="1"/>
  <c r="J131" i="1" s="1"/>
  <c r="I127" i="1"/>
  <c r="I132" i="1" s="1"/>
  <c r="I131" i="1" s="1"/>
  <c r="H127" i="1"/>
  <c r="H132" i="1" s="1"/>
  <c r="H131" i="1" s="1"/>
  <c r="AD125" i="1"/>
  <c r="G125" i="1"/>
  <c r="D121" i="1"/>
  <c r="C121" i="1"/>
  <c r="B124" i="1"/>
  <c r="G123" i="1"/>
  <c r="F123" i="1"/>
  <c r="G122" i="1"/>
  <c r="F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D119" i="1"/>
  <c r="AB119" i="1" s="1"/>
  <c r="E118" i="1"/>
  <c r="D118" i="1" s="1"/>
  <c r="D115" i="1" s="1"/>
  <c r="E115" i="1" s="1"/>
  <c r="C115" i="1"/>
  <c r="B118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AE111" i="1"/>
  <c r="AD111" i="1"/>
  <c r="AC111" i="1"/>
  <c r="AB111" i="1"/>
  <c r="AA111" i="1"/>
  <c r="AA137" i="1" s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E110" i="1"/>
  <c r="AD110" i="1"/>
  <c r="AC110" i="1"/>
  <c r="AA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E109" i="1"/>
  <c r="AD109" i="1"/>
  <c r="AC109" i="1"/>
  <c r="AA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E108" i="1"/>
  <c r="AE134" i="1" s="1"/>
  <c r="AD108" i="1"/>
  <c r="AD134" i="1" s="1"/>
  <c r="AC108" i="1"/>
  <c r="AB108" i="1"/>
  <c r="AB134" i="1" s="1"/>
  <c r="AA108" i="1"/>
  <c r="AA134" i="1" s="1"/>
  <c r="Z108" i="1"/>
  <c r="Y108" i="1"/>
  <c r="Y134" i="1" s="1"/>
  <c r="X108" i="1"/>
  <c r="X134" i="1" s="1"/>
  <c r="W108" i="1"/>
  <c r="W134" i="1" s="1"/>
  <c r="V108" i="1"/>
  <c r="V134" i="1" s="1"/>
  <c r="U108" i="1"/>
  <c r="T108" i="1"/>
  <c r="T134" i="1" s="1"/>
  <c r="S108" i="1"/>
  <c r="S134" i="1" s="1"/>
  <c r="R108" i="1"/>
  <c r="Q108" i="1"/>
  <c r="Q134" i="1" s="1"/>
  <c r="P108" i="1"/>
  <c r="P134" i="1" s="1"/>
  <c r="O108" i="1"/>
  <c r="O134" i="1" s="1"/>
  <c r="N108" i="1"/>
  <c r="N134" i="1" s="1"/>
  <c r="M108" i="1"/>
  <c r="L108" i="1"/>
  <c r="L134" i="1" s="1"/>
  <c r="K108" i="1"/>
  <c r="K134" i="1" s="1"/>
  <c r="J108" i="1"/>
  <c r="I106" i="1"/>
  <c r="H106" i="1"/>
  <c r="H111" i="1" s="1"/>
  <c r="C106" i="1"/>
  <c r="C105" i="1" s="1"/>
  <c r="C102" i="1" s="1"/>
  <c r="I105" i="1"/>
  <c r="I110" i="1" s="1"/>
  <c r="H105" i="1"/>
  <c r="H110" i="1" s="1"/>
  <c r="E105" i="1"/>
  <c r="F105" i="1" s="1"/>
  <c r="H104" i="1"/>
  <c r="H102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E100" i="1"/>
  <c r="C100" i="1"/>
  <c r="B100" i="1"/>
  <c r="E99" i="1"/>
  <c r="F99" i="1" s="1"/>
  <c r="C99" i="1"/>
  <c r="B99" i="1"/>
  <c r="E98" i="1"/>
  <c r="D98" i="1"/>
  <c r="C98" i="1"/>
  <c r="B98" i="1"/>
  <c r="E97" i="1"/>
  <c r="D97" i="1" s="1"/>
  <c r="C97" i="1"/>
  <c r="B97" i="1"/>
  <c r="AE96" i="1"/>
  <c r="AD96" i="1"/>
  <c r="AC96" i="1"/>
  <c r="AB96" i="1"/>
  <c r="AA96" i="1"/>
  <c r="Z96" i="1"/>
  <c r="Z93" i="1" s="1"/>
  <c r="Y96" i="1"/>
  <c r="W96" i="1"/>
  <c r="U96" i="1"/>
  <c r="S96" i="1"/>
  <c r="Q96" i="1"/>
  <c r="O96" i="1"/>
  <c r="M96" i="1"/>
  <c r="K96" i="1"/>
  <c r="I96" i="1"/>
  <c r="E94" i="1"/>
  <c r="C94" i="1"/>
  <c r="C111" i="1" s="1"/>
  <c r="B94" i="1"/>
  <c r="B111" i="1" s="1"/>
  <c r="AB93" i="1"/>
  <c r="AB110" i="1" s="1"/>
  <c r="E93" i="1"/>
  <c r="E92" i="1"/>
  <c r="E91" i="1"/>
  <c r="C91" i="1"/>
  <c r="B91" i="1"/>
  <c r="AH92" i="1" s="1"/>
  <c r="U90" i="1"/>
  <c r="T90" i="1"/>
  <c r="S90" i="1"/>
  <c r="R90" i="1"/>
  <c r="Q90" i="1"/>
  <c r="P90" i="1"/>
  <c r="O90" i="1"/>
  <c r="M90" i="1"/>
  <c r="K90" i="1"/>
  <c r="I90" i="1"/>
  <c r="AE137" i="1"/>
  <c r="D81" i="1"/>
  <c r="E81" i="1" s="1"/>
  <c r="H80" i="1"/>
  <c r="H77" i="1" s="1"/>
  <c r="E79" i="1"/>
  <c r="C79" i="1"/>
  <c r="B79" i="1"/>
  <c r="I78" i="1"/>
  <c r="AE77" i="1"/>
  <c r="AD77" i="1"/>
  <c r="AC77" i="1"/>
  <c r="AC63" i="1" s="1"/>
  <c r="AC61" i="1" s="1"/>
  <c r="AB77" i="1"/>
  <c r="AA77" i="1"/>
  <c r="Z77" i="1"/>
  <c r="Y77" i="1"/>
  <c r="Y63" i="1" s="1"/>
  <c r="X77" i="1"/>
  <c r="V77" i="1"/>
  <c r="U77" i="1"/>
  <c r="U63" i="1" s="1"/>
  <c r="T77" i="1"/>
  <c r="S77" i="1"/>
  <c r="Q77" i="1"/>
  <c r="Q63" i="1" s="1"/>
  <c r="P77" i="1"/>
  <c r="O77" i="1"/>
  <c r="N77" i="1"/>
  <c r="M77" i="1"/>
  <c r="M63" i="1" s="1"/>
  <c r="L77" i="1"/>
  <c r="L74" i="1" s="1"/>
  <c r="E74" i="1" s="1"/>
  <c r="K77" i="1"/>
  <c r="K63" i="1" s="1"/>
  <c r="J77" i="1"/>
  <c r="I77" i="1"/>
  <c r="U75" i="1"/>
  <c r="U72" i="1" s="1"/>
  <c r="Q75" i="1"/>
  <c r="Q72" i="1" s="1"/>
  <c r="Q69" i="1" s="1"/>
  <c r="P75" i="1"/>
  <c r="P72" i="1" s="1"/>
  <c r="P69" i="1" s="1"/>
  <c r="P66" i="1" s="1"/>
  <c r="O75" i="1"/>
  <c r="O72" i="1" s="1"/>
  <c r="N75" i="1"/>
  <c r="N72" i="1" s="1"/>
  <c r="J75" i="1"/>
  <c r="D74" i="1"/>
  <c r="D71" i="1" s="1"/>
  <c r="S73" i="1"/>
  <c r="Q73" i="1"/>
  <c r="P73" i="1"/>
  <c r="O73" i="1"/>
  <c r="M73" i="1"/>
  <c r="L73" i="1"/>
  <c r="K73" i="1"/>
  <c r="J73" i="1"/>
  <c r="M72" i="1"/>
  <c r="K72" i="1"/>
  <c r="J72" i="1"/>
  <c r="S71" i="1"/>
  <c r="S68" i="1" s="1"/>
  <c r="S65" i="1" s="1"/>
  <c r="Q71" i="1"/>
  <c r="Q68" i="1" s="1"/>
  <c r="P71" i="1"/>
  <c r="P68" i="1" s="1"/>
  <c r="O71" i="1"/>
  <c r="N71" i="1"/>
  <c r="M71" i="1"/>
  <c r="M68" i="1" s="1"/>
  <c r="K71" i="1"/>
  <c r="J71" i="1"/>
  <c r="Y69" i="1"/>
  <c r="Y66" i="1" s="1"/>
  <c r="X69" i="1"/>
  <c r="B69" i="1" s="1"/>
  <c r="S69" i="1"/>
  <c r="Y68" i="1"/>
  <c r="X68" i="1"/>
  <c r="V68" i="1"/>
  <c r="J68" i="1"/>
  <c r="Y67" i="1"/>
  <c r="X67" i="1"/>
  <c r="V67" i="1"/>
  <c r="S67" i="1"/>
  <c r="Q67" i="1"/>
  <c r="P67" i="1"/>
  <c r="O67" i="1"/>
  <c r="N67" i="1"/>
  <c r="M67" i="1"/>
  <c r="L67" i="1"/>
  <c r="J67" i="1"/>
  <c r="I67" i="1"/>
  <c r="X66" i="1"/>
  <c r="S66" i="1"/>
  <c r="O66" i="1"/>
  <c r="N66" i="1"/>
  <c r="M66" i="1"/>
  <c r="L66" i="1"/>
  <c r="J66" i="1"/>
  <c r="I66" i="1"/>
  <c r="Z65" i="1"/>
  <c r="U65" i="1"/>
  <c r="T65" i="1"/>
  <c r="O65" i="1"/>
  <c r="N65" i="1"/>
  <c r="K65" i="1"/>
  <c r="W63" i="1"/>
  <c r="W59" i="1" s="1"/>
  <c r="S63" i="1"/>
  <c r="D63" i="1"/>
  <c r="B63" i="1"/>
  <c r="E62" i="1"/>
  <c r="B62" i="1"/>
  <c r="E60" i="1"/>
  <c r="D60" i="1" s="1"/>
  <c r="C60" i="1"/>
  <c r="B60" i="1"/>
  <c r="AC59" i="1"/>
  <c r="AC56" i="1" s="1"/>
  <c r="AC49" i="1" s="1"/>
  <c r="AC86" i="1" s="1"/>
  <c r="D59" i="1"/>
  <c r="B59" i="1"/>
  <c r="AD58" i="1"/>
  <c r="AC58" i="1"/>
  <c r="AC55" i="1" s="1"/>
  <c r="AB58" i="1"/>
  <c r="AA58" i="1"/>
  <c r="Z58" i="1"/>
  <c r="Z55" i="1" s="1"/>
  <c r="Z52" i="1" s="1"/>
  <c r="Y58" i="1"/>
  <c r="X58" i="1"/>
  <c r="W58" i="1"/>
  <c r="W55" i="1" s="1"/>
  <c r="W48" i="1" s="1"/>
  <c r="V58" i="1"/>
  <c r="V55" i="1" s="1"/>
  <c r="U58" i="1"/>
  <c r="U55" i="1" s="1"/>
  <c r="T58" i="1"/>
  <c r="S58" i="1"/>
  <c r="R58" i="1"/>
  <c r="Q58" i="1"/>
  <c r="P58" i="1"/>
  <c r="O58" i="1"/>
  <c r="N58" i="1"/>
  <c r="M58" i="1"/>
  <c r="L58" i="1"/>
  <c r="K58" i="1"/>
  <c r="K55" i="1" s="1"/>
  <c r="J58" i="1"/>
  <c r="I58" i="1"/>
  <c r="H58" i="1"/>
  <c r="AB56" i="1"/>
  <c r="AB49" i="1" s="1"/>
  <c r="Z56" i="1"/>
  <c r="V56" i="1"/>
  <c r="E56" i="1"/>
  <c r="D56" i="1" s="1"/>
  <c r="D49" i="1" s="1"/>
  <c r="C55" i="1"/>
  <c r="C48" i="1" s="1"/>
  <c r="E54" i="1"/>
  <c r="G54" i="1" s="1"/>
  <c r="C54" i="1"/>
  <c r="C47" i="1" s="1"/>
  <c r="B54" i="1"/>
  <c r="B47" i="1" s="1"/>
  <c r="E53" i="1"/>
  <c r="D53" i="1"/>
  <c r="C53" i="1"/>
  <c r="E52" i="1"/>
  <c r="G52" i="1" s="1"/>
  <c r="D52" i="1"/>
  <c r="C52" i="1"/>
  <c r="C45" i="1" s="1"/>
  <c r="AD49" i="1"/>
  <c r="AA49" i="1"/>
  <c r="Y49" i="1"/>
  <c r="W49" i="1"/>
  <c r="U49" i="1"/>
  <c r="T49" i="1"/>
  <c r="S49" i="1"/>
  <c r="R49" i="1"/>
  <c r="Q49" i="1"/>
  <c r="P49" i="1"/>
  <c r="O49" i="1"/>
  <c r="N49" i="1"/>
  <c r="M49" i="1"/>
  <c r="L49" i="1"/>
  <c r="L86" i="1" s="1"/>
  <c r="K49" i="1"/>
  <c r="J49" i="1"/>
  <c r="J86" i="1" s="1"/>
  <c r="I49" i="1"/>
  <c r="H49" i="1"/>
  <c r="H86" i="1" s="1"/>
  <c r="H48" i="1"/>
  <c r="F48" i="1" s="1"/>
  <c r="G48" i="1"/>
  <c r="AD47" i="1"/>
  <c r="AC47" i="1"/>
  <c r="AB47" i="1"/>
  <c r="AB44" i="1" s="1"/>
  <c r="AA47" i="1"/>
  <c r="Z47" i="1"/>
  <c r="Y47" i="1"/>
  <c r="W47" i="1"/>
  <c r="W44" i="1" s="1"/>
  <c r="V47" i="1"/>
  <c r="U47" i="1"/>
  <c r="T47" i="1"/>
  <c r="S47" i="1"/>
  <c r="R47" i="1"/>
  <c r="Q47" i="1"/>
  <c r="Q44" i="1" s="1"/>
  <c r="P47" i="1"/>
  <c r="O47" i="1"/>
  <c r="N47" i="1"/>
  <c r="M47" i="1"/>
  <c r="L47" i="1"/>
  <c r="K47" i="1"/>
  <c r="J47" i="1"/>
  <c r="J44" i="1" s="1"/>
  <c r="I47" i="1"/>
  <c r="I44" i="1" s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H45" i="1"/>
  <c r="E45" i="1"/>
  <c r="F45" i="1" s="1"/>
  <c r="O44" i="1"/>
  <c r="F42" i="1"/>
  <c r="C42" i="1"/>
  <c r="G42" i="1" s="1"/>
  <c r="C41" i="1"/>
  <c r="G41" i="1" s="1"/>
  <c r="B41" i="1"/>
  <c r="F41" i="1" s="1"/>
  <c r="C40" i="1"/>
  <c r="B40" i="1"/>
  <c r="F39" i="1"/>
  <c r="C39" i="1"/>
  <c r="G39" i="1" s="1"/>
  <c r="AD38" i="1"/>
  <c r="E38" i="1"/>
  <c r="D38" i="1"/>
  <c r="Z36" i="1"/>
  <c r="Z35" i="1" s="1"/>
  <c r="L36" i="1"/>
  <c r="D30" i="1"/>
  <c r="D29" i="1"/>
  <c r="D28" i="1"/>
  <c r="F33" i="1"/>
  <c r="D33" i="1"/>
  <c r="C33" i="1"/>
  <c r="G33" i="1" s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D30" i="1"/>
  <c r="AC30" i="1"/>
  <c r="AB30" i="1"/>
  <c r="AA30" i="1"/>
  <c r="Y30" i="1"/>
  <c r="X30" i="1"/>
  <c r="V30" i="1"/>
  <c r="U30" i="1"/>
  <c r="T30" i="1"/>
  <c r="S30" i="1"/>
  <c r="R30" i="1"/>
  <c r="Q30" i="1"/>
  <c r="P30" i="1"/>
  <c r="O30" i="1"/>
  <c r="N30" i="1"/>
  <c r="M30" i="1"/>
  <c r="L30" i="1"/>
  <c r="L137" i="1" s="1"/>
  <c r="K30" i="1"/>
  <c r="J30" i="1"/>
  <c r="J137" i="1" s="1"/>
  <c r="I30" i="1"/>
  <c r="H30" i="1"/>
  <c r="AC29" i="1"/>
  <c r="AB29" i="1"/>
  <c r="AA29" i="1"/>
  <c r="Y29" i="1"/>
  <c r="X29" i="1"/>
  <c r="W29" i="1"/>
  <c r="V29" i="1"/>
  <c r="U29" i="1"/>
  <c r="T29" i="1"/>
  <c r="S29" i="1"/>
  <c r="S26" i="1" s="1"/>
  <c r="R29" i="1"/>
  <c r="Q29" i="1"/>
  <c r="P29" i="1"/>
  <c r="O29" i="1"/>
  <c r="N29" i="1"/>
  <c r="M29" i="1"/>
  <c r="L29" i="1"/>
  <c r="K29" i="1"/>
  <c r="J29" i="1"/>
  <c r="I29" i="1"/>
  <c r="H29" i="1"/>
  <c r="AD28" i="1"/>
  <c r="AD26" i="1" s="1"/>
  <c r="AC28" i="1"/>
  <c r="AB28" i="1"/>
  <c r="AA28" i="1"/>
  <c r="AA26" i="1" s="1"/>
  <c r="Y28" i="1"/>
  <c r="Y26" i="1" s="1"/>
  <c r="X28" i="1"/>
  <c r="X26" i="1" s="1"/>
  <c r="V28" i="1"/>
  <c r="U28" i="1"/>
  <c r="U26" i="1" s="1"/>
  <c r="T28" i="1"/>
  <c r="S28" i="1"/>
  <c r="R28" i="1"/>
  <c r="Q28" i="1"/>
  <c r="Q26" i="1" s="1"/>
  <c r="P28" i="1"/>
  <c r="P26" i="1" s="1"/>
  <c r="O28" i="1"/>
  <c r="N28" i="1"/>
  <c r="M28" i="1"/>
  <c r="M26" i="1" s="1"/>
  <c r="L28" i="1"/>
  <c r="K28" i="1"/>
  <c r="J28" i="1"/>
  <c r="I28" i="1"/>
  <c r="I26" i="1" s="1"/>
  <c r="H28" i="1"/>
  <c r="E28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K26" i="1"/>
  <c r="H26" i="1"/>
  <c r="E18" i="1"/>
  <c r="D18" i="1"/>
  <c r="C18" i="1"/>
  <c r="B24" i="1"/>
  <c r="E23" i="1"/>
  <c r="D23" i="1" s="1"/>
  <c r="C23" i="1"/>
  <c r="G23" i="1" s="1"/>
  <c r="B23" i="1"/>
  <c r="F23" i="1" s="1"/>
  <c r="C22" i="1"/>
  <c r="G22" i="1" s="1"/>
  <c r="B22" i="1"/>
  <c r="F22" i="1" s="1"/>
  <c r="F21" i="1"/>
  <c r="C21" i="1"/>
  <c r="G21" i="1" s="1"/>
  <c r="AD20" i="1"/>
  <c r="AD14" i="1" s="1"/>
  <c r="AC20" i="1"/>
  <c r="AC14" i="1" s="1"/>
  <c r="AB20" i="1"/>
  <c r="AB14" i="1" s="1"/>
  <c r="AA20" i="1"/>
  <c r="AA14" i="1" s="1"/>
  <c r="Z20" i="1"/>
  <c r="Z14" i="1" s="1"/>
  <c r="Y20" i="1"/>
  <c r="X20" i="1"/>
  <c r="W20" i="1"/>
  <c r="W14" i="1" s="1"/>
  <c r="V20" i="1"/>
  <c r="U20" i="1"/>
  <c r="U14" i="1" s="1"/>
  <c r="T20" i="1"/>
  <c r="T14" i="1" s="1"/>
  <c r="S20" i="1"/>
  <c r="S14" i="1" s="1"/>
  <c r="R20" i="1"/>
  <c r="R14" i="1" s="1"/>
  <c r="Q20" i="1"/>
  <c r="P20" i="1"/>
  <c r="O20" i="1"/>
  <c r="O14" i="1" s="1"/>
  <c r="N20" i="1"/>
  <c r="M20" i="1"/>
  <c r="M14" i="1" s="1"/>
  <c r="L20" i="1"/>
  <c r="K20" i="1"/>
  <c r="J20" i="1"/>
  <c r="I20" i="1"/>
  <c r="H20" i="1"/>
  <c r="E20" i="1"/>
  <c r="AD18" i="1"/>
  <c r="AB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K18" i="1"/>
  <c r="I18" i="1"/>
  <c r="AE17" i="1"/>
  <c r="AC17" i="1"/>
  <c r="AC85" i="1" s="1"/>
  <c r="AB17" i="1"/>
  <c r="AA17" i="1"/>
  <c r="Z17" i="1"/>
  <c r="Y17" i="1"/>
  <c r="X17" i="1"/>
  <c r="W17" i="1"/>
  <c r="V17" i="1"/>
  <c r="V85" i="1" s="1"/>
  <c r="U17" i="1"/>
  <c r="T17" i="1"/>
  <c r="S17" i="1"/>
  <c r="R17" i="1"/>
  <c r="Q17" i="1"/>
  <c r="P17" i="1"/>
  <c r="O17" i="1"/>
  <c r="N17" i="1"/>
  <c r="N85" i="1" s="1"/>
  <c r="M17" i="1"/>
  <c r="L17" i="1"/>
  <c r="K17" i="1"/>
  <c r="J17" i="1"/>
  <c r="I17" i="1"/>
  <c r="H17" i="1"/>
  <c r="H85" i="1" s="1"/>
  <c r="E17" i="1"/>
  <c r="AE16" i="1"/>
  <c r="AE84" i="1" s="1"/>
  <c r="AD84" i="1"/>
  <c r="AC16" i="1"/>
  <c r="AB16" i="1"/>
  <c r="AB84" i="1" s="1"/>
  <c r="AA16" i="1"/>
  <c r="Z16" i="1"/>
  <c r="Y16" i="1"/>
  <c r="X16" i="1"/>
  <c r="W16" i="1"/>
  <c r="W84" i="1" s="1"/>
  <c r="V16" i="1"/>
  <c r="V84" i="1" s="1"/>
  <c r="U16" i="1"/>
  <c r="T16" i="1"/>
  <c r="S16" i="1"/>
  <c r="S84" i="1" s="1"/>
  <c r="R16" i="1"/>
  <c r="Q16" i="1"/>
  <c r="P16" i="1"/>
  <c r="O16" i="1"/>
  <c r="N16" i="1"/>
  <c r="M16" i="1"/>
  <c r="L16" i="1"/>
  <c r="K16" i="1"/>
  <c r="K84" i="1" s="1"/>
  <c r="J16" i="1"/>
  <c r="I16" i="1"/>
  <c r="H16" i="1"/>
  <c r="E16" i="1"/>
  <c r="D16" i="1"/>
  <c r="N15" i="1"/>
  <c r="M15" i="1"/>
  <c r="K15" i="1"/>
  <c r="I15" i="1"/>
  <c r="E15" i="1"/>
  <c r="F15" i="1" s="1"/>
  <c r="D15" i="1"/>
  <c r="C15" i="1"/>
  <c r="AE14" i="1"/>
  <c r="Y14" i="1"/>
  <c r="X14" i="1"/>
  <c r="V14" i="1"/>
  <c r="Q14" i="1"/>
  <c r="P14" i="1"/>
  <c r="N14" i="1"/>
  <c r="D67" i="1" l="1"/>
  <c r="N84" i="1"/>
  <c r="Q61" i="1"/>
  <c r="Q59" i="1"/>
  <c r="G53" i="1"/>
  <c r="C46" i="1"/>
  <c r="G46" i="1" s="1"/>
  <c r="O85" i="1"/>
  <c r="O136" i="1" s="1"/>
  <c r="R26" i="1"/>
  <c r="G98" i="1"/>
  <c r="I84" i="1"/>
  <c r="Y84" i="1"/>
  <c r="P85" i="1"/>
  <c r="AB26" i="1"/>
  <c r="C36" i="1"/>
  <c r="C30" i="1" s="1"/>
  <c r="B36" i="1"/>
  <c r="C38" i="1"/>
  <c r="R86" i="1"/>
  <c r="R137" i="1" s="1"/>
  <c r="AB86" i="1"/>
  <c r="AB137" i="1" s="1"/>
  <c r="C67" i="1"/>
  <c r="E69" i="1"/>
  <c r="F79" i="1"/>
  <c r="P84" i="1"/>
  <c r="G105" i="1"/>
  <c r="Q84" i="1"/>
  <c r="J84" i="1"/>
  <c r="Q85" i="1"/>
  <c r="L26" i="1"/>
  <c r="T26" i="1"/>
  <c r="AC26" i="1"/>
  <c r="B35" i="1"/>
  <c r="C35" i="1"/>
  <c r="C29" i="1" s="1"/>
  <c r="R85" i="1"/>
  <c r="T86" i="1"/>
  <c r="Y44" i="1"/>
  <c r="C68" i="1"/>
  <c r="D68" i="1"/>
  <c r="H84" i="1"/>
  <c r="H81" i="1" s="1"/>
  <c r="AA84" i="1"/>
  <c r="AA135" i="1" s="1"/>
  <c r="N86" i="1"/>
  <c r="N137" i="1" s="1"/>
  <c r="L84" i="1"/>
  <c r="T84" i="1"/>
  <c r="T135" i="1" s="1"/>
  <c r="O86" i="1"/>
  <c r="N26" i="1"/>
  <c r="V26" i="1"/>
  <c r="AD85" i="1"/>
  <c r="AD136" i="1" s="1"/>
  <c r="F52" i="1"/>
  <c r="G97" i="1"/>
  <c r="O84" i="1"/>
  <c r="X84" i="1"/>
  <c r="J26" i="1"/>
  <c r="J85" i="1"/>
  <c r="U84" i="1"/>
  <c r="U135" i="1" s="1"/>
  <c r="AC84" i="1"/>
  <c r="AC135" i="1" s="1"/>
  <c r="T85" i="1"/>
  <c r="T136" i="1" s="1"/>
  <c r="AB85" i="1"/>
  <c r="AB136" i="1" s="1"/>
  <c r="P86" i="1"/>
  <c r="O26" i="1"/>
  <c r="W26" i="1"/>
  <c r="N44" i="1"/>
  <c r="AC137" i="1"/>
  <c r="Q65" i="1"/>
  <c r="C75" i="1"/>
  <c r="F98" i="1"/>
  <c r="I103" i="1"/>
  <c r="E103" i="1" s="1"/>
  <c r="G103" i="1" s="1"/>
  <c r="L107" i="1"/>
  <c r="Y59" i="1"/>
  <c r="Y61" i="1"/>
  <c r="Y85" i="1" s="1"/>
  <c r="Y86" i="1"/>
  <c r="Y137" i="1" s="1"/>
  <c r="I63" i="1"/>
  <c r="C63" i="1" s="1"/>
  <c r="K85" i="1"/>
  <c r="B73" i="1"/>
  <c r="S59" i="1"/>
  <c r="S61" i="1"/>
  <c r="S85" i="1" s="1"/>
  <c r="S136" i="1" s="1"/>
  <c r="S86" i="1"/>
  <c r="S137" i="1" s="1"/>
  <c r="K61" i="1"/>
  <c r="K86" i="1"/>
  <c r="U59" i="1"/>
  <c r="U61" i="1"/>
  <c r="U85" i="1" s="1"/>
  <c r="U136" i="1" s="1"/>
  <c r="U86" i="1"/>
  <c r="U137" i="1" s="1"/>
  <c r="Q86" i="1"/>
  <c r="Q137" i="1" s="1"/>
  <c r="W61" i="1"/>
  <c r="W85" i="1" s="1"/>
  <c r="W136" i="1" s="1"/>
  <c r="W86" i="1"/>
  <c r="W137" i="1" s="1"/>
  <c r="M61" i="1"/>
  <c r="M86" i="1"/>
  <c r="M137" i="1" s="1"/>
  <c r="K137" i="1"/>
  <c r="L71" i="1"/>
  <c r="L68" i="1" s="1"/>
  <c r="L65" i="1" s="1"/>
  <c r="D78" i="1"/>
  <c r="R44" i="1"/>
  <c r="AD44" i="1"/>
  <c r="AD86" i="1"/>
  <c r="G62" i="1"/>
  <c r="D62" i="1"/>
  <c r="F60" i="1"/>
  <c r="X85" i="1"/>
  <c r="X136" i="1" s="1"/>
  <c r="R84" i="1"/>
  <c r="R135" i="1" s="1"/>
  <c r="AA85" i="1"/>
  <c r="AA136" i="1" s="1"/>
  <c r="M84" i="1"/>
  <c r="AE85" i="1"/>
  <c r="AE136" i="1" s="1"/>
  <c r="B66" i="1"/>
  <c r="AD107" i="1"/>
  <c r="B20" i="1"/>
  <c r="B14" i="1" s="1"/>
  <c r="C17" i="1"/>
  <c r="Z53" i="1"/>
  <c r="Z46" i="1" s="1"/>
  <c r="E30" i="1"/>
  <c r="F124" i="1"/>
  <c r="AC44" i="1"/>
  <c r="B30" i="1"/>
  <c r="Z34" i="1"/>
  <c r="Z29" i="1"/>
  <c r="Z85" i="1" s="1"/>
  <c r="Z136" i="1" s="1"/>
  <c r="D17" i="1"/>
  <c r="D20" i="1"/>
  <c r="D14" i="1" s="1"/>
  <c r="P136" i="1"/>
  <c r="D26" i="1"/>
  <c r="L44" i="1"/>
  <c r="T44" i="1"/>
  <c r="Z49" i="1"/>
  <c r="M65" i="1"/>
  <c r="X65" i="1"/>
  <c r="AB92" i="1"/>
  <c r="AB109" i="1" s="1"/>
  <c r="AB107" i="1" s="1"/>
  <c r="H14" i="1"/>
  <c r="P137" i="1"/>
  <c r="M44" i="1"/>
  <c r="U44" i="1"/>
  <c r="AA44" i="1"/>
  <c r="E75" i="1"/>
  <c r="B93" i="1"/>
  <c r="AH94" i="1" s="1"/>
  <c r="AD115" i="1"/>
  <c r="E121" i="1"/>
  <c r="G121" i="1" s="1"/>
  <c r="N136" i="1"/>
  <c r="Z30" i="1"/>
  <c r="K44" i="1"/>
  <c r="S44" i="1"/>
  <c r="Y65" i="1"/>
  <c r="B77" i="1"/>
  <c r="T107" i="1"/>
  <c r="D127" i="1"/>
  <c r="D132" i="1" s="1"/>
  <c r="D131" i="1" s="1"/>
  <c r="B38" i="1"/>
  <c r="F38" i="1" s="1"/>
  <c r="D54" i="1"/>
  <c r="B74" i="1"/>
  <c r="B71" i="1" s="1"/>
  <c r="C77" i="1"/>
  <c r="D99" i="1"/>
  <c r="Q107" i="1"/>
  <c r="P107" i="1"/>
  <c r="X107" i="1"/>
  <c r="G115" i="1"/>
  <c r="Q136" i="1"/>
  <c r="E55" i="1"/>
  <c r="G55" i="1" s="1"/>
  <c r="C72" i="1"/>
  <c r="B16" i="1"/>
  <c r="F16" i="1" s="1"/>
  <c r="C16" i="1"/>
  <c r="G16" i="1" s="1"/>
  <c r="C20" i="1"/>
  <c r="C14" i="1" s="1"/>
  <c r="G35" i="1"/>
  <c r="X49" i="1"/>
  <c r="B108" i="1"/>
  <c r="K107" i="1"/>
  <c r="S107" i="1"/>
  <c r="AB128" i="1"/>
  <c r="Z128" i="1" s="1"/>
  <c r="Y107" i="1"/>
  <c r="K14" i="1"/>
  <c r="O137" i="1"/>
  <c r="H44" i="1"/>
  <c r="P44" i="1"/>
  <c r="B58" i="1"/>
  <c r="N107" i="1"/>
  <c r="V107" i="1"/>
  <c r="D58" i="1"/>
  <c r="Q66" i="1"/>
  <c r="C66" i="1" s="1"/>
  <c r="C69" i="1"/>
  <c r="P135" i="1"/>
  <c r="E63" i="1"/>
  <c r="K59" i="1"/>
  <c r="G38" i="1"/>
  <c r="X135" i="1"/>
  <c r="G18" i="1"/>
  <c r="Q135" i="1"/>
  <c r="R107" i="1"/>
  <c r="R134" i="1"/>
  <c r="B29" i="1"/>
  <c r="E73" i="1"/>
  <c r="C73" i="1"/>
  <c r="E80" i="1"/>
  <c r="D77" i="1"/>
  <c r="AA107" i="1"/>
  <c r="J14" i="1"/>
  <c r="K135" i="1"/>
  <c r="S135" i="1"/>
  <c r="AC136" i="1"/>
  <c r="F40" i="1"/>
  <c r="G45" i="1"/>
  <c r="E51" i="1"/>
  <c r="B56" i="1"/>
  <c r="G60" i="1"/>
  <c r="V65" i="1"/>
  <c r="B72" i="1"/>
  <c r="E110" i="1"/>
  <c r="D93" i="1"/>
  <c r="D110" i="1" s="1"/>
  <c r="E96" i="1"/>
  <c r="C93" i="1"/>
  <c r="G93" i="1" s="1"/>
  <c r="Z110" i="1"/>
  <c r="Z92" i="1"/>
  <c r="F100" i="1"/>
  <c r="D100" i="1"/>
  <c r="G100" i="1"/>
  <c r="G118" i="1"/>
  <c r="Y135" i="1"/>
  <c r="E67" i="1"/>
  <c r="J107" i="1"/>
  <c r="J134" i="1"/>
  <c r="L135" i="1"/>
  <c r="G36" i="1"/>
  <c r="C56" i="1"/>
  <c r="C49" i="1" s="1"/>
  <c r="M134" i="1"/>
  <c r="M107" i="1"/>
  <c r="J135" i="1"/>
  <c r="L14" i="1"/>
  <c r="G15" i="1"/>
  <c r="B18" i="1"/>
  <c r="F24" i="1"/>
  <c r="E29" i="1"/>
  <c r="F35" i="1"/>
  <c r="F62" i="1"/>
  <c r="AA82" i="1"/>
  <c r="C108" i="1"/>
  <c r="C96" i="1"/>
  <c r="I14" i="1"/>
  <c r="G40" i="1"/>
  <c r="U134" i="1"/>
  <c r="U107" i="1"/>
  <c r="G17" i="1"/>
  <c r="E14" i="1"/>
  <c r="H136" i="1"/>
  <c r="G24" i="1"/>
  <c r="D48" i="1"/>
  <c r="E49" i="1"/>
  <c r="F54" i="1"/>
  <c r="J65" i="1"/>
  <c r="E78" i="1"/>
  <c r="G91" i="1"/>
  <c r="B96" i="1"/>
  <c r="AD121" i="1"/>
  <c r="AB125" i="1"/>
  <c r="E71" i="1"/>
  <c r="Z134" i="1"/>
  <c r="T137" i="1"/>
  <c r="AC134" i="1"/>
  <c r="AC107" i="1"/>
  <c r="AE135" i="1"/>
  <c r="AE82" i="1"/>
  <c r="E32" i="1"/>
  <c r="V49" i="1"/>
  <c r="B67" i="1"/>
  <c r="G94" i="1"/>
  <c r="F94" i="1"/>
  <c r="G99" i="1"/>
  <c r="I111" i="1"/>
  <c r="E106" i="1"/>
  <c r="E111" i="1" s="1"/>
  <c r="I104" i="1"/>
  <c r="AB115" i="1"/>
  <c r="Z119" i="1"/>
  <c r="C132" i="1"/>
  <c r="F97" i="1"/>
  <c r="B17" i="1"/>
  <c r="J136" i="1"/>
  <c r="R136" i="1"/>
  <c r="P65" i="1"/>
  <c r="E90" i="1"/>
  <c r="D92" i="1"/>
  <c r="B104" i="1"/>
  <c r="B102" i="1" s="1"/>
  <c r="H109" i="1"/>
  <c r="E108" i="1"/>
  <c r="G124" i="1"/>
  <c r="E127" i="1"/>
  <c r="G130" i="1"/>
  <c r="F130" i="1"/>
  <c r="C74" i="1"/>
  <c r="C71" i="1" s="1"/>
  <c r="D91" i="1"/>
  <c r="D108" i="1" s="1"/>
  <c r="H103" i="1"/>
  <c r="H108" i="1" s="1"/>
  <c r="F91" i="1"/>
  <c r="O107" i="1"/>
  <c r="W107" i="1"/>
  <c r="AE107" i="1"/>
  <c r="F118" i="1"/>
  <c r="F129" i="1"/>
  <c r="I108" i="1"/>
  <c r="E59" i="1" l="1"/>
  <c r="G75" i="1"/>
  <c r="C65" i="1"/>
  <c r="H82" i="1"/>
  <c r="AB127" i="1"/>
  <c r="AB132" i="1" s="1"/>
  <c r="AB131" i="1" s="1"/>
  <c r="F93" i="1"/>
  <c r="B110" i="1"/>
  <c r="C34" i="1"/>
  <c r="B34" i="1"/>
  <c r="E68" i="1"/>
  <c r="E65" i="1" s="1"/>
  <c r="D65" i="1"/>
  <c r="F103" i="1"/>
  <c r="B53" i="1"/>
  <c r="F53" i="1" s="1"/>
  <c r="G30" i="1"/>
  <c r="E84" i="1"/>
  <c r="AB135" i="1"/>
  <c r="AB133" i="1" s="1"/>
  <c r="Y82" i="1"/>
  <c r="Y136" i="1"/>
  <c r="Y133" i="1" s="1"/>
  <c r="I59" i="1"/>
  <c r="C59" i="1" s="1"/>
  <c r="I61" i="1"/>
  <c r="I86" i="1"/>
  <c r="E86" i="1" s="1"/>
  <c r="D86" i="1" s="1"/>
  <c r="B68" i="1"/>
  <c r="B65" i="1" s="1"/>
  <c r="E61" i="1"/>
  <c r="M85" i="1"/>
  <c r="M136" i="1" s="1"/>
  <c r="L85" i="1"/>
  <c r="L136" i="1" s="1"/>
  <c r="L133" i="1" s="1"/>
  <c r="V44" i="1"/>
  <c r="V86" i="1"/>
  <c r="V137" i="1" s="1"/>
  <c r="B51" i="1"/>
  <c r="B44" i="1" s="1"/>
  <c r="B49" i="1"/>
  <c r="F49" i="1" s="1"/>
  <c r="Z44" i="1"/>
  <c r="Z86" i="1"/>
  <c r="Z137" i="1" s="1"/>
  <c r="F20" i="1"/>
  <c r="X82" i="1"/>
  <c r="X44" i="1"/>
  <c r="X86" i="1"/>
  <c r="X137" i="1" s="1"/>
  <c r="X133" i="1" s="1"/>
  <c r="AD137" i="1"/>
  <c r="AA133" i="1"/>
  <c r="AE133" i="1"/>
  <c r="M135" i="1"/>
  <c r="C131" i="1"/>
  <c r="F30" i="1"/>
  <c r="T133" i="1"/>
  <c r="V136" i="1"/>
  <c r="S133" i="1"/>
  <c r="P133" i="1"/>
  <c r="S82" i="1"/>
  <c r="Q82" i="1"/>
  <c r="F55" i="1"/>
  <c r="D51" i="1"/>
  <c r="D47" i="1"/>
  <c r="AC82" i="1"/>
  <c r="D55" i="1"/>
  <c r="G20" i="1"/>
  <c r="U133" i="1"/>
  <c r="C110" i="1"/>
  <c r="G110" i="1" s="1"/>
  <c r="Q133" i="1"/>
  <c r="U82" i="1"/>
  <c r="F56" i="1"/>
  <c r="D75" i="1"/>
  <c r="D72" i="1" s="1"/>
  <c r="D83" i="1" s="1"/>
  <c r="D134" i="1" s="1"/>
  <c r="E134" i="1" s="1"/>
  <c r="E72" i="1"/>
  <c r="G72" i="1" s="1"/>
  <c r="Z33" i="1"/>
  <c r="Z28" i="1"/>
  <c r="Z84" i="1" s="1"/>
  <c r="C84" i="1" s="1"/>
  <c r="R82" i="1"/>
  <c r="P82" i="1"/>
  <c r="H107" i="1"/>
  <c r="H134" i="1"/>
  <c r="H137" i="1"/>
  <c r="G56" i="1"/>
  <c r="C51" i="1"/>
  <c r="G49" i="1"/>
  <c r="J82" i="1"/>
  <c r="F59" i="1"/>
  <c r="E58" i="1"/>
  <c r="I134" i="1"/>
  <c r="Z125" i="1"/>
  <c r="AB121" i="1"/>
  <c r="V135" i="1"/>
  <c r="V82" i="1"/>
  <c r="G29" i="1"/>
  <c r="F29" i="1"/>
  <c r="E26" i="1"/>
  <c r="G80" i="1"/>
  <c r="F80" i="1"/>
  <c r="E77" i="1"/>
  <c r="G63" i="1"/>
  <c r="F63" i="1"/>
  <c r="W135" i="1"/>
  <c r="W133" i="1" s="1"/>
  <c r="W82" i="1"/>
  <c r="F96" i="1"/>
  <c r="D96" i="1"/>
  <c r="D94" i="1" s="1"/>
  <c r="D111" i="1" s="1"/>
  <c r="G96" i="1"/>
  <c r="F17" i="1"/>
  <c r="AD135" i="1"/>
  <c r="AD133" i="1" s="1"/>
  <c r="AD82" i="1"/>
  <c r="I102" i="1"/>
  <c r="I109" i="1"/>
  <c r="I135" i="1" s="1"/>
  <c r="G74" i="1"/>
  <c r="G108" i="1"/>
  <c r="F108" i="1"/>
  <c r="G106" i="1"/>
  <c r="F106" i="1"/>
  <c r="L82" i="1"/>
  <c r="F110" i="1"/>
  <c r="G73" i="1"/>
  <c r="R133" i="1"/>
  <c r="G71" i="1"/>
  <c r="G14" i="1"/>
  <c r="F14" i="1"/>
  <c r="C92" i="1"/>
  <c r="Z109" i="1"/>
  <c r="Z107" i="1" s="1"/>
  <c r="B92" i="1"/>
  <c r="AH93" i="1" s="1"/>
  <c r="X128" i="1"/>
  <c r="Z127" i="1"/>
  <c r="Z132" i="1" s="1"/>
  <c r="Z131" i="1" s="1"/>
  <c r="O135" i="1"/>
  <c r="O133" i="1" s="1"/>
  <c r="O82" i="1"/>
  <c r="N135" i="1"/>
  <c r="N133" i="1" s="1"/>
  <c r="N82" i="1"/>
  <c r="K136" i="1"/>
  <c r="K133" i="1" s="1"/>
  <c r="K82" i="1"/>
  <c r="T82" i="1"/>
  <c r="J133" i="1"/>
  <c r="C81" i="1"/>
  <c r="G81" i="1" s="1"/>
  <c r="B81" i="1"/>
  <c r="F81" i="1" s="1"/>
  <c r="H78" i="1"/>
  <c r="X119" i="1"/>
  <c r="Z115" i="1"/>
  <c r="AC133" i="1"/>
  <c r="F111" i="1"/>
  <c r="G111" i="1"/>
  <c r="G127" i="1"/>
  <c r="E132" i="1"/>
  <c r="F127" i="1"/>
  <c r="D109" i="1"/>
  <c r="AB82" i="1"/>
  <c r="F18" i="1"/>
  <c r="D69" i="1"/>
  <c r="G69" i="1"/>
  <c r="H135" i="1"/>
  <c r="M82" i="1" l="1"/>
  <c r="M133" i="1"/>
  <c r="G68" i="1"/>
  <c r="F51" i="1"/>
  <c r="E83" i="1"/>
  <c r="B86" i="1"/>
  <c r="B137" i="1" s="1"/>
  <c r="B46" i="1"/>
  <c r="F46" i="1" s="1"/>
  <c r="I137" i="1"/>
  <c r="C32" i="1"/>
  <c r="G32" i="1" s="1"/>
  <c r="C28" i="1"/>
  <c r="G34" i="1"/>
  <c r="F68" i="1"/>
  <c r="B85" i="1"/>
  <c r="G61" i="1"/>
  <c r="F61" i="1"/>
  <c r="C61" i="1"/>
  <c r="C85" i="1" s="1"/>
  <c r="C136" i="1" s="1"/>
  <c r="I85" i="1"/>
  <c r="G51" i="1"/>
  <c r="C44" i="1"/>
  <c r="C86" i="1"/>
  <c r="G132" i="1"/>
  <c r="V133" i="1"/>
  <c r="D137" i="1"/>
  <c r="E137" i="1" s="1"/>
  <c r="F86" i="1"/>
  <c r="G59" i="1"/>
  <c r="B32" i="1"/>
  <c r="F32" i="1" s="1"/>
  <c r="B28" i="1"/>
  <c r="F34" i="1"/>
  <c r="D107" i="1"/>
  <c r="Z32" i="1"/>
  <c r="Z27" i="1"/>
  <c r="H133" i="1"/>
  <c r="D44" i="1"/>
  <c r="E47" i="1"/>
  <c r="Z26" i="1"/>
  <c r="C109" i="1"/>
  <c r="C135" i="1" s="1"/>
  <c r="C90" i="1"/>
  <c r="G90" i="1" s="1"/>
  <c r="G92" i="1"/>
  <c r="D90" i="1"/>
  <c r="V128" i="1"/>
  <c r="X127" i="1"/>
  <c r="X132" i="1" s="1"/>
  <c r="X131" i="1" s="1"/>
  <c r="I107" i="1"/>
  <c r="E131" i="1"/>
  <c r="X115" i="1"/>
  <c r="V119" i="1"/>
  <c r="B109" i="1"/>
  <c r="B90" i="1"/>
  <c r="F92" i="1"/>
  <c r="F58" i="1"/>
  <c r="G58" i="1"/>
  <c r="Z121" i="1"/>
  <c r="X125" i="1"/>
  <c r="F104" i="1"/>
  <c r="G104" i="1"/>
  <c r="E102" i="1"/>
  <c r="E109" i="1"/>
  <c r="F65" i="1"/>
  <c r="G65" i="1"/>
  <c r="C78" i="1"/>
  <c r="C83" i="1" s="1"/>
  <c r="C134" i="1" s="1"/>
  <c r="G134" i="1" s="1"/>
  <c r="B78" i="1"/>
  <c r="G77" i="1"/>
  <c r="F77" i="1"/>
  <c r="C26" i="1" l="1"/>
  <c r="G26" i="1" s="1"/>
  <c r="G28" i="1"/>
  <c r="F90" i="1"/>
  <c r="AH91" i="1"/>
  <c r="I82" i="1"/>
  <c r="I136" i="1"/>
  <c r="I133" i="1" s="1"/>
  <c r="E85" i="1"/>
  <c r="D85" i="1"/>
  <c r="D136" i="1" s="1"/>
  <c r="E136" i="1" s="1"/>
  <c r="C58" i="1"/>
  <c r="F137" i="1"/>
  <c r="G131" i="1"/>
  <c r="G83" i="1"/>
  <c r="Z82" i="1"/>
  <c r="Z135" i="1"/>
  <c r="Z133" i="1" s="1"/>
  <c r="F47" i="1"/>
  <c r="E44" i="1"/>
  <c r="F44" i="1" s="1"/>
  <c r="G47" i="1"/>
  <c r="B84" i="1"/>
  <c r="F28" i="1"/>
  <c r="B26" i="1"/>
  <c r="F26" i="1" s="1"/>
  <c r="C137" i="1"/>
  <c r="G137" i="1" s="1"/>
  <c r="G86" i="1"/>
  <c r="B107" i="1"/>
  <c r="V127" i="1"/>
  <c r="V132" i="1" s="1"/>
  <c r="V131" i="1" s="1"/>
  <c r="B128" i="1"/>
  <c r="T119" i="1"/>
  <c r="V115" i="1"/>
  <c r="B83" i="1"/>
  <c r="F83" i="1" s="1"/>
  <c r="F78" i="1"/>
  <c r="V125" i="1"/>
  <c r="X121" i="1"/>
  <c r="G109" i="1"/>
  <c r="F109" i="1"/>
  <c r="E107" i="1"/>
  <c r="G102" i="1"/>
  <c r="F102" i="1"/>
  <c r="C82" i="1"/>
  <c r="C107" i="1"/>
  <c r="G136" i="1" l="1"/>
  <c r="B82" i="1"/>
  <c r="G44" i="1"/>
  <c r="B135" i="1"/>
  <c r="G85" i="1"/>
  <c r="F85" i="1"/>
  <c r="V121" i="1"/>
  <c r="T125" i="1"/>
  <c r="F128" i="1"/>
  <c r="B134" i="1"/>
  <c r="F134" i="1" s="1"/>
  <c r="C133" i="1"/>
  <c r="G107" i="1"/>
  <c r="F107" i="1"/>
  <c r="R119" i="1"/>
  <c r="T115" i="1"/>
  <c r="P119" i="1" l="1"/>
  <c r="R115" i="1"/>
  <c r="T121" i="1"/>
  <c r="R125" i="1"/>
  <c r="R121" i="1" l="1"/>
  <c r="P125" i="1"/>
  <c r="N119" i="1"/>
  <c r="P115" i="1"/>
  <c r="N115" i="1" l="1"/>
  <c r="L119" i="1"/>
  <c r="P121" i="1"/>
  <c r="N125" i="1"/>
  <c r="N121" i="1" l="1"/>
  <c r="L125" i="1"/>
  <c r="L115" i="1"/>
  <c r="J119" i="1"/>
  <c r="H119" i="1" l="1"/>
  <c r="J115" i="1"/>
  <c r="J125" i="1"/>
  <c r="L121" i="1"/>
  <c r="J121" i="1" l="1"/>
  <c r="H125" i="1"/>
  <c r="H115" i="1"/>
  <c r="B115" i="1" s="1"/>
  <c r="F115" i="1" s="1"/>
  <c r="B119" i="1"/>
  <c r="B125" i="1" l="1"/>
  <c r="F125" i="1" s="1"/>
  <c r="H121" i="1"/>
  <c r="B121" i="1" s="1"/>
  <c r="F121" i="1" l="1"/>
  <c r="B132" i="1"/>
  <c r="B136" i="1" l="1"/>
  <c r="F136" i="1" s="1"/>
  <c r="F132" i="1"/>
  <c r="B131" i="1"/>
  <c r="F131" i="1" s="1"/>
  <c r="B133" i="1" l="1"/>
  <c r="G84" i="1" l="1"/>
  <c r="F84" i="1"/>
  <c r="E82" i="1"/>
  <c r="F82" i="1" s="1"/>
  <c r="D84" i="1"/>
  <c r="D82" i="1" s="1"/>
  <c r="G82" i="1" l="1"/>
  <c r="D133" i="1"/>
  <c r="E133" i="1" s="1"/>
  <c r="D135" i="1"/>
  <c r="E135" i="1" s="1"/>
  <c r="F135" i="1" l="1"/>
  <c r="G135" i="1"/>
  <c r="G133" i="1"/>
  <c r="F133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<sst xmlns="http://schemas.openxmlformats.org/spreadsheetml/2006/main" count="191" uniqueCount="80">
  <si>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</si>
  <si>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</si>
  <si>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</si>
  <si>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</si>
  <si>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</si>
  <si>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</si>
  <si>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</si>
  <si>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</si>
  <si>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</si>
  <si>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</si>
  <si>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</si>
  <si>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</si>
  <si>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</si>
  <si>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</si>
  <si>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</si>
  <si>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</si>
  <si>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</si>
  <si>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</si>
  <si>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</si>
  <si>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</si>
  <si>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</si>
  <si>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</si>
  <si>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</si>
  <si>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</si>
  <si>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</si>
  <si>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</si>
  <si>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</si>
  <si>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</si>
  <si>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</si>
  <si>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иные внебюджетные источники</t>
  </si>
  <si>
    <t xml:space="preserve">1.1.1 Разработка и внесение изменений в градостроительную документацию города Когалыма (1) 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</si>
  <si>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</si>
  <si>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</si>
  <si>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1.2.2. Магистральные и внутриквартальные инженерные сети к жилым комплексам "Философский камень" и "ЛУКОЙЛ"</t>
  </si>
  <si>
    <t>бюджет автономного округа</t>
  </si>
  <si>
    <t>1.3. Региональный проект «Жилье»(1,8)*</t>
  </si>
  <si>
    <t>привлеченные средства</t>
  </si>
  <si>
    <t>1.4.Приобретение жилья в целях реализации полномочий органов местного самоуправления в сфере жилищных отношений (1-3,5-9)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</si>
  <si>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</si>
  <si>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>1.6. Региональный проект «Обеспечение устойчивого
сокращения непригодного для проживания жилищного
фонда» (10)</t>
  </si>
  <si>
    <t>1.7.  Обеспечение беспрепятственного доступа к земельным участкам, предназначенным для индивидуальной жилищной застройки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</si>
  <si>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</si>
  <si>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</si>
  <si>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</si>
  <si>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</si>
  <si>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</si>
  <si>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</si>
  <si>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</si>
  <si>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</si>
  <si>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</si>
  <si>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</si>
  <si>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</si>
  <si>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>3.2. Обеспечение деятельности управления по жилищной политике Администрации города Когалыма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</si>
  <si>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</si>
  <si>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>Итого по подпрограмме 3</t>
  </si>
  <si>
    <t>Бюджет города Когалыма</t>
  </si>
  <si>
    <t>Итого по программе, в том числе:</t>
  </si>
  <si>
    <t>Краева Ольга Витальевна, 93624</t>
  </si>
  <si>
    <t>бюджет города Когалыма - (101, 104 направление) выполнение условий 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</si>
  <si>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</si>
  <si>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r>
      <rPr>
        <sz val="12"/>
        <rFont val="Times New Roman"/>
        <family val="1"/>
        <charset val="204"/>
      </rPr>
      <t xml:space="preserve">Мероприятие в стадии исполнения.
1. Исполнен муниципальный контракт №22/2021 от 19.07.2021 на выполнение работ по расчистке от зеленых насаждений и планировке территории для обеспечения беспрепятственного проезда к участкам для индивидуальной жилищной застройки за рекой Кирилл-Высъягун в городе Когалыме на сумму 592,35 тыс. руб.
2. Ведется процедура подписания муниципального контракта на выполнение работ по вывозу и утилизации тонкомерного леса, мелколесья и порубочных остатков в районе территории для индивидуальной жилищной застройки за рекой Кирилл-Высьягун в городе Когалыме на сумму 249,35 тыс. руб.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100% Испонение на 31.12.2021 </t>
    </r>
  </si>
  <si>
    <t xml:space="preserve"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них:
- 59 167,07 тыс.руб. - финансирование 2020 года (аванс 40%);
- 88 750,60 тыс. руб. финансирование 2021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- низкое освоение плановых ассигнований обусловлено непредоставлением подрядной организацией работ для приемки заказчиком.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 Неисполнение сетевого графика по следующим причинам:                                                                                                                                    - по контракту на СМР, в связи с не предоставлением подрядчиком организацией первичных документов на закрытие фактически выполненых работ, по причине того, что по результтатам негосударственной экспертизы требуется увеличение цены контрвкта;                                                                                                                                                                                                                   -по контрактам на технологическое присоединение к сетям электроснабжения, в связи с неозможностью их исполнения на данный момент, така работы не завершены </t>
  </si>
  <si>
    <t>Согласно приказу Комитета финансов Администрации города Когалыма от 11.01.2021 №2-О для временного обеспечения
переходящих обязательств 2020 года по муниципальному контракту от 30.11.2020 №0187300013720000434 на выполнение работ по
сносу дома 64 по ул.Нефтяников выделены плановые ассигнования в сумме 776,2т.р.
В соответствии с решением Думы г.Когалыма от 21.04.2021 №562-ГД выделены дополнительные плановые ассигнования на
выполнение работ по сносу ветхих и непригодных для проживания домов №67 и №155 по ул.Набережная в сумме 2717,5т.р.
На основании уведомления Департамента финансов ХМАО-Югры от 22.04.2021 №480/04/176 выделены плановые ассигнования в
сумме 1639,2т.р.
На основании приказа Комитета финансов Администрации города Когалыма от 26.04.2021 №40-О выделены дополнительные
плановые ассигнования на софинансирование работ по сносу домов в сумме 162,2т.р.
На основании постановления Администрации города Когалыма от 27.05.2021 №1094 выделены доп.плановые ассигнования на
выполнение работ по сносу ветхих и непригодных для проживания домов в сумме 833,72т.р. за счет средств бюджета ХМАО-Югры.
На выполнение работ по сносу ветхих и непригодных для проживания домов заключены МК с ООО "СмартПромРесурс" от 16.06.2021
№0187300013721000130 на сумму 782,23т.р. (д.155 по ул.Набережная), от 16.06.2021 №0187300013721000131 на сумму 599,29т.р. (д.67
по ул.Набережная).
С ИП Шаманаевой В.П. (г.Екатеринбург) заключен МК от 26.07.2021 №0187300013721000153 на снос дома 26 по ул.Романтиков
г.Когалыма на сумму 1165,04 т.р.
Работы по сносу домов 67 и 155 по ул.Набережная, а также сноса дома 26 по ул.Романтиков выполнены. Оплата произведена в полном
объеме.
С ООО "СеверСтройПроект" на оказание услуг по разработке проектно-сметной документации по демонтажу зданий каркасно-
деревянной конструкции заключен договор от 16.08.2021 №2021-07 на сумму 600,0т.р.
На основании постановления Администраии города Когалыма от 24.09.2021 №1900 выделены дополнительные плановые ассигнования
на выполнение работ по сносу ветхих и непригодных для проживания домов в сумме 8 238,1т.р.
На основании постановления Администрации города Когалыма от 24.09.2021 №1900 выделены дополнительные плановые
ассигнования на выполнение работ по сносу ветхих и непригодных для проживания домов в сумме 233,4т.р.
С ООО "АКВАСТРОЙ-СЕРВИС" заключен МК от 26.07.2021 №0187300013721000204 на снос дома 35 по ул.Набережная г.Когалыма
на сумму 442,914 т.р.
На основании постановления Администрации города Когалыма от 28.10.2021 №2192 закрыты плановые ассигнования в сумме 231,5т.р.
На основании постановления Администрации города Когалыма от 28.10.2021 №2192 с КУМИ Администрации города Когалыма на
выполнение работ по сносу домов перераспределены плановые ассигнования в сумме 986,91т.р. , в т.ч. средства ОБ 898,09 т.р.;
средства МБ 88,82 т.р. (приказ КФ от 09.11.2021 №97-О).
На выполнение работ по сносу домов заключены муниципальные контракты от 01.11.2021:
№0187300013721000220 на сумму 1 318,676 т.р. (ИП Караулов Е.С.) на снос дома 53 по ул.Береговая;
№0187300013721000222 на сумму 822,758т.р. (ООО "ВТОР РЕСУРС") на снос дома 253 по ул.Набережная;
№0187300013721000221 на сумму 623,414 т.р. (ООО "ВТОР РЕСУРС") на снос дома 71 по ул.Береговая;
№0187300013721000223 на сумму 569,859 т.р. (ООО "ВТОР РЕСУРС") на снос дома 4 по ул.Романтиков.
Завершены работы по сносу дома 35 по ул.Набережная по МК от 26.07.2021 №0187300013721000204 на сумму 442,914т.р.
На выполнение работ по сносу домов заключены муниципальные контракты:
№0187300013721000250 на сумму 588,568т.р. (ООО "ЭКО ТЕХНОЛОДЖИ") на снос дома 30А по ул.Широкая;
№0187300013721000249 на сумму 540,643т.р. (ООО "СТРОИТЕЛЬНАЯ КОМПАНИЯ "СТРОЙ СТАНДАРТ") на снос дома 30 по
ул.Широкая;
договор №777 на сумму 597,0т.р. (ООО "Трэйд") на снос дома 5А по ул.Широкая.
По состоянию на 31.12.2021 не завершены работы по сносу дома 4 по ул.Романтиков (МК №0187300013721000223 на сумму
569,859т.р. (ООО "ВТОР РЕСУРС").
По остальным контрактам и договорам работы выполнены. Оплата произведена в полном размере.</t>
  </si>
  <si>
    <r>
      <t xml:space="preserve">1. По договору №1103 от 09.11.2020 (внесение изменений в ППиМТ района "Пионерный") работы выполнены и оплачены в полном объеме – 300,00 т.р.
2. По договору №1104 от 09.11.2020 (ППиМТ под размещение Индустриального парка) работы выполнены и оплачены в полном объеме – 600,00 т.р.
3. По договору №1106 от 09.11.2020 (ППиМТ под размещение ЖК «ЛУКОЙЛ») работы выполнены и оплачены в полном объеме – 600,00 т.р.
4. По договору №1107 от 09.11.2020 (ППиМТ под размещение Вейк-парка) работы выполнены и оплачены в полном объеме – 600,00 т.р.
5. По договору №1109 от 09.11.2020 (кадастровые работы по образованию земельных участков на территории района "Пионерный") работы выполнены и оплачены в полном объеме – 150,00 т.р.
6. По договору №1110 от 09.11.2020 (кадастровые работы по образованию земельных участков под размещение Индустриального парка) работы выполнены и оплачены в полном объеме – 200,00 т.р.
7. По договору №1111 от 09.11.2020 (кадастровые работы по образованию земельных участков под размещение ЖК «ЛУКОЙЛ») работы выполнены и оплачены в полном объеме – 150,00 т.р.
8. По договору №1113 от 09.11.2020 (кадастровые работы по образованию земельных участков под размещение Вейк-парка) работы выполнены и оплачены в полном объеме – 200,00 т.р.
Выполняются:                                                                                                                                                              Работы по договорам №1105 от 09.11.2020 (ППиМТ под размещение Русского музея) на сумму 600,00 т.р., №1112 от 09.11.2020 (кадастровые работы по образованию земельных участков под размещение Русского музея) на сумму 150,00 т.р., №1108 от 09.11.2020 (кадастровые работы по образованию земельных участков под размещение Музейного комплекса в районе аэропорта) на сумму 150,00 т.р., по контрактам №1115 от 16.11.2020 (раздел земельного участка с кадастровым номером 86:17:0000000:14, принадлежащего АО «РЖД») на сумму 800,00 т.р., №1116 от 16.11.2020 (кадастровые работы по уточнению границ городских лесов) на сумму 1 500,00 т.р.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</si>
  <si>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1.в результате дополнительного выделения средств в рамках соглашения ПАО "Лукойл" выделены                  6 000,00 на корректировку ППиМТ, межевание новых участков, в этой связи были заключены контракты.2.233,40 тыс.рублей выделено местный бюджетом на корректировку правил землепользования г.Когалыма.                                            </t>
  </si>
  <si>
    <r>
      <t xml:space="preserve">Основными статьями неисполнения являются:
- заработная плата - в связи с наличием вакансий в течение 9 месяцев текущего года, предоставлением листов нетрудоспособности, отпусков без сохранения заработной платы, а также выплатой денежного поощрения по результатам работы за квартал и год за фактически отработанное время.
- начисления на заработную плату - в связи с экономией по заработной плате.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</si>
  <si>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</t>
    </r>
    <r>
      <rPr>
        <b/>
        <sz val="12"/>
        <rFont val="Times New Roman"/>
        <family val="1"/>
        <charset val="204"/>
      </rPr>
      <t xml:space="preserve">.                                          </t>
    </r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</si>
  <si>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                                                                   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</si>
  <si>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состоит 9 человек.  </t>
  </si>
  <si>
    <t xml:space="preserve">Остаток плана на 01.12.2021г. составляет 9300 руб., в связи с отсутствием финансирования из округа (оплата канцелярских товаров ).                                                                                                                                                                             
</t>
  </si>
  <si>
    <t xml:space="preserve">Мероприятие в стадии реализации.
Муниципальный контракт №0187300013721000134 от 22.06.2021 на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работ.                                                                                                                                                                                        </t>
  </si>
  <si>
    <r>
      <t xml:space="preserve">Реализация мероприятия в 2021 году завершена.
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фактический объем выполненных и оплаченных работ составил 14 462,92 тыс. руб. (контрат расторгнут).
- завершено строительством 423,4 м. сетей, из них:- сети водоснабжения - 211,7 м.
- сети теплоснабжения - 211,7 м.
2. Муниципальный контракт №0187200001721000020 от 01.03.2021 на строительство объекта:
- цена контракта 43 390,73 тыс. руб.,
- срок завершения выполнения работ 31.08.2021,
- работы выполнены и оплачены в полном объеме.
- завершено строительством 1 013,8 м. сетей, из них:- сети водоснабжения - 506,9 м. - сети теплоснабжения - 506,9 м.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16 сентября 2021 года;
- работы выполнены и оплачены в полном объеме.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Исполнено в полном объеме.</t>
    </r>
  </si>
  <si>
    <t>Начальник отдела архитектуры и градостроительства А.Р.Берестова</t>
  </si>
  <si>
    <t>1.2 Проектирование и строительство систем инженерной инфраструктуры
в целях обеспечения инженерной подготовки земельных участков,
предназначенных для жилищного строительства (1)</t>
  </si>
  <si>
    <t>1.3.1. Строительство жилых домов на территории города Когалыма: трехэтажные жилые дома №3, №4 по ул. Комсомольской</t>
  </si>
  <si>
    <t xml:space="preserve">Общая потребность муниципального образования город Когалым в жилых помещениях составляет 277 квартир (служебная записка УЖП от 25.01.2021 
№6-Исх-16).
В 2021 году на реализацию муниципальной программы «Развитие жилищной сферы» предусмотрены средства в размере  339 833 970,00 рублей, в том числе:
- средства бюджета ХМАО– Югры – 298 160 891,70  рублей;
- средства бюджета г.Когалыма – 32 639 278,30 рублей
 (на случай дополнительного выделения средств из бюджета автономного округа предусмотрен резерв в размере 9 033 800 рублей).
 </t>
  </si>
  <si>
    <t>План на 01.08.2021</t>
  </si>
  <si>
    <t>Профннансировано на 01.08.2021</t>
  </si>
  <si>
    <t>Кассовый расход на 01.08.2021</t>
  </si>
  <si>
    <t xml:space="preserve">По состоянию на 01.08.2021 в списке молодых семей, претендующих на получение меры государственной поддержки  по городу Когалыму состоит 7 семей. В 2021 году в соответствии с условиями муниципальной программы запланировано предоставление мер государственной поддрежки 3 молодым семьям, которым в июле перечислена субсидия на приобретение жилого помещения или создание объекта индивидуального жилищного сторительства  на общую сумму: 3 638 319 руб. 30 коп.: 134 516 руб.49 коп. из федерального бюджета; 3 321 886 руб. 84 коп. из бюджета автономного округа; 181 915 руб. 97 коп. из местного бюджета.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</si>
</sst>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 wrapText="1"/>
    </xf>
    <xf numFmtId="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>
      <alignment horizontal="left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7" fontId="10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7" borderId="0" xfId="1" applyNumberFormat="1" applyFont="1" applyFill="1" applyAlignment="1">
      <alignment vertical="center" wrapText="1"/>
    </xf>
    <xf numFmtId="165" fontId="4" fillId="7" borderId="0" xfId="1" applyNumberFormat="1" applyFont="1" applyFill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4" fontId="10" fillId="2" borderId="0" xfId="1" applyNumberFormat="1" applyFont="1" applyFill="1" applyAlignment="1">
      <alignment vertical="center" wrapText="1"/>
    </xf>
    <xf numFmtId="165" fontId="10" fillId="2" borderId="0" xfId="1" applyNumberFormat="1" applyFont="1" applyFill="1" applyAlignment="1">
      <alignment vertical="center" wrapText="1"/>
    </xf>
    <xf numFmtId="166" fontId="2" fillId="0" borderId="2" xfId="2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5" fillId="4" borderId="0" xfId="0" applyNumberFormat="1" applyFont="1" applyFill="1" applyBorder="1" applyAlignment="1">
      <alignment horizontal="justify" vertical="center" wrapText="1"/>
    </xf>
    <xf numFmtId="4" fontId="5" fillId="4" borderId="0" xfId="0" applyNumberFormat="1" applyFont="1" applyFill="1" applyAlignment="1">
      <alignment vertical="center" wrapText="1"/>
    </xf>
    <xf numFmtId="167" fontId="12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wrapText="1"/>
    </xf>
    <xf numFmtId="164" fontId="6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left" wrapText="1"/>
    </xf>
    <xf numFmtId="0" fontId="6" fillId="2" borderId="0" xfId="1" applyFont="1" applyFill="1" applyAlignment="1">
      <alignment vertical="center" wrapText="1"/>
    </xf>
    <xf numFmtId="14" fontId="6" fillId="0" borderId="0" xfId="1" applyNumberFormat="1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0" fontId="13" fillId="2" borderId="0" xfId="1" applyFont="1" applyFill="1" applyAlignment="1">
      <alignment horizontal="left" vertical="center" wrapText="1"/>
    </xf>
    <xf numFmtId="0" fontId="13" fillId="2" borderId="0" xfId="1" applyFont="1" applyFill="1" applyAlignment="1">
      <alignment vertical="center" wrapText="1"/>
    </xf>
    <xf numFmtId="14" fontId="14" fillId="2" borderId="0" xfId="1" applyNumberFormat="1" applyFont="1" applyFill="1" applyAlignment="1">
      <alignment horizontal="justify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4" fontId="4" fillId="2" borderId="3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167" fontId="10" fillId="4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 wrapText="1"/>
    </xf>
    <xf numFmtId="167" fontId="10" fillId="6" borderId="0" xfId="0" applyNumberFormat="1" applyFont="1" applyFill="1" applyBorder="1" applyAlignment="1">
      <alignment vertical="center" wrapText="1"/>
    </xf>
    <xf numFmtId="165" fontId="10" fillId="4" borderId="0" xfId="0" applyNumberFormat="1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vertical="top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18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left" vertical="center" wrapText="1"/>
    </xf>
    <xf numFmtId="0" fontId="18" fillId="0" borderId="0" xfId="0" applyFont="1"/>
    <xf numFmtId="0" fontId="18" fillId="8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top" wrapText="1"/>
    </xf>
    <xf numFmtId="2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2" applyNumberFormat="1" applyFont="1" applyFill="1" applyBorder="1" applyAlignment="1" applyProtection="1">
      <alignment horizontal="center" vertical="center" wrapText="1"/>
    </xf>
    <xf numFmtId="0" fontId="18" fillId="9" borderId="2" xfId="1" applyFont="1" applyFill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4" fontId="18" fillId="2" borderId="2" xfId="1" applyNumberFormat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2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left" vertical="top" wrapText="1"/>
    </xf>
    <xf numFmtId="2" fontId="18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4" fontId="18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center" vertical="top" wrapText="1"/>
    </xf>
    <xf numFmtId="0" fontId="2" fillId="8" borderId="2" xfId="1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justify" wrapText="1"/>
    </xf>
    <xf numFmtId="0" fontId="2" fillId="2" borderId="2" xfId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6" fontId="2" fillId="0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wrapText="1"/>
    </xf>
    <xf numFmtId="0" fontId="2" fillId="3" borderId="2" xfId="1" applyFont="1" applyFill="1" applyBorder="1" applyAlignment="1">
      <alignment horizontal="justify" vertical="center" wrapText="1"/>
    </xf>
    <xf numFmtId="4" fontId="17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top" wrapText="1"/>
    </xf>
    <xf numFmtId="4" fontId="2" fillId="2" borderId="8" xfId="1" applyNumberFormat="1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left" vertical="top" wrapText="1"/>
    </xf>
    <xf numFmtId="165" fontId="4" fillId="2" borderId="6" xfId="1" applyNumberFormat="1" applyFont="1" applyFill="1" applyBorder="1" applyAlignment="1">
      <alignment horizontal="left" vertical="top" wrapText="1"/>
    </xf>
    <xf numFmtId="165" fontId="4" fillId="2" borderId="7" xfId="1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left" vertical="center" wrapText="1"/>
    </xf>
    <xf numFmtId="4" fontId="2" fillId="2" borderId="11" xfId="1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left" vertical="center" wrapText="1"/>
    </xf>
    <xf numFmtId="4" fontId="4" fillId="2" borderId="10" xfId="1" applyNumberFormat="1" applyFont="1" applyFill="1" applyBorder="1" applyAlignment="1">
      <alignment horizontal="left" vertical="center" wrapText="1"/>
    </xf>
    <xf numFmtId="4" fontId="4" fillId="2" borderId="11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top" wrapText="1"/>
    </xf>
    <xf numFmtId="165" fontId="11" fillId="0" borderId="11" xfId="0" applyNumberFormat="1" applyFont="1" applyFill="1" applyBorder="1" applyAlignment="1">
      <alignment horizontal="center" vertical="top" wrapText="1"/>
    </xf>
    <xf numFmtId="165" fontId="11" fillId="0" borderId="9" xfId="0" applyNumberFormat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165" fontId="2" fillId="2" borderId="3" xfId="1" applyNumberFormat="1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left" vertical="center" wrapText="1"/>
    </xf>
    <xf numFmtId="4" fontId="2" fillId="2" borderId="10" xfId="1" applyNumberFormat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top" wrapText="1"/>
    </xf>
    <xf numFmtId="0" fontId="18" fillId="2" borderId="6" xfId="1" applyFont="1" applyFill="1" applyBorder="1" applyAlignment="1">
      <alignment horizontal="left" vertical="top" wrapText="1"/>
    </xf>
    <xf numFmtId="0" fontId="18" fillId="2" borderId="4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3"/>
  <sheetViews>
    <sheetView showGridLines="0" tabSelected="1" view="pageBreakPreview" zoomScale="80" zoomScaleNormal="62" zoomScaleSheetLayoutView="80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B81" sqref="B81"/>
    </sheetView>
  </sheetViews>
  <sheetFormatPr defaultColWidth="9.28515625" defaultRowHeight="15.75" x14ac:dyDescent="0.25"/>
  <cols>
    <col min="1" max="1" width="100.5703125" style="1" customWidth="1"/>
    <col min="2" max="7" width="16.28515625" style="2" customWidth="1"/>
    <col min="8" max="8" width="19.28515625" style="3" customWidth="1"/>
    <col min="9" max="9" width="17.42578125" style="3" customWidth="1"/>
    <col min="10" max="11" width="16.28515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28515625" style="4" customWidth="1"/>
    <col min="16" max="17" width="13.42578125" style="4" customWidth="1"/>
    <col min="18" max="18" width="18.28515625" style="4" customWidth="1"/>
    <col min="19" max="19" width="13" style="4" customWidth="1"/>
    <col min="20" max="20" width="15.5703125" style="3" customWidth="1"/>
    <col min="21" max="22" width="18" style="3" customWidth="1"/>
    <col min="23" max="23" width="18.85546875" style="3" customWidth="1"/>
    <col min="24" max="25" width="15" style="3" customWidth="1"/>
    <col min="26" max="26" width="14.28515625" style="3" customWidth="1"/>
    <col min="27" max="27" width="14.5703125" style="3" customWidth="1"/>
    <col min="28" max="29" width="13.28515625" style="3" customWidth="1"/>
    <col min="30" max="31" width="14.28515625" style="3" customWidth="1"/>
    <col min="32" max="32" width="98.28515625" style="6" customWidth="1"/>
    <col min="33" max="33" width="14.42578125" style="6" customWidth="1"/>
    <col min="34" max="34" width="15.7109375" style="6" customWidth="1"/>
    <col min="35" max="35" width="9.5703125" style="7" bestFit="1" customWidth="1"/>
    <col min="36" max="273" width="9.28515625" style="3"/>
    <col min="274" max="274" width="71.28515625" style="3" customWidth="1"/>
    <col min="275" max="275" width="16.28515625" style="3" customWidth="1"/>
    <col min="276" max="276" width="20.28515625" style="3" customWidth="1"/>
    <col min="277" max="277" width="16.28515625" style="3" customWidth="1"/>
    <col min="278" max="278" width="12.28515625" style="3" customWidth="1"/>
    <col min="279" max="279" width="13.28515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7109375" style="3" customWidth="1"/>
    <col min="284" max="284" width="15" style="3" customWidth="1"/>
    <col min="285" max="285" width="12" style="3" customWidth="1"/>
    <col min="286" max="286" width="13.28515625" style="3" customWidth="1"/>
    <col min="287" max="287" width="14.28515625" style="3" customWidth="1"/>
    <col min="288" max="288" width="12.42578125" style="3" bestFit="1" customWidth="1"/>
    <col min="289" max="289" width="14.42578125" style="3" customWidth="1"/>
    <col min="290" max="290" width="15.7109375" style="3" customWidth="1"/>
    <col min="291" max="291" width="9.5703125" style="3" bestFit="1" customWidth="1"/>
    <col min="292" max="529" width="9.28515625" style="3"/>
    <col min="530" max="530" width="71.28515625" style="3" customWidth="1"/>
    <col min="531" max="531" width="16.28515625" style="3" customWidth="1"/>
    <col min="532" max="532" width="20.28515625" style="3" customWidth="1"/>
    <col min="533" max="533" width="16.28515625" style="3" customWidth="1"/>
    <col min="534" max="534" width="12.28515625" style="3" customWidth="1"/>
    <col min="535" max="535" width="13.28515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7109375" style="3" customWidth="1"/>
    <col min="540" max="540" width="15" style="3" customWidth="1"/>
    <col min="541" max="541" width="12" style="3" customWidth="1"/>
    <col min="542" max="542" width="13.28515625" style="3" customWidth="1"/>
    <col min="543" max="543" width="14.28515625" style="3" customWidth="1"/>
    <col min="544" max="544" width="12.42578125" style="3" bestFit="1" customWidth="1"/>
    <col min="545" max="545" width="14.42578125" style="3" customWidth="1"/>
    <col min="546" max="546" width="15.7109375" style="3" customWidth="1"/>
    <col min="547" max="547" width="9.5703125" style="3" bestFit="1" customWidth="1"/>
    <col min="548" max="785" width="9.28515625" style="3"/>
    <col min="786" max="786" width="71.28515625" style="3" customWidth="1"/>
    <col min="787" max="787" width="16.28515625" style="3" customWidth="1"/>
    <col min="788" max="788" width="20.28515625" style="3" customWidth="1"/>
    <col min="789" max="789" width="16.28515625" style="3" customWidth="1"/>
    <col min="790" max="790" width="12.28515625" style="3" customWidth="1"/>
    <col min="791" max="791" width="13.28515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7109375" style="3" customWidth="1"/>
    <col min="796" max="796" width="15" style="3" customWidth="1"/>
    <col min="797" max="797" width="12" style="3" customWidth="1"/>
    <col min="798" max="798" width="13.28515625" style="3" customWidth="1"/>
    <col min="799" max="799" width="14.28515625" style="3" customWidth="1"/>
    <col min="800" max="800" width="12.42578125" style="3" bestFit="1" customWidth="1"/>
    <col min="801" max="801" width="14.42578125" style="3" customWidth="1"/>
    <col min="802" max="802" width="15.7109375" style="3" customWidth="1"/>
    <col min="803" max="803" width="9.5703125" style="3" bestFit="1" customWidth="1"/>
    <col min="804" max="1041" width="9.28515625" style="3"/>
    <col min="1042" max="1042" width="71.28515625" style="3" customWidth="1"/>
    <col min="1043" max="1043" width="16.28515625" style="3" customWidth="1"/>
    <col min="1044" max="1044" width="20.28515625" style="3" customWidth="1"/>
    <col min="1045" max="1045" width="16.28515625" style="3" customWidth="1"/>
    <col min="1046" max="1046" width="12.28515625" style="3" customWidth="1"/>
    <col min="1047" max="1047" width="13.28515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7109375" style="3" customWidth="1"/>
    <col min="1052" max="1052" width="15" style="3" customWidth="1"/>
    <col min="1053" max="1053" width="12" style="3" customWidth="1"/>
    <col min="1054" max="1054" width="13.28515625" style="3" customWidth="1"/>
    <col min="1055" max="1055" width="14.28515625" style="3" customWidth="1"/>
    <col min="1056" max="1056" width="12.42578125" style="3" bestFit="1" customWidth="1"/>
    <col min="1057" max="1057" width="14.42578125" style="3" customWidth="1"/>
    <col min="1058" max="1058" width="15.7109375" style="3" customWidth="1"/>
    <col min="1059" max="1059" width="9.5703125" style="3" bestFit="1" customWidth="1"/>
    <col min="1060" max="1297" width="9.28515625" style="3"/>
    <col min="1298" max="1298" width="71.28515625" style="3" customWidth="1"/>
    <col min="1299" max="1299" width="16.28515625" style="3" customWidth="1"/>
    <col min="1300" max="1300" width="20.28515625" style="3" customWidth="1"/>
    <col min="1301" max="1301" width="16.28515625" style="3" customWidth="1"/>
    <col min="1302" max="1302" width="12.28515625" style="3" customWidth="1"/>
    <col min="1303" max="1303" width="13.28515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7109375" style="3" customWidth="1"/>
    <col min="1308" max="1308" width="15" style="3" customWidth="1"/>
    <col min="1309" max="1309" width="12" style="3" customWidth="1"/>
    <col min="1310" max="1310" width="13.28515625" style="3" customWidth="1"/>
    <col min="1311" max="1311" width="14.28515625" style="3" customWidth="1"/>
    <col min="1312" max="1312" width="12.42578125" style="3" bestFit="1" customWidth="1"/>
    <col min="1313" max="1313" width="14.42578125" style="3" customWidth="1"/>
    <col min="1314" max="1314" width="15.7109375" style="3" customWidth="1"/>
    <col min="1315" max="1315" width="9.5703125" style="3" bestFit="1" customWidth="1"/>
    <col min="1316" max="1553" width="9.28515625" style="3"/>
    <col min="1554" max="1554" width="71.28515625" style="3" customWidth="1"/>
    <col min="1555" max="1555" width="16.28515625" style="3" customWidth="1"/>
    <col min="1556" max="1556" width="20.28515625" style="3" customWidth="1"/>
    <col min="1557" max="1557" width="16.28515625" style="3" customWidth="1"/>
    <col min="1558" max="1558" width="12.28515625" style="3" customWidth="1"/>
    <col min="1559" max="1559" width="13.28515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7109375" style="3" customWidth="1"/>
    <col min="1564" max="1564" width="15" style="3" customWidth="1"/>
    <col min="1565" max="1565" width="12" style="3" customWidth="1"/>
    <col min="1566" max="1566" width="13.28515625" style="3" customWidth="1"/>
    <col min="1567" max="1567" width="14.28515625" style="3" customWidth="1"/>
    <col min="1568" max="1568" width="12.42578125" style="3" bestFit="1" customWidth="1"/>
    <col min="1569" max="1569" width="14.42578125" style="3" customWidth="1"/>
    <col min="1570" max="1570" width="15.7109375" style="3" customWidth="1"/>
    <col min="1571" max="1571" width="9.5703125" style="3" bestFit="1" customWidth="1"/>
    <col min="1572" max="1809" width="9.28515625" style="3"/>
    <col min="1810" max="1810" width="71.28515625" style="3" customWidth="1"/>
    <col min="1811" max="1811" width="16.28515625" style="3" customWidth="1"/>
    <col min="1812" max="1812" width="20.28515625" style="3" customWidth="1"/>
    <col min="1813" max="1813" width="16.28515625" style="3" customWidth="1"/>
    <col min="1814" max="1814" width="12.28515625" style="3" customWidth="1"/>
    <col min="1815" max="1815" width="13.28515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7109375" style="3" customWidth="1"/>
    <col min="1820" max="1820" width="15" style="3" customWidth="1"/>
    <col min="1821" max="1821" width="12" style="3" customWidth="1"/>
    <col min="1822" max="1822" width="13.28515625" style="3" customWidth="1"/>
    <col min="1823" max="1823" width="14.28515625" style="3" customWidth="1"/>
    <col min="1824" max="1824" width="12.42578125" style="3" bestFit="1" customWidth="1"/>
    <col min="1825" max="1825" width="14.42578125" style="3" customWidth="1"/>
    <col min="1826" max="1826" width="15.7109375" style="3" customWidth="1"/>
    <col min="1827" max="1827" width="9.5703125" style="3" bestFit="1" customWidth="1"/>
    <col min="1828" max="2065" width="9.28515625" style="3"/>
    <col min="2066" max="2066" width="71.28515625" style="3" customWidth="1"/>
    <col min="2067" max="2067" width="16.28515625" style="3" customWidth="1"/>
    <col min="2068" max="2068" width="20.28515625" style="3" customWidth="1"/>
    <col min="2069" max="2069" width="16.28515625" style="3" customWidth="1"/>
    <col min="2070" max="2070" width="12.28515625" style="3" customWidth="1"/>
    <col min="2071" max="2071" width="13.28515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7109375" style="3" customWidth="1"/>
    <col min="2076" max="2076" width="15" style="3" customWidth="1"/>
    <col min="2077" max="2077" width="12" style="3" customWidth="1"/>
    <col min="2078" max="2078" width="13.28515625" style="3" customWidth="1"/>
    <col min="2079" max="2079" width="14.28515625" style="3" customWidth="1"/>
    <col min="2080" max="2080" width="12.42578125" style="3" bestFit="1" customWidth="1"/>
    <col min="2081" max="2081" width="14.42578125" style="3" customWidth="1"/>
    <col min="2082" max="2082" width="15.7109375" style="3" customWidth="1"/>
    <col min="2083" max="2083" width="9.5703125" style="3" bestFit="1" customWidth="1"/>
    <col min="2084" max="2321" width="9.28515625" style="3"/>
    <col min="2322" max="2322" width="71.28515625" style="3" customWidth="1"/>
    <col min="2323" max="2323" width="16.28515625" style="3" customWidth="1"/>
    <col min="2324" max="2324" width="20.28515625" style="3" customWidth="1"/>
    <col min="2325" max="2325" width="16.28515625" style="3" customWidth="1"/>
    <col min="2326" max="2326" width="12.28515625" style="3" customWidth="1"/>
    <col min="2327" max="2327" width="13.28515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7109375" style="3" customWidth="1"/>
    <col min="2332" max="2332" width="15" style="3" customWidth="1"/>
    <col min="2333" max="2333" width="12" style="3" customWidth="1"/>
    <col min="2334" max="2334" width="13.28515625" style="3" customWidth="1"/>
    <col min="2335" max="2335" width="14.28515625" style="3" customWidth="1"/>
    <col min="2336" max="2336" width="12.42578125" style="3" bestFit="1" customWidth="1"/>
    <col min="2337" max="2337" width="14.42578125" style="3" customWidth="1"/>
    <col min="2338" max="2338" width="15.7109375" style="3" customWidth="1"/>
    <col min="2339" max="2339" width="9.5703125" style="3" bestFit="1" customWidth="1"/>
    <col min="2340" max="2577" width="9.28515625" style="3"/>
    <col min="2578" max="2578" width="71.28515625" style="3" customWidth="1"/>
    <col min="2579" max="2579" width="16.28515625" style="3" customWidth="1"/>
    <col min="2580" max="2580" width="20.28515625" style="3" customWidth="1"/>
    <col min="2581" max="2581" width="16.28515625" style="3" customWidth="1"/>
    <col min="2582" max="2582" width="12.28515625" style="3" customWidth="1"/>
    <col min="2583" max="2583" width="13.28515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7109375" style="3" customWidth="1"/>
    <col min="2588" max="2588" width="15" style="3" customWidth="1"/>
    <col min="2589" max="2589" width="12" style="3" customWidth="1"/>
    <col min="2590" max="2590" width="13.28515625" style="3" customWidth="1"/>
    <col min="2591" max="2591" width="14.28515625" style="3" customWidth="1"/>
    <col min="2592" max="2592" width="12.42578125" style="3" bestFit="1" customWidth="1"/>
    <col min="2593" max="2593" width="14.42578125" style="3" customWidth="1"/>
    <col min="2594" max="2594" width="15.7109375" style="3" customWidth="1"/>
    <col min="2595" max="2595" width="9.5703125" style="3" bestFit="1" customWidth="1"/>
    <col min="2596" max="2833" width="9.28515625" style="3"/>
    <col min="2834" max="2834" width="71.28515625" style="3" customWidth="1"/>
    <col min="2835" max="2835" width="16.28515625" style="3" customWidth="1"/>
    <col min="2836" max="2836" width="20.28515625" style="3" customWidth="1"/>
    <col min="2837" max="2837" width="16.28515625" style="3" customWidth="1"/>
    <col min="2838" max="2838" width="12.28515625" style="3" customWidth="1"/>
    <col min="2839" max="2839" width="13.28515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7109375" style="3" customWidth="1"/>
    <col min="2844" max="2844" width="15" style="3" customWidth="1"/>
    <col min="2845" max="2845" width="12" style="3" customWidth="1"/>
    <col min="2846" max="2846" width="13.28515625" style="3" customWidth="1"/>
    <col min="2847" max="2847" width="14.28515625" style="3" customWidth="1"/>
    <col min="2848" max="2848" width="12.42578125" style="3" bestFit="1" customWidth="1"/>
    <col min="2849" max="2849" width="14.42578125" style="3" customWidth="1"/>
    <col min="2850" max="2850" width="15.7109375" style="3" customWidth="1"/>
    <col min="2851" max="2851" width="9.5703125" style="3" bestFit="1" customWidth="1"/>
    <col min="2852" max="3089" width="9.28515625" style="3"/>
    <col min="3090" max="3090" width="71.28515625" style="3" customWidth="1"/>
    <col min="3091" max="3091" width="16.28515625" style="3" customWidth="1"/>
    <col min="3092" max="3092" width="20.28515625" style="3" customWidth="1"/>
    <col min="3093" max="3093" width="16.28515625" style="3" customWidth="1"/>
    <col min="3094" max="3094" width="12.28515625" style="3" customWidth="1"/>
    <col min="3095" max="3095" width="13.28515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7109375" style="3" customWidth="1"/>
    <col min="3100" max="3100" width="15" style="3" customWidth="1"/>
    <col min="3101" max="3101" width="12" style="3" customWidth="1"/>
    <col min="3102" max="3102" width="13.28515625" style="3" customWidth="1"/>
    <col min="3103" max="3103" width="14.28515625" style="3" customWidth="1"/>
    <col min="3104" max="3104" width="12.42578125" style="3" bestFit="1" customWidth="1"/>
    <col min="3105" max="3105" width="14.42578125" style="3" customWidth="1"/>
    <col min="3106" max="3106" width="15.7109375" style="3" customWidth="1"/>
    <col min="3107" max="3107" width="9.5703125" style="3" bestFit="1" customWidth="1"/>
    <col min="3108" max="3345" width="9.28515625" style="3"/>
    <col min="3346" max="3346" width="71.28515625" style="3" customWidth="1"/>
    <col min="3347" max="3347" width="16.28515625" style="3" customWidth="1"/>
    <col min="3348" max="3348" width="20.28515625" style="3" customWidth="1"/>
    <col min="3349" max="3349" width="16.28515625" style="3" customWidth="1"/>
    <col min="3350" max="3350" width="12.28515625" style="3" customWidth="1"/>
    <col min="3351" max="3351" width="13.28515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7109375" style="3" customWidth="1"/>
    <col min="3356" max="3356" width="15" style="3" customWidth="1"/>
    <col min="3357" max="3357" width="12" style="3" customWidth="1"/>
    <col min="3358" max="3358" width="13.28515625" style="3" customWidth="1"/>
    <col min="3359" max="3359" width="14.28515625" style="3" customWidth="1"/>
    <col min="3360" max="3360" width="12.42578125" style="3" bestFit="1" customWidth="1"/>
    <col min="3361" max="3361" width="14.42578125" style="3" customWidth="1"/>
    <col min="3362" max="3362" width="15.7109375" style="3" customWidth="1"/>
    <col min="3363" max="3363" width="9.5703125" style="3" bestFit="1" customWidth="1"/>
    <col min="3364" max="3601" width="9.28515625" style="3"/>
    <col min="3602" max="3602" width="71.28515625" style="3" customWidth="1"/>
    <col min="3603" max="3603" width="16.28515625" style="3" customWidth="1"/>
    <col min="3604" max="3604" width="20.28515625" style="3" customWidth="1"/>
    <col min="3605" max="3605" width="16.28515625" style="3" customWidth="1"/>
    <col min="3606" max="3606" width="12.28515625" style="3" customWidth="1"/>
    <col min="3607" max="3607" width="13.28515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7109375" style="3" customWidth="1"/>
    <col min="3612" max="3612" width="15" style="3" customWidth="1"/>
    <col min="3613" max="3613" width="12" style="3" customWidth="1"/>
    <col min="3614" max="3614" width="13.28515625" style="3" customWidth="1"/>
    <col min="3615" max="3615" width="14.28515625" style="3" customWidth="1"/>
    <col min="3616" max="3616" width="12.42578125" style="3" bestFit="1" customWidth="1"/>
    <col min="3617" max="3617" width="14.42578125" style="3" customWidth="1"/>
    <col min="3618" max="3618" width="15.7109375" style="3" customWidth="1"/>
    <col min="3619" max="3619" width="9.5703125" style="3" bestFit="1" customWidth="1"/>
    <col min="3620" max="3857" width="9.28515625" style="3"/>
    <col min="3858" max="3858" width="71.28515625" style="3" customWidth="1"/>
    <col min="3859" max="3859" width="16.28515625" style="3" customWidth="1"/>
    <col min="3860" max="3860" width="20.28515625" style="3" customWidth="1"/>
    <col min="3861" max="3861" width="16.28515625" style="3" customWidth="1"/>
    <col min="3862" max="3862" width="12.28515625" style="3" customWidth="1"/>
    <col min="3863" max="3863" width="13.28515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7109375" style="3" customWidth="1"/>
    <col min="3868" max="3868" width="15" style="3" customWidth="1"/>
    <col min="3869" max="3869" width="12" style="3" customWidth="1"/>
    <col min="3870" max="3870" width="13.28515625" style="3" customWidth="1"/>
    <col min="3871" max="3871" width="14.28515625" style="3" customWidth="1"/>
    <col min="3872" max="3872" width="12.42578125" style="3" bestFit="1" customWidth="1"/>
    <col min="3873" max="3873" width="14.42578125" style="3" customWidth="1"/>
    <col min="3874" max="3874" width="15.7109375" style="3" customWidth="1"/>
    <col min="3875" max="3875" width="9.5703125" style="3" bestFit="1" customWidth="1"/>
    <col min="3876" max="4113" width="9.28515625" style="3"/>
    <col min="4114" max="4114" width="71.28515625" style="3" customWidth="1"/>
    <col min="4115" max="4115" width="16.28515625" style="3" customWidth="1"/>
    <col min="4116" max="4116" width="20.28515625" style="3" customWidth="1"/>
    <col min="4117" max="4117" width="16.28515625" style="3" customWidth="1"/>
    <col min="4118" max="4118" width="12.28515625" style="3" customWidth="1"/>
    <col min="4119" max="4119" width="13.28515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7109375" style="3" customWidth="1"/>
    <col min="4124" max="4124" width="15" style="3" customWidth="1"/>
    <col min="4125" max="4125" width="12" style="3" customWidth="1"/>
    <col min="4126" max="4126" width="13.28515625" style="3" customWidth="1"/>
    <col min="4127" max="4127" width="14.28515625" style="3" customWidth="1"/>
    <col min="4128" max="4128" width="12.42578125" style="3" bestFit="1" customWidth="1"/>
    <col min="4129" max="4129" width="14.42578125" style="3" customWidth="1"/>
    <col min="4130" max="4130" width="15.7109375" style="3" customWidth="1"/>
    <col min="4131" max="4131" width="9.5703125" style="3" bestFit="1" customWidth="1"/>
    <col min="4132" max="4369" width="9.28515625" style="3"/>
    <col min="4370" max="4370" width="71.28515625" style="3" customWidth="1"/>
    <col min="4371" max="4371" width="16.28515625" style="3" customWidth="1"/>
    <col min="4372" max="4372" width="20.28515625" style="3" customWidth="1"/>
    <col min="4373" max="4373" width="16.28515625" style="3" customWidth="1"/>
    <col min="4374" max="4374" width="12.28515625" style="3" customWidth="1"/>
    <col min="4375" max="4375" width="13.28515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7109375" style="3" customWidth="1"/>
    <col min="4380" max="4380" width="15" style="3" customWidth="1"/>
    <col min="4381" max="4381" width="12" style="3" customWidth="1"/>
    <col min="4382" max="4382" width="13.28515625" style="3" customWidth="1"/>
    <col min="4383" max="4383" width="14.28515625" style="3" customWidth="1"/>
    <col min="4384" max="4384" width="12.42578125" style="3" bestFit="1" customWidth="1"/>
    <col min="4385" max="4385" width="14.42578125" style="3" customWidth="1"/>
    <col min="4386" max="4386" width="15.7109375" style="3" customWidth="1"/>
    <col min="4387" max="4387" width="9.5703125" style="3" bestFit="1" customWidth="1"/>
    <col min="4388" max="4625" width="9.28515625" style="3"/>
    <col min="4626" max="4626" width="71.28515625" style="3" customWidth="1"/>
    <col min="4627" max="4627" width="16.28515625" style="3" customWidth="1"/>
    <col min="4628" max="4628" width="20.28515625" style="3" customWidth="1"/>
    <col min="4629" max="4629" width="16.28515625" style="3" customWidth="1"/>
    <col min="4630" max="4630" width="12.28515625" style="3" customWidth="1"/>
    <col min="4631" max="4631" width="13.28515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7109375" style="3" customWidth="1"/>
    <col min="4636" max="4636" width="15" style="3" customWidth="1"/>
    <col min="4637" max="4637" width="12" style="3" customWidth="1"/>
    <col min="4638" max="4638" width="13.28515625" style="3" customWidth="1"/>
    <col min="4639" max="4639" width="14.28515625" style="3" customWidth="1"/>
    <col min="4640" max="4640" width="12.42578125" style="3" bestFit="1" customWidth="1"/>
    <col min="4641" max="4641" width="14.42578125" style="3" customWidth="1"/>
    <col min="4642" max="4642" width="15.7109375" style="3" customWidth="1"/>
    <col min="4643" max="4643" width="9.5703125" style="3" bestFit="1" customWidth="1"/>
    <col min="4644" max="4881" width="9.28515625" style="3"/>
    <col min="4882" max="4882" width="71.28515625" style="3" customWidth="1"/>
    <col min="4883" max="4883" width="16.28515625" style="3" customWidth="1"/>
    <col min="4884" max="4884" width="20.28515625" style="3" customWidth="1"/>
    <col min="4885" max="4885" width="16.28515625" style="3" customWidth="1"/>
    <col min="4886" max="4886" width="12.28515625" style="3" customWidth="1"/>
    <col min="4887" max="4887" width="13.28515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7109375" style="3" customWidth="1"/>
    <col min="4892" max="4892" width="15" style="3" customWidth="1"/>
    <col min="4893" max="4893" width="12" style="3" customWidth="1"/>
    <col min="4894" max="4894" width="13.28515625" style="3" customWidth="1"/>
    <col min="4895" max="4895" width="14.28515625" style="3" customWidth="1"/>
    <col min="4896" max="4896" width="12.42578125" style="3" bestFit="1" customWidth="1"/>
    <col min="4897" max="4897" width="14.42578125" style="3" customWidth="1"/>
    <col min="4898" max="4898" width="15.7109375" style="3" customWidth="1"/>
    <col min="4899" max="4899" width="9.5703125" style="3" bestFit="1" customWidth="1"/>
    <col min="4900" max="5137" width="9.28515625" style="3"/>
    <col min="5138" max="5138" width="71.28515625" style="3" customWidth="1"/>
    <col min="5139" max="5139" width="16.28515625" style="3" customWidth="1"/>
    <col min="5140" max="5140" width="20.28515625" style="3" customWidth="1"/>
    <col min="5141" max="5141" width="16.28515625" style="3" customWidth="1"/>
    <col min="5142" max="5142" width="12.28515625" style="3" customWidth="1"/>
    <col min="5143" max="5143" width="13.28515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7109375" style="3" customWidth="1"/>
    <col min="5148" max="5148" width="15" style="3" customWidth="1"/>
    <col min="5149" max="5149" width="12" style="3" customWidth="1"/>
    <col min="5150" max="5150" width="13.28515625" style="3" customWidth="1"/>
    <col min="5151" max="5151" width="14.28515625" style="3" customWidth="1"/>
    <col min="5152" max="5152" width="12.42578125" style="3" bestFit="1" customWidth="1"/>
    <col min="5153" max="5153" width="14.42578125" style="3" customWidth="1"/>
    <col min="5154" max="5154" width="15.7109375" style="3" customWidth="1"/>
    <col min="5155" max="5155" width="9.5703125" style="3" bestFit="1" customWidth="1"/>
    <col min="5156" max="5393" width="9.28515625" style="3"/>
    <col min="5394" max="5394" width="71.28515625" style="3" customWidth="1"/>
    <col min="5395" max="5395" width="16.28515625" style="3" customWidth="1"/>
    <col min="5396" max="5396" width="20.28515625" style="3" customWidth="1"/>
    <col min="5397" max="5397" width="16.28515625" style="3" customWidth="1"/>
    <col min="5398" max="5398" width="12.28515625" style="3" customWidth="1"/>
    <col min="5399" max="5399" width="13.28515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7109375" style="3" customWidth="1"/>
    <col min="5404" max="5404" width="15" style="3" customWidth="1"/>
    <col min="5405" max="5405" width="12" style="3" customWidth="1"/>
    <col min="5406" max="5406" width="13.28515625" style="3" customWidth="1"/>
    <col min="5407" max="5407" width="14.28515625" style="3" customWidth="1"/>
    <col min="5408" max="5408" width="12.42578125" style="3" bestFit="1" customWidth="1"/>
    <col min="5409" max="5409" width="14.42578125" style="3" customWidth="1"/>
    <col min="5410" max="5410" width="15.7109375" style="3" customWidth="1"/>
    <col min="5411" max="5411" width="9.5703125" style="3" bestFit="1" customWidth="1"/>
    <col min="5412" max="5649" width="9.28515625" style="3"/>
    <col min="5650" max="5650" width="71.28515625" style="3" customWidth="1"/>
    <col min="5651" max="5651" width="16.28515625" style="3" customWidth="1"/>
    <col min="5652" max="5652" width="20.28515625" style="3" customWidth="1"/>
    <col min="5653" max="5653" width="16.28515625" style="3" customWidth="1"/>
    <col min="5654" max="5654" width="12.28515625" style="3" customWidth="1"/>
    <col min="5655" max="5655" width="13.28515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7109375" style="3" customWidth="1"/>
    <col min="5660" max="5660" width="15" style="3" customWidth="1"/>
    <col min="5661" max="5661" width="12" style="3" customWidth="1"/>
    <col min="5662" max="5662" width="13.28515625" style="3" customWidth="1"/>
    <col min="5663" max="5663" width="14.28515625" style="3" customWidth="1"/>
    <col min="5664" max="5664" width="12.42578125" style="3" bestFit="1" customWidth="1"/>
    <col min="5665" max="5665" width="14.42578125" style="3" customWidth="1"/>
    <col min="5666" max="5666" width="15.7109375" style="3" customWidth="1"/>
    <col min="5667" max="5667" width="9.5703125" style="3" bestFit="1" customWidth="1"/>
    <col min="5668" max="5905" width="9.28515625" style="3"/>
    <col min="5906" max="5906" width="71.28515625" style="3" customWidth="1"/>
    <col min="5907" max="5907" width="16.28515625" style="3" customWidth="1"/>
    <col min="5908" max="5908" width="20.28515625" style="3" customWidth="1"/>
    <col min="5909" max="5909" width="16.28515625" style="3" customWidth="1"/>
    <col min="5910" max="5910" width="12.28515625" style="3" customWidth="1"/>
    <col min="5911" max="5911" width="13.28515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7109375" style="3" customWidth="1"/>
    <col min="5916" max="5916" width="15" style="3" customWidth="1"/>
    <col min="5917" max="5917" width="12" style="3" customWidth="1"/>
    <col min="5918" max="5918" width="13.28515625" style="3" customWidth="1"/>
    <col min="5919" max="5919" width="14.28515625" style="3" customWidth="1"/>
    <col min="5920" max="5920" width="12.42578125" style="3" bestFit="1" customWidth="1"/>
    <col min="5921" max="5921" width="14.42578125" style="3" customWidth="1"/>
    <col min="5922" max="5922" width="15.7109375" style="3" customWidth="1"/>
    <col min="5923" max="5923" width="9.5703125" style="3" bestFit="1" customWidth="1"/>
    <col min="5924" max="6161" width="9.28515625" style="3"/>
    <col min="6162" max="6162" width="71.28515625" style="3" customWidth="1"/>
    <col min="6163" max="6163" width="16.28515625" style="3" customWidth="1"/>
    <col min="6164" max="6164" width="20.28515625" style="3" customWidth="1"/>
    <col min="6165" max="6165" width="16.28515625" style="3" customWidth="1"/>
    <col min="6166" max="6166" width="12.28515625" style="3" customWidth="1"/>
    <col min="6167" max="6167" width="13.28515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7109375" style="3" customWidth="1"/>
    <col min="6172" max="6172" width="15" style="3" customWidth="1"/>
    <col min="6173" max="6173" width="12" style="3" customWidth="1"/>
    <col min="6174" max="6174" width="13.28515625" style="3" customWidth="1"/>
    <col min="6175" max="6175" width="14.28515625" style="3" customWidth="1"/>
    <col min="6176" max="6176" width="12.42578125" style="3" bestFit="1" customWidth="1"/>
    <col min="6177" max="6177" width="14.42578125" style="3" customWidth="1"/>
    <col min="6178" max="6178" width="15.7109375" style="3" customWidth="1"/>
    <col min="6179" max="6179" width="9.5703125" style="3" bestFit="1" customWidth="1"/>
    <col min="6180" max="6417" width="9.28515625" style="3"/>
    <col min="6418" max="6418" width="71.28515625" style="3" customWidth="1"/>
    <col min="6419" max="6419" width="16.28515625" style="3" customWidth="1"/>
    <col min="6420" max="6420" width="20.28515625" style="3" customWidth="1"/>
    <col min="6421" max="6421" width="16.28515625" style="3" customWidth="1"/>
    <col min="6422" max="6422" width="12.28515625" style="3" customWidth="1"/>
    <col min="6423" max="6423" width="13.28515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7109375" style="3" customWidth="1"/>
    <col min="6428" max="6428" width="15" style="3" customWidth="1"/>
    <col min="6429" max="6429" width="12" style="3" customWidth="1"/>
    <col min="6430" max="6430" width="13.28515625" style="3" customWidth="1"/>
    <col min="6431" max="6431" width="14.28515625" style="3" customWidth="1"/>
    <col min="6432" max="6432" width="12.42578125" style="3" bestFit="1" customWidth="1"/>
    <col min="6433" max="6433" width="14.42578125" style="3" customWidth="1"/>
    <col min="6434" max="6434" width="15.7109375" style="3" customWidth="1"/>
    <col min="6435" max="6435" width="9.5703125" style="3" bestFit="1" customWidth="1"/>
    <col min="6436" max="6673" width="9.28515625" style="3"/>
    <col min="6674" max="6674" width="71.28515625" style="3" customWidth="1"/>
    <col min="6675" max="6675" width="16.28515625" style="3" customWidth="1"/>
    <col min="6676" max="6676" width="20.28515625" style="3" customWidth="1"/>
    <col min="6677" max="6677" width="16.28515625" style="3" customWidth="1"/>
    <col min="6678" max="6678" width="12.28515625" style="3" customWidth="1"/>
    <col min="6679" max="6679" width="13.28515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7109375" style="3" customWidth="1"/>
    <col min="6684" max="6684" width="15" style="3" customWidth="1"/>
    <col min="6685" max="6685" width="12" style="3" customWidth="1"/>
    <col min="6686" max="6686" width="13.28515625" style="3" customWidth="1"/>
    <col min="6687" max="6687" width="14.28515625" style="3" customWidth="1"/>
    <col min="6688" max="6688" width="12.42578125" style="3" bestFit="1" customWidth="1"/>
    <col min="6689" max="6689" width="14.42578125" style="3" customWidth="1"/>
    <col min="6690" max="6690" width="15.7109375" style="3" customWidth="1"/>
    <col min="6691" max="6691" width="9.5703125" style="3" bestFit="1" customWidth="1"/>
    <col min="6692" max="6929" width="9.28515625" style="3"/>
    <col min="6930" max="6930" width="71.28515625" style="3" customWidth="1"/>
    <col min="6931" max="6931" width="16.28515625" style="3" customWidth="1"/>
    <col min="6932" max="6932" width="20.28515625" style="3" customWidth="1"/>
    <col min="6933" max="6933" width="16.28515625" style="3" customWidth="1"/>
    <col min="6934" max="6934" width="12.28515625" style="3" customWidth="1"/>
    <col min="6935" max="6935" width="13.28515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7109375" style="3" customWidth="1"/>
    <col min="6940" max="6940" width="15" style="3" customWidth="1"/>
    <col min="6941" max="6941" width="12" style="3" customWidth="1"/>
    <col min="6942" max="6942" width="13.28515625" style="3" customWidth="1"/>
    <col min="6943" max="6943" width="14.28515625" style="3" customWidth="1"/>
    <col min="6944" max="6944" width="12.42578125" style="3" bestFit="1" customWidth="1"/>
    <col min="6945" max="6945" width="14.42578125" style="3" customWidth="1"/>
    <col min="6946" max="6946" width="15.7109375" style="3" customWidth="1"/>
    <col min="6947" max="6947" width="9.5703125" style="3" bestFit="1" customWidth="1"/>
    <col min="6948" max="7185" width="9.28515625" style="3"/>
    <col min="7186" max="7186" width="71.28515625" style="3" customWidth="1"/>
    <col min="7187" max="7187" width="16.28515625" style="3" customWidth="1"/>
    <col min="7188" max="7188" width="20.28515625" style="3" customWidth="1"/>
    <col min="7189" max="7189" width="16.28515625" style="3" customWidth="1"/>
    <col min="7190" max="7190" width="12.28515625" style="3" customWidth="1"/>
    <col min="7191" max="7191" width="13.28515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7109375" style="3" customWidth="1"/>
    <col min="7196" max="7196" width="15" style="3" customWidth="1"/>
    <col min="7197" max="7197" width="12" style="3" customWidth="1"/>
    <col min="7198" max="7198" width="13.28515625" style="3" customWidth="1"/>
    <col min="7199" max="7199" width="14.28515625" style="3" customWidth="1"/>
    <col min="7200" max="7200" width="12.42578125" style="3" bestFit="1" customWidth="1"/>
    <col min="7201" max="7201" width="14.42578125" style="3" customWidth="1"/>
    <col min="7202" max="7202" width="15.7109375" style="3" customWidth="1"/>
    <col min="7203" max="7203" width="9.5703125" style="3" bestFit="1" customWidth="1"/>
    <col min="7204" max="7441" width="9.28515625" style="3"/>
    <col min="7442" max="7442" width="71.28515625" style="3" customWidth="1"/>
    <col min="7443" max="7443" width="16.28515625" style="3" customWidth="1"/>
    <col min="7444" max="7444" width="20.28515625" style="3" customWidth="1"/>
    <col min="7445" max="7445" width="16.28515625" style="3" customWidth="1"/>
    <col min="7446" max="7446" width="12.28515625" style="3" customWidth="1"/>
    <col min="7447" max="7447" width="13.28515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7109375" style="3" customWidth="1"/>
    <col min="7452" max="7452" width="15" style="3" customWidth="1"/>
    <col min="7453" max="7453" width="12" style="3" customWidth="1"/>
    <col min="7454" max="7454" width="13.28515625" style="3" customWidth="1"/>
    <col min="7455" max="7455" width="14.28515625" style="3" customWidth="1"/>
    <col min="7456" max="7456" width="12.42578125" style="3" bestFit="1" customWidth="1"/>
    <col min="7457" max="7457" width="14.42578125" style="3" customWidth="1"/>
    <col min="7458" max="7458" width="15.7109375" style="3" customWidth="1"/>
    <col min="7459" max="7459" width="9.5703125" style="3" bestFit="1" customWidth="1"/>
    <col min="7460" max="7697" width="9.28515625" style="3"/>
    <col min="7698" max="7698" width="71.28515625" style="3" customWidth="1"/>
    <col min="7699" max="7699" width="16.28515625" style="3" customWidth="1"/>
    <col min="7700" max="7700" width="20.28515625" style="3" customWidth="1"/>
    <col min="7701" max="7701" width="16.28515625" style="3" customWidth="1"/>
    <col min="7702" max="7702" width="12.28515625" style="3" customWidth="1"/>
    <col min="7703" max="7703" width="13.28515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7109375" style="3" customWidth="1"/>
    <col min="7708" max="7708" width="15" style="3" customWidth="1"/>
    <col min="7709" max="7709" width="12" style="3" customWidth="1"/>
    <col min="7710" max="7710" width="13.28515625" style="3" customWidth="1"/>
    <col min="7711" max="7711" width="14.28515625" style="3" customWidth="1"/>
    <col min="7712" max="7712" width="12.42578125" style="3" bestFit="1" customWidth="1"/>
    <col min="7713" max="7713" width="14.42578125" style="3" customWidth="1"/>
    <col min="7714" max="7714" width="15.7109375" style="3" customWidth="1"/>
    <col min="7715" max="7715" width="9.5703125" style="3" bestFit="1" customWidth="1"/>
    <col min="7716" max="7953" width="9.28515625" style="3"/>
    <col min="7954" max="7954" width="71.28515625" style="3" customWidth="1"/>
    <col min="7955" max="7955" width="16.28515625" style="3" customWidth="1"/>
    <col min="7956" max="7956" width="20.28515625" style="3" customWidth="1"/>
    <col min="7957" max="7957" width="16.28515625" style="3" customWidth="1"/>
    <col min="7958" max="7958" width="12.28515625" style="3" customWidth="1"/>
    <col min="7959" max="7959" width="13.28515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7109375" style="3" customWidth="1"/>
    <col min="7964" max="7964" width="15" style="3" customWidth="1"/>
    <col min="7965" max="7965" width="12" style="3" customWidth="1"/>
    <col min="7966" max="7966" width="13.28515625" style="3" customWidth="1"/>
    <col min="7967" max="7967" width="14.28515625" style="3" customWidth="1"/>
    <col min="7968" max="7968" width="12.42578125" style="3" bestFit="1" customWidth="1"/>
    <col min="7969" max="7969" width="14.42578125" style="3" customWidth="1"/>
    <col min="7970" max="7970" width="15.7109375" style="3" customWidth="1"/>
    <col min="7971" max="7971" width="9.5703125" style="3" bestFit="1" customWidth="1"/>
    <col min="7972" max="8209" width="9.28515625" style="3"/>
    <col min="8210" max="8210" width="71.28515625" style="3" customWidth="1"/>
    <col min="8211" max="8211" width="16.28515625" style="3" customWidth="1"/>
    <col min="8212" max="8212" width="20.28515625" style="3" customWidth="1"/>
    <col min="8213" max="8213" width="16.28515625" style="3" customWidth="1"/>
    <col min="8214" max="8214" width="12.28515625" style="3" customWidth="1"/>
    <col min="8215" max="8215" width="13.28515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7109375" style="3" customWidth="1"/>
    <col min="8220" max="8220" width="15" style="3" customWidth="1"/>
    <col min="8221" max="8221" width="12" style="3" customWidth="1"/>
    <col min="8222" max="8222" width="13.28515625" style="3" customWidth="1"/>
    <col min="8223" max="8223" width="14.28515625" style="3" customWidth="1"/>
    <col min="8224" max="8224" width="12.42578125" style="3" bestFit="1" customWidth="1"/>
    <col min="8225" max="8225" width="14.42578125" style="3" customWidth="1"/>
    <col min="8226" max="8226" width="15.7109375" style="3" customWidth="1"/>
    <col min="8227" max="8227" width="9.5703125" style="3" bestFit="1" customWidth="1"/>
    <col min="8228" max="8465" width="9.28515625" style="3"/>
    <col min="8466" max="8466" width="71.28515625" style="3" customWidth="1"/>
    <col min="8467" max="8467" width="16.28515625" style="3" customWidth="1"/>
    <col min="8468" max="8468" width="20.28515625" style="3" customWidth="1"/>
    <col min="8469" max="8469" width="16.28515625" style="3" customWidth="1"/>
    <col min="8470" max="8470" width="12.28515625" style="3" customWidth="1"/>
    <col min="8471" max="8471" width="13.28515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7109375" style="3" customWidth="1"/>
    <col min="8476" max="8476" width="15" style="3" customWidth="1"/>
    <col min="8477" max="8477" width="12" style="3" customWidth="1"/>
    <col min="8478" max="8478" width="13.28515625" style="3" customWidth="1"/>
    <col min="8479" max="8479" width="14.28515625" style="3" customWidth="1"/>
    <col min="8480" max="8480" width="12.42578125" style="3" bestFit="1" customWidth="1"/>
    <col min="8481" max="8481" width="14.42578125" style="3" customWidth="1"/>
    <col min="8482" max="8482" width="15.7109375" style="3" customWidth="1"/>
    <col min="8483" max="8483" width="9.5703125" style="3" bestFit="1" customWidth="1"/>
    <col min="8484" max="8721" width="9.28515625" style="3"/>
    <col min="8722" max="8722" width="71.28515625" style="3" customWidth="1"/>
    <col min="8723" max="8723" width="16.28515625" style="3" customWidth="1"/>
    <col min="8724" max="8724" width="20.28515625" style="3" customWidth="1"/>
    <col min="8725" max="8725" width="16.28515625" style="3" customWidth="1"/>
    <col min="8726" max="8726" width="12.28515625" style="3" customWidth="1"/>
    <col min="8727" max="8727" width="13.28515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7109375" style="3" customWidth="1"/>
    <col min="8732" max="8732" width="15" style="3" customWidth="1"/>
    <col min="8733" max="8733" width="12" style="3" customWidth="1"/>
    <col min="8734" max="8734" width="13.28515625" style="3" customWidth="1"/>
    <col min="8735" max="8735" width="14.28515625" style="3" customWidth="1"/>
    <col min="8736" max="8736" width="12.42578125" style="3" bestFit="1" customWidth="1"/>
    <col min="8737" max="8737" width="14.42578125" style="3" customWidth="1"/>
    <col min="8738" max="8738" width="15.7109375" style="3" customWidth="1"/>
    <col min="8739" max="8739" width="9.5703125" style="3" bestFit="1" customWidth="1"/>
    <col min="8740" max="8977" width="9.28515625" style="3"/>
    <col min="8978" max="8978" width="71.28515625" style="3" customWidth="1"/>
    <col min="8979" max="8979" width="16.28515625" style="3" customWidth="1"/>
    <col min="8980" max="8980" width="20.28515625" style="3" customWidth="1"/>
    <col min="8981" max="8981" width="16.28515625" style="3" customWidth="1"/>
    <col min="8982" max="8982" width="12.28515625" style="3" customWidth="1"/>
    <col min="8983" max="8983" width="13.28515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7109375" style="3" customWidth="1"/>
    <col min="8988" max="8988" width="15" style="3" customWidth="1"/>
    <col min="8989" max="8989" width="12" style="3" customWidth="1"/>
    <col min="8990" max="8990" width="13.28515625" style="3" customWidth="1"/>
    <col min="8991" max="8991" width="14.28515625" style="3" customWidth="1"/>
    <col min="8992" max="8992" width="12.42578125" style="3" bestFit="1" customWidth="1"/>
    <col min="8993" max="8993" width="14.42578125" style="3" customWidth="1"/>
    <col min="8994" max="8994" width="15.7109375" style="3" customWidth="1"/>
    <col min="8995" max="8995" width="9.5703125" style="3" bestFit="1" customWidth="1"/>
    <col min="8996" max="9233" width="9.28515625" style="3"/>
    <col min="9234" max="9234" width="71.28515625" style="3" customWidth="1"/>
    <col min="9235" max="9235" width="16.28515625" style="3" customWidth="1"/>
    <col min="9236" max="9236" width="20.28515625" style="3" customWidth="1"/>
    <col min="9237" max="9237" width="16.28515625" style="3" customWidth="1"/>
    <col min="9238" max="9238" width="12.28515625" style="3" customWidth="1"/>
    <col min="9239" max="9239" width="13.28515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7109375" style="3" customWidth="1"/>
    <col min="9244" max="9244" width="15" style="3" customWidth="1"/>
    <col min="9245" max="9245" width="12" style="3" customWidth="1"/>
    <col min="9246" max="9246" width="13.28515625" style="3" customWidth="1"/>
    <col min="9247" max="9247" width="14.28515625" style="3" customWidth="1"/>
    <col min="9248" max="9248" width="12.42578125" style="3" bestFit="1" customWidth="1"/>
    <col min="9249" max="9249" width="14.42578125" style="3" customWidth="1"/>
    <col min="9250" max="9250" width="15.7109375" style="3" customWidth="1"/>
    <col min="9251" max="9251" width="9.5703125" style="3" bestFit="1" customWidth="1"/>
    <col min="9252" max="9489" width="9.28515625" style="3"/>
    <col min="9490" max="9490" width="71.28515625" style="3" customWidth="1"/>
    <col min="9491" max="9491" width="16.28515625" style="3" customWidth="1"/>
    <col min="9492" max="9492" width="20.28515625" style="3" customWidth="1"/>
    <col min="9493" max="9493" width="16.28515625" style="3" customWidth="1"/>
    <col min="9494" max="9494" width="12.28515625" style="3" customWidth="1"/>
    <col min="9495" max="9495" width="13.28515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7109375" style="3" customWidth="1"/>
    <col min="9500" max="9500" width="15" style="3" customWidth="1"/>
    <col min="9501" max="9501" width="12" style="3" customWidth="1"/>
    <col min="9502" max="9502" width="13.28515625" style="3" customWidth="1"/>
    <col min="9503" max="9503" width="14.28515625" style="3" customWidth="1"/>
    <col min="9504" max="9504" width="12.42578125" style="3" bestFit="1" customWidth="1"/>
    <col min="9505" max="9505" width="14.42578125" style="3" customWidth="1"/>
    <col min="9506" max="9506" width="15.7109375" style="3" customWidth="1"/>
    <col min="9507" max="9507" width="9.5703125" style="3" bestFit="1" customWidth="1"/>
    <col min="9508" max="9745" width="9.28515625" style="3"/>
    <col min="9746" max="9746" width="71.28515625" style="3" customWidth="1"/>
    <col min="9747" max="9747" width="16.28515625" style="3" customWidth="1"/>
    <col min="9748" max="9748" width="20.28515625" style="3" customWidth="1"/>
    <col min="9749" max="9749" width="16.28515625" style="3" customWidth="1"/>
    <col min="9750" max="9750" width="12.28515625" style="3" customWidth="1"/>
    <col min="9751" max="9751" width="13.28515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7109375" style="3" customWidth="1"/>
    <col min="9756" max="9756" width="15" style="3" customWidth="1"/>
    <col min="9757" max="9757" width="12" style="3" customWidth="1"/>
    <col min="9758" max="9758" width="13.28515625" style="3" customWidth="1"/>
    <col min="9759" max="9759" width="14.28515625" style="3" customWidth="1"/>
    <col min="9760" max="9760" width="12.42578125" style="3" bestFit="1" customWidth="1"/>
    <col min="9761" max="9761" width="14.42578125" style="3" customWidth="1"/>
    <col min="9762" max="9762" width="15.7109375" style="3" customWidth="1"/>
    <col min="9763" max="9763" width="9.5703125" style="3" bestFit="1" customWidth="1"/>
    <col min="9764" max="10001" width="9.28515625" style="3"/>
    <col min="10002" max="10002" width="71.28515625" style="3" customWidth="1"/>
    <col min="10003" max="10003" width="16.28515625" style="3" customWidth="1"/>
    <col min="10004" max="10004" width="20.28515625" style="3" customWidth="1"/>
    <col min="10005" max="10005" width="16.28515625" style="3" customWidth="1"/>
    <col min="10006" max="10006" width="12.28515625" style="3" customWidth="1"/>
    <col min="10007" max="10007" width="13.28515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7109375" style="3" customWidth="1"/>
    <col min="10012" max="10012" width="15" style="3" customWidth="1"/>
    <col min="10013" max="10013" width="12" style="3" customWidth="1"/>
    <col min="10014" max="10014" width="13.28515625" style="3" customWidth="1"/>
    <col min="10015" max="10015" width="14.28515625" style="3" customWidth="1"/>
    <col min="10016" max="10016" width="12.42578125" style="3" bestFit="1" customWidth="1"/>
    <col min="10017" max="10017" width="14.42578125" style="3" customWidth="1"/>
    <col min="10018" max="10018" width="15.7109375" style="3" customWidth="1"/>
    <col min="10019" max="10019" width="9.5703125" style="3" bestFit="1" customWidth="1"/>
    <col min="10020" max="10257" width="9.28515625" style="3"/>
    <col min="10258" max="10258" width="71.28515625" style="3" customWidth="1"/>
    <col min="10259" max="10259" width="16.28515625" style="3" customWidth="1"/>
    <col min="10260" max="10260" width="20.28515625" style="3" customWidth="1"/>
    <col min="10261" max="10261" width="16.28515625" style="3" customWidth="1"/>
    <col min="10262" max="10262" width="12.28515625" style="3" customWidth="1"/>
    <col min="10263" max="10263" width="13.28515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7109375" style="3" customWidth="1"/>
    <col min="10268" max="10268" width="15" style="3" customWidth="1"/>
    <col min="10269" max="10269" width="12" style="3" customWidth="1"/>
    <col min="10270" max="10270" width="13.28515625" style="3" customWidth="1"/>
    <col min="10271" max="10271" width="14.28515625" style="3" customWidth="1"/>
    <col min="10272" max="10272" width="12.42578125" style="3" bestFit="1" customWidth="1"/>
    <col min="10273" max="10273" width="14.42578125" style="3" customWidth="1"/>
    <col min="10274" max="10274" width="15.7109375" style="3" customWidth="1"/>
    <col min="10275" max="10275" width="9.5703125" style="3" bestFit="1" customWidth="1"/>
    <col min="10276" max="10513" width="9.28515625" style="3"/>
    <col min="10514" max="10514" width="71.28515625" style="3" customWidth="1"/>
    <col min="10515" max="10515" width="16.28515625" style="3" customWidth="1"/>
    <col min="10516" max="10516" width="20.28515625" style="3" customWidth="1"/>
    <col min="10517" max="10517" width="16.28515625" style="3" customWidth="1"/>
    <col min="10518" max="10518" width="12.28515625" style="3" customWidth="1"/>
    <col min="10519" max="10519" width="13.28515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7109375" style="3" customWidth="1"/>
    <col min="10524" max="10524" width="15" style="3" customWidth="1"/>
    <col min="10525" max="10525" width="12" style="3" customWidth="1"/>
    <col min="10526" max="10526" width="13.28515625" style="3" customWidth="1"/>
    <col min="10527" max="10527" width="14.28515625" style="3" customWidth="1"/>
    <col min="10528" max="10528" width="12.42578125" style="3" bestFit="1" customWidth="1"/>
    <col min="10529" max="10529" width="14.42578125" style="3" customWidth="1"/>
    <col min="10530" max="10530" width="15.7109375" style="3" customWidth="1"/>
    <col min="10531" max="10531" width="9.5703125" style="3" bestFit="1" customWidth="1"/>
    <col min="10532" max="10769" width="9.28515625" style="3"/>
    <col min="10770" max="10770" width="71.28515625" style="3" customWidth="1"/>
    <col min="10771" max="10771" width="16.28515625" style="3" customWidth="1"/>
    <col min="10772" max="10772" width="20.28515625" style="3" customWidth="1"/>
    <col min="10773" max="10773" width="16.28515625" style="3" customWidth="1"/>
    <col min="10774" max="10774" width="12.28515625" style="3" customWidth="1"/>
    <col min="10775" max="10775" width="13.28515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7109375" style="3" customWidth="1"/>
    <col min="10780" max="10780" width="15" style="3" customWidth="1"/>
    <col min="10781" max="10781" width="12" style="3" customWidth="1"/>
    <col min="10782" max="10782" width="13.28515625" style="3" customWidth="1"/>
    <col min="10783" max="10783" width="14.28515625" style="3" customWidth="1"/>
    <col min="10784" max="10784" width="12.42578125" style="3" bestFit="1" customWidth="1"/>
    <col min="10785" max="10785" width="14.42578125" style="3" customWidth="1"/>
    <col min="10786" max="10786" width="15.7109375" style="3" customWidth="1"/>
    <col min="10787" max="10787" width="9.5703125" style="3" bestFit="1" customWidth="1"/>
    <col min="10788" max="11025" width="9.28515625" style="3"/>
    <col min="11026" max="11026" width="71.28515625" style="3" customWidth="1"/>
    <col min="11027" max="11027" width="16.28515625" style="3" customWidth="1"/>
    <col min="11028" max="11028" width="20.28515625" style="3" customWidth="1"/>
    <col min="11029" max="11029" width="16.28515625" style="3" customWidth="1"/>
    <col min="11030" max="11030" width="12.28515625" style="3" customWidth="1"/>
    <col min="11031" max="11031" width="13.28515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7109375" style="3" customWidth="1"/>
    <col min="11036" max="11036" width="15" style="3" customWidth="1"/>
    <col min="11037" max="11037" width="12" style="3" customWidth="1"/>
    <col min="11038" max="11038" width="13.28515625" style="3" customWidth="1"/>
    <col min="11039" max="11039" width="14.28515625" style="3" customWidth="1"/>
    <col min="11040" max="11040" width="12.42578125" style="3" bestFit="1" customWidth="1"/>
    <col min="11041" max="11041" width="14.42578125" style="3" customWidth="1"/>
    <col min="11042" max="11042" width="15.7109375" style="3" customWidth="1"/>
    <col min="11043" max="11043" width="9.5703125" style="3" bestFit="1" customWidth="1"/>
    <col min="11044" max="11281" width="9.28515625" style="3"/>
    <col min="11282" max="11282" width="71.28515625" style="3" customWidth="1"/>
    <col min="11283" max="11283" width="16.28515625" style="3" customWidth="1"/>
    <col min="11284" max="11284" width="20.28515625" style="3" customWidth="1"/>
    <col min="11285" max="11285" width="16.28515625" style="3" customWidth="1"/>
    <col min="11286" max="11286" width="12.28515625" style="3" customWidth="1"/>
    <col min="11287" max="11287" width="13.28515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7109375" style="3" customWidth="1"/>
    <col min="11292" max="11292" width="15" style="3" customWidth="1"/>
    <col min="11293" max="11293" width="12" style="3" customWidth="1"/>
    <col min="11294" max="11294" width="13.28515625" style="3" customWidth="1"/>
    <col min="11295" max="11295" width="14.28515625" style="3" customWidth="1"/>
    <col min="11296" max="11296" width="12.42578125" style="3" bestFit="1" customWidth="1"/>
    <col min="11297" max="11297" width="14.42578125" style="3" customWidth="1"/>
    <col min="11298" max="11298" width="15.7109375" style="3" customWidth="1"/>
    <col min="11299" max="11299" width="9.5703125" style="3" bestFit="1" customWidth="1"/>
    <col min="11300" max="11537" width="9.28515625" style="3"/>
    <col min="11538" max="11538" width="71.28515625" style="3" customWidth="1"/>
    <col min="11539" max="11539" width="16.28515625" style="3" customWidth="1"/>
    <col min="11540" max="11540" width="20.28515625" style="3" customWidth="1"/>
    <col min="11541" max="11541" width="16.28515625" style="3" customWidth="1"/>
    <col min="11542" max="11542" width="12.28515625" style="3" customWidth="1"/>
    <col min="11543" max="11543" width="13.28515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7109375" style="3" customWidth="1"/>
    <col min="11548" max="11548" width="15" style="3" customWidth="1"/>
    <col min="11549" max="11549" width="12" style="3" customWidth="1"/>
    <col min="11550" max="11550" width="13.28515625" style="3" customWidth="1"/>
    <col min="11551" max="11551" width="14.28515625" style="3" customWidth="1"/>
    <col min="11552" max="11552" width="12.42578125" style="3" bestFit="1" customWidth="1"/>
    <col min="11553" max="11553" width="14.42578125" style="3" customWidth="1"/>
    <col min="11554" max="11554" width="15.7109375" style="3" customWidth="1"/>
    <col min="11555" max="11555" width="9.5703125" style="3" bestFit="1" customWidth="1"/>
    <col min="11556" max="11793" width="9.28515625" style="3"/>
    <col min="11794" max="11794" width="71.28515625" style="3" customWidth="1"/>
    <col min="11795" max="11795" width="16.28515625" style="3" customWidth="1"/>
    <col min="11796" max="11796" width="20.28515625" style="3" customWidth="1"/>
    <col min="11797" max="11797" width="16.28515625" style="3" customWidth="1"/>
    <col min="11798" max="11798" width="12.28515625" style="3" customWidth="1"/>
    <col min="11799" max="11799" width="13.28515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7109375" style="3" customWidth="1"/>
    <col min="11804" max="11804" width="15" style="3" customWidth="1"/>
    <col min="11805" max="11805" width="12" style="3" customWidth="1"/>
    <col min="11806" max="11806" width="13.28515625" style="3" customWidth="1"/>
    <col min="11807" max="11807" width="14.28515625" style="3" customWidth="1"/>
    <col min="11808" max="11808" width="12.42578125" style="3" bestFit="1" customWidth="1"/>
    <col min="11809" max="11809" width="14.42578125" style="3" customWidth="1"/>
    <col min="11810" max="11810" width="15.7109375" style="3" customWidth="1"/>
    <col min="11811" max="11811" width="9.5703125" style="3" bestFit="1" customWidth="1"/>
    <col min="11812" max="12049" width="9.28515625" style="3"/>
    <col min="12050" max="12050" width="71.28515625" style="3" customWidth="1"/>
    <col min="12051" max="12051" width="16.28515625" style="3" customWidth="1"/>
    <col min="12052" max="12052" width="20.28515625" style="3" customWidth="1"/>
    <col min="12053" max="12053" width="16.28515625" style="3" customWidth="1"/>
    <col min="12054" max="12054" width="12.28515625" style="3" customWidth="1"/>
    <col min="12055" max="12055" width="13.28515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7109375" style="3" customWidth="1"/>
    <col min="12060" max="12060" width="15" style="3" customWidth="1"/>
    <col min="12061" max="12061" width="12" style="3" customWidth="1"/>
    <col min="12062" max="12062" width="13.28515625" style="3" customWidth="1"/>
    <col min="12063" max="12063" width="14.28515625" style="3" customWidth="1"/>
    <col min="12064" max="12064" width="12.42578125" style="3" bestFit="1" customWidth="1"/>
    <col min="12065" max="12065" width="14.42578125" style="3" customWidth="1"/>
    <col min="12066" max="12066" width="15.7109375" style="3" customWidth="1"/>
    <col min="12067" max="12067" width="9.5703125" style="3" bestFit="1" customWidth="1"/>
    <col min="12068" max="12305" width="9.28515625" style="3"/>
    <col min="12306" max="12306" width="71.28515625" style="3" customWidth="1"/>
    <col min="12307" max="12307" width="16.28515625" style="3" customWidth="1"/>
    <col min="12308" max="12308" width="20.28515625" style="3" customWidth="1"/>
    <col min="12309" max="12309" width="16.28515625" style="3" customWidth="1"/>
    <col min="12310" max="12310" width="12.28515625" style="3" customWidth="1"/>
    <col min="12311" max="12311" width="13.28515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7109375" style="3" customWidth="1"/>
    <col min="12316" max="12316" width="15" style="3" customWidth="1"/>
    <col min="12317" max="12317" width="12" style="3" customWidth="1"/>
    <col min="12318" max="12318" width="13.28515625" style="3" customWidth="1"/>
    <col min="12319" max="12319" width="14.28515625" style="3" customWidth="1"/>
    <col min="12320" max="12320" width="12.42578125" style="3" bestFit="1" customWidth="1"/>
    <col min="12321" max="12321" width="14.42578125" style="3" customWidth="1"/>
    <col min="12322" max="12322" width="15.7109375" style="3" customWidth="1"/>
    <col min="12323" max="12323" width="9.5703125" style="3" bestFit="1" customWidth="1"/>
    <col min="12324" max="12561" width="9.28515625" style="3"/>
    <col min="12562" max="12562" width="71.28515625" style="3" customWidth="1"/>
    <col min="12563" max="12563" width="16.28515625" style="3" customWidth="1"/>
    <col min="12564" max="12564" width="20.28515625" style="3" customWidth="1"/>
    <col min="12565" max="12565" width="16.28515625" style="3" customWidth="1"/>
    <col min="12566" max="12566" width="12.28515625" style="3" customWidth="1"/>
    <col min="12567" max="12567" width="13.28515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7109375" style="3" customWidth="1"/>
    <col min="12572" max="12572" width="15" style="3" customWidth="1"/>
    <col min="12573" max="12573" width="12" style="3" customWidth="1"/>
    <col min="12574" max="12574" width="13.28515625" style="3" customWidth="1"/>
    <col min="12575" max="12575" width="14.28515625" style="3" customWidth="1"/>
    <col min="12576" max="12576" width="12.42578125" style="3" bestFit="1" customWidth="1"/>
    <col min="12577" max="12577" width="14.42578125" style="3" customWidth="1"/>
    <col min="12578" max="12578" width="15.7109375" style="3" customWidth="1"/>
    <col min="12579" max="12579" width="9.5703125" style="3" bestFit="1" customWidth="1"/>
    <col min="12580" max="12817" width="9.28515625" style="3"/>
    <col min="12818" max="12818" width="71.28515625" style="3" customWidth="1"/>
    <col min="12819" max="12819" width="16.28515625" style="3" customWidth="1"/>
    <col min="12820" max="12820" width="20.28515625" style="3" customWidth="1"/>
    <col min="12821" max="12821" width="16.28515625" style="3" customWidth="1"/>
    <col min="12822" max="12822" width="12.28515625" style="3" customWidth="1"/>
    <col min="12823" max="12823" width="13.28515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7109375" style="3" customWidth="1"/>
    <col min="12828" max="12828" width="15" style="3" customWidth="1"/>
    <col min="12829" max="12829" width="12" style="3" customWidth="1"/>
    <col min="12830" max="12830" width="13.28515625" style="3" customWidth="1"/>
    <col min="12831" max="12831" width="14.28515625" style="3" customWidth="1"/>
    <col min="12832" max="12832" width="12.42578125" style="3" bestFit="1" customWidth="1"/>
    <col min="12833" max="12833" width="14.42578125" style="3" customWidth="1"/>
    <col min="12834" max="12834" width="15.7109375" style="3" customWidth="1"/>
    <col min="12835" max="12835" width="9.5703125" style="3" bestFit="1" customWidth="1"/>
    <col min="12836" max="13073" width="9.28515625" style="3"/>
    <col min="13074" max="13074" width="71.28515625" style="3" customWidth="1"/>
    <col min="13075" max="13075" width="16.28515625" style="3" customWidth="1"/>
    <col min="13076" max="13076" width="20.28515625" style="3" customWidth="1"/>
    <col min="13077" max="13077" width="16.28515625" style="3" customWidth="1"/>
    <col min="13078" max="13078" width="12.28515625" style="3" customWidth="1"/>
    <col min="13079" max="13079" width="13.28515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7109375" style="3" customWidth="1"/>
    <col min="13084" max="13084" width="15" style="3" customWidth="1"/>
    <col min="13085" max="13085" width="12" style="3" customWidth="1"/>
    <col min="13086" max="13086" width="13.28515625" style="3" customWidth="1"/>
    <col min="13087" max="13087" width="14.28515625" style="3" customWidth="1"/>
    <col min="13088" max="13088" width="12.42578125" style="3" bestFit="1" customWidth="1"/>
    <col min="13089" max="13089" width="14.42578125" style="3" customWidth="1"/>
    <col min="13090" max="13090" width="15.7109375" style="3" customWidth="1"/>
    <col min="13091" max="13091" width="9.5703125" style="3" bestFit="1" customWidth="1"/>
    <col min="13092" max="13329" width="9.28515625" style="3"/>
    <col min="13330" max="13330" width="71.28515625" style="3" customWidth="1"/>
    <col min="13331" max="13331" width="16.28515625" style="3" customWidth="1"/>
    <col min="13332" max="13332" width="20.28515625" style="3" customWidth="1"/>
    <col min="13333" max="13333" width="16.28515625" style="3" customWidth="1"/>
    <col min="13334" max="13334" width="12.28515625" style="3" customWidth="1"/>
    <col min="13335" max="13335" width="13.28515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7109375" style="3" customWidth="1"/>
    <col min="13340" max="13340" width="15" style="3" customWidth="1"/>
    <col min="13341" max="13341" width="12" style="3" customWidth="1"/>
    <col min="13342" max="13342" width="13.28515625" style="3" customWidth="1"/>
    <col min="13343" max="13343" width="14.28515625" style="3" customWidth="1"/>
    <col min="13344" max="13344" width="12.42578125" style="3" bestFit="1" customWidth="1"/>
    <col min="13345" max="13345" width="14.42578125" style="3" customWidth="1"/>
    <col min="13346" max="13346" width="15.7109375" style="3" customWidth="1"/>
    <col min="13347" max="13347" width="9.5703125" style="3" bestFit="1" customWidth="1"/>
    <col min="13348" max="13585" width="9.28515625" style="3"/>
    <col min="13586" max="13586" width="71.28515625" style="3" customWidth="1"/>
    <col min="13587" max="13587" width="16.28515625" style="3" customWidth="1"/>
    <col min="13588" max="13588" width="20.28515625" style="3" customWidth="1"/>
    <col min="13589" max="13589" width="16.28515625" style="3" customWidth="1"/>
    <col min="13590" max="13590" width="12.28515625" style="3" customWidth="1"/>
    <col min="13591" max="13591" width="13.28515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7109375" style="3" customWidth="1"/>
    <col min="13596" max="13596" width="15" style="3" customWidth="1"/>
    <col min="13597" max="13597" width="12" style="3" customWidth="1"/>
    <col min="13598" max="13598" width="13.28515625" style="3" customWidth="1"/>
    <col min="13599" max="13599" width="14.28515625" style="3" customWidth="1"/>
    <col min="13600" max="13600" width="12.42578125" style="3" bestFit="1" customWidth="1"/>
    <col min="13601" max="13601" width="14.42578125" style="3" customWidth="1"/>
    <col min="13602" max="13602" width="15.7109375" style="3" customWidth="1"/>
    <col min="13603" max="13603" width="9.5703125" style="3" bestFit="1" customWidth="1"/>
    <col min="13604" max="13841" width="9.28515625" style="3"/>
    <col min="13842" max="13842" width="71.28515625" style="3" customWidth="1"/>
    <col min="13843" max="13843" width="16.28515625" style="3" customWidth="1"/>
    <col min="13844" max="13844" width="20.28515625" style="3" customWidth="1"/>
    <col min="13845" max="13845" width="16.28515625" style="3" customWidth="1"/>
    <col min="13846" max="13846" width="12.28515625" style="3" customWidth="1"/>
    <col min="13847" max="13847" width="13.28515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7109375" style="3" customWidth="1"/>
    <col min="13852" max="13852" width="15" style="3" customWidth="1"/>
    <col min="13853" max="13853" width="12" style="3" customWidth="1"/>
    <col min="13854" max="13854" width="13.28515625" style="3" customWidth="1"/>
    <col min="13855" max="13855" width="14.28515625" style="3" customWidth="1"/>
    <col min="13856" max="13856" width="12.42578125" style="3" bestFit="1" customWidth="1"/>
    <col min="13857" max="13857" width="14.42578125" style="3" customWidth="1"/>
    <col min="13858" max="13858" width="15.7109375" style="3" customWidth="1"/>
    <col min="13859" max="13859" width="9.5703125" style="3" bestFit="1" customWidth="1"/>
    <col min="13860" max="14097" width="9.28515625" style="3"/>
    <col min="14098" max="14098" width="71.28515625" style="3" customWidth="1"/>
    <col min="14099" max="14099" width="16.28515625" style="3" customWidth="1"/>
    <col min="14100" max="14100" width="20.28515625" style="3" customWidth="1"/>
    <col min="14101" max="14101" width="16.28515625" style="3" customWidth="1"/>
    <col min="14102" max="14102" width="12.28515625" style="3" customWidth="1"/>
    <col min="14103" max="14103" width="13.28515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7109375" style="3" customWidth="1"/>
    <col min="14108" max="14108" width="15" style="3" customWidth="1"/>
    <col min="14109" max="14109" width="12" style="3" customWidth="1"/>
    <col min="14110" max="14110" width="13.28515625" style="3" customWidth="1"/>
    <col min="14111" max="14111" width="14.28515625" style="3" customWidth="1"/>
    <col min="14112" max="14112" width="12.42578125" style="3" bestFit="1" customWidth="1"/>
    <col min="14113" max="14113" width="14.42578125" style="3" customWidth="1"/>
    <col min="14114" max="14114" width="15.7109375" style="3" customWidth="1"/>
    <col min="14115" max="14115" width="9.5703125" style="3" bestFit="1" customWidth="1"/>
    <col min="14116" max="14353" width="9.28515625" style="3"/>
    <col min="14354" max="14354" width="71.28515625" style="3" customWidth="1"/>
    <col min="14355" max="14355" width="16.28515625" style="3" customWidth="1"/>
    <col min="14356" max="14356" width="20.28515625" style="3" customWidth="1"/>
    <col min="14357" max="14357" width="16.28515625" style="3" customWidth="1"/>
    <col min="14358" max="14358" width="12.28515625" style="3" customWidth="1"/>
    <col min="14359" max="14359" width="13.28515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7109375" style="3" customWidth="1"/>
    <col min="14364" max="14364" width="15" style="3" customWidth="1"/>
    <col min="14365" max="14365" width="12" style="3" customWidth="1"/>
    <col min="14366" max="14366" width="13.28515625" style="3" customWidth="1"/>
    <col min="14367" max="14367" width="14.28515625" style="3" customWidth="1"/>
    <col min="14368" max="14368" width="12.42578125" style="3" bestFit="1" customWidth="1"/>
    <col min="14369" max="14369" width="14.42578125" style="3" customWidth="1"/>
    <col min="14370" max="14370" width="15.7109375" style="3" customWidth="1"/>
    <col min="14371" max="14371" width="9.5703125" style="3" bestFit="1" customWidth="1"/>
    <col min="14372" max="14609" width="9.28515625" style="3"/>
    <col min="14610" max="14610" width="71.28515625" style="3" customWidth="1"/>
    <col min="14611" max="14611" width="16.28515625" style="3" customWidth="1"/>
    <col min="14612" max="14612" width="20.28515625" style="3" customWidth="1"/>
    <col min="14613" max="14613" width="16.28515625" style="3" customWidth="1"/>
    <col min="14614" max="14614" width="12.28515625" style="3" customWidth="1"/>
    <col min="14615" max="14615" width="13.28515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7109375" style="3" customWidth="1"/>
    <col min="14620" max="14620" width="15" style="3" customWidth="1"/>
    <col min="14621" max="14621" width="12" style="3" customWidth="1"/>
    <col min="14622" max="14622" width="13.28515625" style="3" customWidth="1"/>
    <col min="14623" max="14623" width="14.28515625" style="3" customWidth="1"/>
    <col min="14624" max="14624" width="12.42578125" style="3" bestFit="1" customWidth="1"/>
    <col min="14625" max="14625" width="14.42578125" style="3" customWidth="1"/>
    <col min="14626" max="14626" width="15.7109375" style="3" customWidth="1"/>
    <col min="14627" max="14627" width="9.5703125" style="3" bestFit="1" customWidth="1"/>
    <col min="14628" max="14865" width="9.28515625" style="3"/>
    <col min="14866" max="14866" width="71.28515625" style="3" customWidth="1"/>
    <col min="14867" max="14867" width="16.28515625" style="3" customWidth="1"/>
    <col min="14868" max="14868" width="20.28515625" style="3" customWidth="1"/>
    <col min="14869" max="14869" width="16.28515625" style="3" customWidth="1"/>
    <col min="14870" max="14870" width="12.28515625" style="3" customWidth="1"/>
    <col min="14871" max="14871" width="13.28515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7109375" style="3" customWidth="1"/>
    <col min="14876" max="14876" width="15" style="3" customWidth="1"/>
    <col min="14877" max="14877" width="12" style="3" customWidth="1"/>
    <col min="14878" max="14878" width="13.28515625" style="3" customWidth="1"/>
    <col min="14879" max="14879" width="14.28515625" style="3" customWidth="1"/>
    <col min="14880" max="14880" width="12.42578125" style="3" bestFit="1" customWidth="1"/>
    <col min="14881" max="14881" width="14.42578125" style="3" customWidth="1"/>
    <col min="14882" max="14882" width="15.7109375" style="3" customWidth="1"/>
    <col min="14883" max="14883" width="9.5703125" style="3" bestFit="1" customWidth="1"/>
    <col min="14884" max="15121" width="9.28515625" style="3"/>
    <col min="15122" max="15122" width="71.28515625" style="3" customWidth="1"/>
    <col min="15123" max="15123" width="16.28515625" style="3" customWidth="1"/>
    <col min="15124" max="15124" width="20.28515625" style="3" customWidth="1"/>
    <col min="15125" max="15125" width="16.28515625" style="3" customWidth="1"/>
    <col min="15126" max="15126" width="12.28515625" style="3" customWidth="1"/>
    <col min="15127" max="15127" width="13.28515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7109375" style="3" customWidth="1"/>
    <col min="15132" max="15132" width="15" style="3" customWidth="1"/>
    <col min="15133" max="15133" width="12" style="3" customWidth="1"/>
    <col min="15134" max="15134" width="13.28515625" style="3" customWidth="1"/>
    <col min="15135" max="15135" width="14.28515625" style="3" customWidth="1"/>
    <col min="15136" max="15136" width="12.42578125" style="3" bestFit="1" customWidth="1"/>
    <col min="15137" max="15137" width="14.42578125" style="3" customWidth="1"/>
    <col min="15138" max="15138" width="15.7109375" style="3" customWidth="1"/>
    <col min="15139" max="15139" width="9.5703125" style="3" bestFit="1" customWidth="1"/>
    <col min="15140" max="15377" width="9.28515625" style="3"/>
    <col min="15378" max="15378" width="71.28515625" style="3" customWidth="1"/>
    <col min="15379" max="15379" width="16.28515625" style="3" customWidth="1"/>
    <col min="15380" max="15380" width="20.28515625" style="3" customWidth="1"/>
    <col min="15381" max="15381" width="16.28515625" style="3" customWidth="1"/>
    <col min="15382" max="15382" width="12.28515625" style="3" customWidth="1"/>
    <col min="15383" max="15383" width="13.28515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7109375" style="3" customWidth="1"/>
    <col min="15388" max="15388" width="15" style="3" customWidth="1"/>
    <col min="15389" max="15389" width="12" style="3" customWidth="1"/>
    <col min="15390" max="15390" width="13.28515625" style="3" customWidth="1"/>
    <col min="15391" max="15391" width="14.28515625" style="3" customWidth="1"/>
    <col min="15392" max="15392" width="12.42578125" style="3" bestFit="1" customWidth="1"/>
    <col min="15393" max="15393" width="14.42578125" style="3" customWidth="1"/>
    <col min="15394" max="15394" width="15.7109375" style="3" customWidth="1"/>
    <col min="15395" max="15395" width="9.5703125" style="3" bestFit="1" customWidth="1"/>
    <col min="15396" max="15633" width="9.28515625" style="3"/>
    <col min="15634" max="15634" width="71.28515625" style="3" customWidth="1"/>
    <col min="15635" max="15635" width="16.28515625" style="3" customWidth="1"/>
    <col min="15636" max="15636" width="20.28515625" style="3" customWidth="1"/>
    <col min="15637" max="15637" width="16.28515625" style="3" customWidth="1"/>
    <col min="15638" max="15638" width="12.28515625" style="3" customWidth="1"/>
    <col min="15639" max="15639" width="13.28515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7109375" style="3" customWidth="1"/>
    <col min="15644" max="15644" width="15" style="3" customWidth="1"/>
    <col min="15645" max="15645" width="12" style="3" customWidth="1"/>
    <col min="15646" max="15646" width="13.28515625" style="3" customWidth="1"/>
    <col min="15647" max="15647" width="14.28515625" style="3" customWidth="1"/>
    <col min="15648" max="15648" width="12.42578125" style="3" bestFit="1" customWidth="1"/>
    <col min="15649" max="15649" width="14.42578125" style="3" customWidth="1"/>
    <col min="15650" max="15650" width="15.7109375" style="3" customWidth="1"/>
    <col min="15651" max="15651" width="9.5703125" style="3" bestFit="1" customWidth="1"/>
    <col min="15652" max="15889" width="9.28515625" style="3"/>
    <col min="15890" max="15890" width="71.28515625" style="3" customWidth="1"/>
    <col min="15891" max="15891" width="16.28515625" style="3" customWidth="1"/>
    <col min="15892" max="15892" width="20.28515625" style="3" customWidth="1"/>
    <col min="15893" max="15893" width="16.28515625" style="3" customWidth="1"/>
    <col min="15894" max="15894" width="12.28515625" style="3" customWidth="1"/>
    <col min="15895" max="15895" width="13.28515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7109375" style="3" customWidth="1"/>
    <col min="15900" max="15900" width="15" style="3" customWidth="1"/>
    <col min="15901" max="15901" width="12" style="3" customWidth="1"/>
    <col min="15902" max="15902" width="13.28515625" style="3" customWidth="1"/>
    <col min="15903" max="15903" width="14.28515625" style="3" customWidth="1"/>
    <col min="15904" max="15904" width="12.42578125" style="3" bestFit="1" customWidth="1"/>
    <col min="15905" max="15905" width="14.42578125" style="3" customWidth="1"/>
    <col min="15906" max="15906" width="15.7109375" style="3" customWidth="1"/>
    <col min="15907" max="15907" width="9.5703125" style="3" bestFit="1" customWidth="1"/>
    <col min="15908" max="16145" width="9.28515625" style="3"/>
    <col min="16146" max="16146" width="71.28515625" style="3" customWidth="1"/>
    <col min="16147" max="16147" width="16.28515625" style="3" customWidth="1"/>
    <col min="16148" max="16148" width="20.28515625" style="3" customWidth="1"/>
    <col min="16149" max="16149" width="16.28515625" style="3" customWidth="1"/>
    <col min="16150" max="16150" width="12.28515625" style="3" customWidth="1"/>
    <col min="16151" max="16151" width="13.28515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7109375" style="3" customWidth="1"/>
    <col min="16156" max="16156" width="15" style="3" customWidth="1"/>
    <col min="16157" max="16157" width="12" style="3" customWidth="1"/>
    <col min="16158" max="16158" width="13.28515625" style="3" customWidth="1"/>
    <col min="16159" max="16159" width="14.28515625" style="3" customWidth="1"/>
    <col min="16160" max="16160" width="12.42578125" style="3" bestFit="1" customWidth="1"/>
    <col min="16161" max="16161" width="14.42578125" style="3" customWidth="1"/>
    <col min="16162" max="16162" width="15.7109375" style="3" customWidth="1"/>
    <col min="16163" max="16163" width="9.5703125" style="3" bestFit="1" customWidth="1"/>
    <col min="16164" max="16384" width="9.28515625" style="3"/>
  </cols>
  <sheetData>
    <row r="1" spans="1:47" ht="16.5" x14ac:dyDescent="0.25">
      <c r="X1" s="5"/>
      <c r="Y1" s="5"/>
      <c r="Z1" s="162"/>
      <c r="AA1" s="162"/>
      <c r="AB1" s="162"/>
      <c r="AC1" s="162"/>
      <c r="AD1" s="162"/>
      <c r="AE1" s="5"/>
    </row>
    <row r="2" spans="1:47" ht="15.6" customHeight="1" x14ac:dyDescent="0.25">
      <c r="X2" s="162"/>
      <c r="Y2" s="162"/>
      <c r="Z2" s="162"/>
      <c r="AA2" s="162"/>
      <c r="AB2" s="162"/>
      <c r="AC2" s="162"/>
      <c r="AD2" s="162"/>
      <c r="AE2" s="5"/>
    </row>
    <row r="3" spans="1:47" ht="16.5" x14ac:dyDescent="0.25">
      <c r="X3" s="162"/>
      <c r="Y3" s="162"/>
      <c r="Z3" s="162"/>
      <c r="AA3" s="162"/>
      <c r="AB3" s="162"/>
      <c r="AC3" s="162"/>
      <c r="AD3" s="162"/>
      <c r="AE3" s="5"/>
    </row>
    <row r="4" spans="1:47" ht="20.25" customHeight="1" x14ac:dyDescent="0.2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0.25" customHeigh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20.25" customHeight="1" x14ac:dyDescent="0.25">
      <c r="A6" s="8"/>
      <c r="B6" s="163" t="s">
        <v>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</row>
    <row r="8" spans="1:47" s="14" customFormat="1" ht="31.35" customHeight="1" x14ac:dyDescent="0.25">
      <c r="A8" s="180" t="s">
        <v>2</v>
      </c>
      <c r="B8" s="182" t="s">
        <v>3</v>
      </c>
      <c r="C8" s="182" t="s">
        <v>76</v>
      </c>
      <c r="D8" s="182" t="s">
        <v>77</v>
      </c>
      <c r="E8" s="182" t="s">
        <v>78</v>
      </c>
      <c r="F8" s="169" t="s">
        <v>4</v>
      </c>
      <c r="G8" s="169"/>
      <c r="H8" s="167" t="s">
        <v>5</v>
      </c>
      <c r="I8" s="168"/>
      <c r="J8" s="167" t="s">
        <v>6</v>
      </c>
      <c r="K8" s="168"/>
      <c r="L8" s="167" t="s">
        <v>7</v>
      </c>
      <c r="M8" s="168"/>
      <c r="N8" s="167" t="s">
        <v>8</v>
      </c>
      <c r="O8" s="168"/>
      <c r="P8" s="167" t="s">
        <v>9</v>
      </c>
      <c r="Q8" s="168"/>
      <c r="R8" s="167" t="s">
        <v>10</v>
      </c>
      <c r="S8" s="168"/>
      <c r="T8" s="167" t="s">
        <v>11</v>
      </c>
      <c r="U8" s="168"/>
      <c r="V8" s="167" t="s">
        <v>12</v>
      </c>
      <c r="W8" s="168"/>
      <c r="X8" s="167" t="s">
        <v>13</v>
      </c>
      <c r="Y8" s="168"/>
      <c r="Z8" s="167" t="s">
        <v>14</v>
      </c>
      <c r="AA8" s="168"/>
      <c r="AB8" s="167" t="s">
        <v>15</v>
      </c>
      <c r="AC8" s="168"/>
      <c r="AD8" s="169" t="s">
        <v>16</v>
      </c>
      <c r="AE8" s="169"/>
      <c r="AF8" s="170" t="s">
        <v>17</v>
      </c>
      <c r="AG8" s="13"/>
      <c r="AH8" s="13"/>
    </row>
    <row r="9" spans="1:47" s="16" customFormat="1" ht="36.75" customHeight="1" x14ac:dyDescent="0.25">
      <c r="A9" s="181"/>
      <c r="B9" s="183"/>
      <c r="C9" s="183"/>
      <c r="D9" s="183"/>
      <c r="E9" s="183"/>
      <c r="F9" s="92" t="s">
        <v>18</v>
      </c>
      <c r="G9" s="92" t="s">
        <v>19</v>
      </c>
      <c r="H9" s="93" t="s">
        <v>20</v>
      </c>
      <c r="I9" s="93" t="s">
        <v>21</v>
      </c>
      <c r="J9" s="93" t="s">
        <v>20</v>
      </c>
      <c r="K9" s="93" t="s">
        <v>21</v>
      </c>
      <c r="L9" s="93" t="s">
        <v>20</v>
      </c>
      <c r="M9" s="93" t="s">
        <v>21</v>
      </c>
      <c r="N9" s="93" t="s">
        <v>20</v>
      </c>
      <c r="O9" s="93" t="s">
        <v>21</v>
      </c>
      <c r="P9" s="93" t="s">
        <v>20</v>
      </c>
      <c r="Q9" s="93" t="s">
        <v>21</v>
      </c>
      <c r="R9" s="93" t="s">
        <v>20</v>
      </c>
      <c r="S9" s="93" t="s">
        <v>21</v>
      </c>
      <c r="T9" s="93" t="s">
        <v>20</v>
      </c>
      <c r="U9" s="93" t="s">
        <v>21</v>
      </c>
      <c r="V9" s="93" t="s">
        <v>20</v>
      </c>
      <c r="W9" s="93" t="s">
        <v>21</v>
      </c>
      <c r="X9" s="93" t="s">
        <v>20</v>
      </c>
      <c r="Y9" s="93" t="s">
        <v>21</v>
      </c>
      <c r="Z9" s="93" t="s">
        <v>20</v>
      </c>
      <c r="AA9" s="93" t="s">
        <v>21</v>
      </c>
      <c r="AB9" s="93" t="s">
        <v>20</v>
      </c>
      <c r="AC9" s="93" t="s">
        <v>21</v>
      </c>
      <c r="AD9" s="93" t="s">
        <v>20</v>
      </c>
      <c r="AE9" s="93" t="s">
        <v>21</v>
      </c>
      <c r="AF9" s="170"/>
      <c r="AG9" s="15"/>
      <c r="AH9" s="15"/>
    </row>
    <row r="10" spans="1:47" s="18" customFormat="1" ht="19.5" customHeight="1" x14ac:dyDescent="0.25">
      <c r="A10" s="94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6">
        <v>27</v>
      </c>
      <c r="AB10" s="96">
        <v>28</v>
      </c>
      <c r="AC10" s="96">
        <v>29</v>
      </c>
      <c r="AD10" s="96">
        <v>30</v>
      </c>
      <c r="AE10" s="96">
        <v>31</v>
      </c>
      <c r="AF10" s="96">
        <v>32</v>
      </c>
      <c r="AG10" s="6"/>
      <c r="AH10" s="6"/>
      <c r="AI10" s="17"/>
    </row>
    <row r="11" spans="1:47" s="18" customFormat="1" ht="19.5" customHeight="1" x14ac:dyDescent="0.25">
      <c r="A11" s="171" t="s">
        <v>22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3"/>
      <c r="AE11" s="97"/>
      <c r="AF11" s="19"/>
      <c r="AG11" s="6"/>
      <c r="AH11" s="6"/>
      <c r="AI11" s="17"/>
    </row>
    <row r="12" spans="1:47" s="22" customFormat="1" x14ac:dyDescent="0.25">
      <c r="A12" s="174" t="s">
        <v>23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6"/>
      <c r="AE12" s="98"/>
      <c r="AF12" s="20"/>
      <c r="AG12" s="21"/>
      <c r="AH12" s="21"/>
      <c r="AI12" s="17"/>
    </row>
    <row r="13" spans="1:47" s="22" customFormat="1" ht="33" customHeight="1" x14ac:dyDescent="0.25">
      <c r="A13" s="99" t="s">
        <v>24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1"/>
      <c r="AF13" s="177" t="s">
        <v>64</v>
      </c>
      <c r="AG13" s="21"/>
      <c r="AH13" s="21"/>
      <c r="AI13" s="17"/>
    </row>
    <row r="14" spans="1:47" s="22" customFormat="1" ht="17.100000000000001" customHeight="1" x14ac:dyDescent="0.25">
      <c r="A14" s="102" t="s">
        <v>25</v>
      </c>
      <c r="B14" s="103">
        <f>B20</f>
        <v>6233.4</v>
      </c>
      <c r="C14" s="103">
        <f t="shared" ref="C14:E18" si="0">C20</f>
        <v>6233.4</v>
      </c>
      <c r="D14" s="103">
        <f t="shared" si="0"/>
        <v>0</v>
      </c>
      <c r="E14" s="103">
        <f t="shared" ref="E14" si="1">E17+E16</f>
        <v>0</v>
      </c>
      <c r="F14" s="103">
        <f>E14/B14*100</f>
        <v>0</v>
      </c>
      <c r="G14" s="103">
        <f>E14/C14*100</f>
        <v>0</v>
      </c>
      <c r="H14" s="104">
        <f>H16+H17</f>
        <v>0</v>
      </c>
      <c r="I14" s="104">
        <f>I16+I17</f>
        <v>0</v>
      </c>
      <c r="J14" s="104">
        <f t="shared" ref="J14:L14" si="2">J16+J17</f>
        <v>0</v>
      </c>
      <c r="K14" s="104">
        <f t="shared" si="2"/>
        <v>0</v>
      </c>
      <c r="L14" s="104">
        <f t="shared" si="2"/>
        <v>0</v>
      </c>
      <c r="M14" s="104">
        <f>M20</f>
        <v>0</v>
      </c>
      <c r="N14" s="103">
        <f t="shared" ref="N14:AE17" si="3">N20</f>
        <v>800</v>
      </c>
      <c r="O14" s="103">
        <f t="shared" si="3"/>
        <v>800</v>
      </c>
      <c r="P14" s="103">
        <f t="shared" si="3"/>
        <v>0</v>
      </c>
      <c r="Q14" s="103">
        <f t="shared" si="3"/>
        <v>0</v>
      </c>
      <c r="R14" s="103">
        <f t="shared" si="3"/>
        <v>0</v>
      </c>
      <c r="S14" s="103">
        <f t="shared" si="3"/>
        <v>0</v>
      </c>
      <c r="T14" s="103">
        <f t="shared" si="3"/>
        <v>0</v>
      </c>
      <c r="U14" s="103">
        <f t="shared" si="3"/>
        <v>0</v>
      </c>
      <c r="V14" s="103">
        <f t="shared" si="3"/>
        <v>0</v>
      </c>
      <c r="W14" s="103">
        <f t="shared" si="3"/>
        <v>0</v>
      </c>
      <c r="X14" s="103">
        <f t="shared" si="3"/>
        <v>0</v>
      </c>
      <c r="Y14" s="103">
        <f t="shared" si="3"/>
        <v>0</v>
      </c>
      <c r="Z14" s="103">
        <f t="shared" si="3"/>
        <v>1550</v>
      </c>
      <c r="AA14" s="103">
        <f t="shared" si="3"/>
        <v>0</v>
      </c>
      <c r="AB14" s="103">
        <f t="shared" si="3"/>
        <v>0</v>
      </c>
      <c r="AC14" s="103">
        <f t="shared" si="3"/>
        <v>0</v>
      </c>
      <c r="AD14" s="103">
        <f t="shared" si="3"/>
        <v>3883.4</v>
      </c>
      <c r="AE14" s="103">
        <f t="shared" si="3"/>
        <v>0</v>
      </c>
      <c r="AF14" s="178"/>
      <c r="AG14" s="21"/>
      <c r="AH14" s="21"/>
      <c r="AI14" s="17"/>
    </row>
    <row r="15" spans="1:47" s="22" customFormat="1" ht="17.100000000000001" customHeight="1" x14ac:dyDescent="0.25">
      <c r="A15" s="102" t="s">
        <v>26</v>
      </c>
      <c r="B15" s="103">
        <v>0</v>
      </c>
      <c r="C15" s="103">
        <f t="shared" si="0"/>
        <v>0</v>
      </c>
      <c r="D15" s="103">
        <f t="shared" si="0"/>
        <v>0</v>
      </c>
      <c r="E15" s="103">
        <f t="shared" si="0"/>
        <v>0</v>
      </c>
      <c r="F15" s="103" t="e">
        <f t="shared" ref="F15:F18" si="4">E15/B15*100</f>
        <v>#DIV/0!</v>
      </c>
      <c r="G15" s="103" t="e">
        <f t="shared" ref="G15:G18" si="5">E15/C15*100</f>
        <v>#DIV/0!</v>
      </c>
      <c r="H15" s="103">
        <v>0</v>
      </c>
      <c r="I15" s="103">
        <f>I21</f>
        <v>0</v>
      </c>
      <c r="J15" s="103">
        <v>0</v>
      </c>
      <c r="K15" s="103">
        <f>K21</f>
        <v>0</v>
      </c>
      <c r="L15" s="103">
        <v>0</v>
      </c>
      <c r="M15" s="103">
        <f>M21</f>
        <v>0</v>
      </c>
      <c r="N15" s="103">
        <f t="shared" si="3"/>
        <v>0</v>
      </c>
      <c r="O15" s="103">
        <v>0</v>
      </c>
      <c r="P15" s="103">
        <v>0</v>
      </c>
      <c r="Q15" s="103"/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78"/>
      <c r="AG15" s="21"/>
      <c r="AH15" s="21"/>
      <c r="AI15" s="17"/>
    </row>
    <row r="16" spans="1:47" s="22" customFormat="1" ht="14.25" customHeight="1" x14ac:dyDescent="0.25">
      <c r="A16" s="102" t="s">
        <v>27</v>
      </c>
      <c r="B16" s="103">
        <f>H16+J16+L16+N16+P16+R16+T16+V16+X16+Z16+AB16+AD16</f>
        <v>0</v>
      </c>
      <c r="C16" s="103">
        <f t="shared" si="0"/>
        <v>233.4</v>
      </c>
      <c r="D16" s="103">
        <f t="shared" si="0"/>
        <v>0</v>
      </c>
      <c r="E16" s="103">
        <f t="shared" si="0"/>
        <v>0</v>
      </c>
      <c r="F16" s="103" t="e">
        <f t="shared" si="4"/>
        <v>#DIV/0!</v>
      </c>
      <c r="G16" s="103">
        <f t="shared" si="5"/>
        <v>0</v>
      </c>
      <c r="H16" s="103">
        <f>H22</f>
        <v>0</v>
      </c>
      <c r="I16" s="103">
        <f>I22</f>
        <v>0</v>
      </c>
      <c r="J16" s="103">
        <f t="shared" ref="J16:AE18" si="6">J22</f>
        <v>0</v>
      </c>
      <c r="K16" s="103">
        <f>K22</f>
        <v>0</v>
      </c>
      <c r="L16" s="103">
        <f t="shared" si="6"/>
        <v>0</v>
      </c>
      <c r="M16" s="103">
        <f>M22</f>
        <v>0</v>
      </c>
      <c r="N16" s="103">
        <f t="shared" si="3"/>
        <v>0</v>
      </c>
      <c r="O16" s="103">
        <f t="shared" si="6"/>
        <v>0</v>
      </c>
      <c r="P16" s="103">
        <f t="shared" si="6"/>
        <v>0</v>
      </c>
      <c r="Q16" s="103">
        <f t="shared" si="6"/>
        <v>0</v>
      </c>
      <c r="R16" s="103">
        <f t="shared" si="6"/>
        <v>0</v>
      </c>
      <c r="S16" s="103">
        <f t="shared" si="6"/>
        <v>0</v>
      </c>
      <c r="T16" s="103">
        <f t="shared" si="6"/>
        <v>0</v>
      </c>
      <c r="U16" s="103">
        <f t="shared" si="6"/>
        <v>0</v>
      </c>
      <c r="V16" s="103">
        <f t="shared" si="6"/>
        <v>0</v>
      </c>
      <c r="W16" s="103">
        <f t="shared" si="6"/>
        <v>0</v>
      </c>
      <c r="X16" s="103">
        <f t="shared" si="6"/>
        <v>0</v>
      </c>
      <c r="Y16" s="103">
        <f t="shared" si="6"/>
        <v>0</v>
      </c>
      <c r="Z16" s="103">
        <f t="shared" si="6"/>
        <v>0</v>
      </c>
      <c r="AA16" s="103">
        <f t="shared" si="6"/>
        <v>0</v>
      </c>
      <c r="AB16" s="103">
        <f t="shared" si="6"/>
        <v>0</v>
      </c>
      <c r="AC16" s="103">
        <f t="shared" si="6"/>
        <v>0</v>
      </c>
      <c r="AD16" s="103">
        <v>0</v>
      </c>
      <c r="AE16" s="103">
        <f t="shared" si="6"/>
        <v>0</v>
      </c>
      <c r="AF16" s="178"/>
      <c r="AG16" s="21"/>
      <c r="AH16" s="21"/>
      <c r="AI16" s="17"/>
    </row>
    <row r="17" spans="1:87" s="22" customFormat="1" ht="16.5" customHeight="1" x14ac:dyDescent="0.25">
      <c r="A17" s="102" t="s">
        <v>28</v>
      </c>
      <c r="B17" s="103">
        <f>H17+J17+L17+N17+P17+R17+T17+V17+X17+Z17+AB17+AD17</f>
        <v>233.4</v>
      </c>
      <c r="C17" s="103">
        <f t="shared" si="0"/>
        <v>0</v>
      </c>
      <c r="D17" s="103">
        <f t="shared" si="0"/>
        <v>0</v>
      </c>
      <c r="E17" s="103">
        <f t="shared" si="0"/>
        <v>0</v>
      </c>
      <c r="F17" s="103">
        <f t="shared" si="4"/>
        <v>0</v>
      </c>
      <c r="G17" s="103" t="e">
        <f t="shared" si="5"/>
        <v>#DIV/0!</v>
      </c>
      <c r="H17" s="103">
        <f>H23</f>
        <v>0</v>
      </c>
      <c r="I17" s="103">
        <f>I23</f>
        <v>0</v>
      </c>
      <c r="J17" s="103">
        <f t="shared" si="6"/>
        <v>0</v>
      </c>
      <c r="K17" s="103">
        <f>K23</f>
        <v>0</v>
      </c>
      <c r="L17" s="103">
        <f t="shared" si="6"/>
        <v>0</v>
      </c>
      <c r="M17" s="103">
        <f>M23</f>
        <v>0</v>
      </c>
      <c r="N17" s="103">
        <f t="shared" si="3"/>
        <v>0</v>
      </c>
      <c r="O17" s="103">
        <f t="shared" si="6"/>
        <v>0</v>
      </c>
      <c r="P17" s="103">
        <f t="shared" si="6"/>
        <v>0</v>
      </c>
      <c r="Q17" s="103">
        <f t="shared" si="6"/>
        <v>0</v>
      </c>
      <c r="R17" s="103">
        <f t="shared" si="6"/>
        <v>0</v>
      </c>
      <c r="S17" s="103">
        <f t="shared" si="6"/>
        <v>0</v>
      </c>
      <c r="T17" s="103">
        <f t="shared" si="6"/>
        <v>0</v>
      </c>
      <c r="U17" s="103">
        <f t="shared" si="6"/>
        <v>0</v>
      </c>
      <c r="V17" s="103">
        <f t="shared" si="6"/>
        <v>0</v>
      </c>
      <c r="W17" s="103">
        <f t="shared" si="6"/>
        <v>0</v>
      </c>
      <c r="X17" s="103">
        <f t="shared" si="6"/>
        <v>0</v>
      </c>
      <c r="Y17" s="103">
        <f t="shared" si="6"/>
        <v>0</v>
      </c>
      <c r="Z17" s="103">
        <f t="shared" si="6"/>
        <v>0</v>
      </c>
      <c r="AA17" s="103">
        <f t="shared" si="6"/>
        <v>0</v>
      </c>
      <c r="AB17" s="103">
        <f t="shared" si="6"/>
        <v>0</v>
      </c>
      <c r="AC17" s="103">
        <f t="shared" si="6"/>
        <v>0</v>
      </c>
      <c r="AD17" s="103">
        <v>233.4</v>
      </c>
      <c r="AE17" s="103">
        <f t="shared" si="6"/>
        <v>0</v>
      </c>
      <c r="AF17" s="178"/>
      <c r="AG17" s="21"/>
      <c r="AH17" s="21"/>
      <c r="AI17" s="17"/>
    </row>
    <row r="18" spans="1:87" s="22" customFormat="1" ht="16.5" customHeight="1" x14ac:dyDescent="0.25">
      <c r="A18" s="102" t="s">
        <v>29</v>
      </c>
      <c r="B18" s="103">
        <f>B24</f>
        <v>6000</v>
      </c>
      <c r="C18" s="103">
        <f t="shared" si="0"/>
        <v>6000</v>
      </c>
      <c r="D18" s="103">
        <f t="shared" si="0"/>
        <v>800</v>
      </c>
      <c r="E18" s="103">
        <f t="shared" si="0"/>
        <v>800</v>
      </c>
      <c r="F18" s="103">
        <f t="shared" si="4"/>
        <v>13.333333333333334</v>
      </c>
      <c r="G18" s="103">
        <f t="shared" si="5"/>
        <v>13.333333333333334</v>
      </c>
      <c r="H18" s="103">
        <v>0</v>
      </c>
      <c r="I18" s="103">
        <f>I24</f>
        <v>0</v>
      </c>
      <c r="J18" s="103">
        <v>0</v>
      </c>
      <c r="K18" s="103">
        <f>K24</f>
        <v>0</v>
      </c>
      <c r="L18" s="103">
        <v>0</v>
      </c>
      <c r="M18" s="103">
        <f>M24</f>
        <v>0</v>
      </c>
      <c r="N18" s="103">
        <f>N24</f>
        <v>800</v>
      </c>
      <c r="O18" s="103">
        <f>O24</f>
        <v>800</v>
      </c>
      <c r="P18" s="103">
        <f t="shared" si="6"/>
        <v>0</v>
      </c>
      <c r="Q18" s="103">
        <f t="shared" si="6"/>
        <v>0</v>
      </c>
      <c r="R18" s="103">
        <f t="shared" si="6"/>
        <v>0</v>
      </c>
      <c r="S18" s="103">
        <f t="shared" si="6"/>
        <v>0</v>
      </c>
      <c r="T18" s="103">
        <f t="shared" si="6"/>
        <v>0</v>
      </c>
      <c r="U18" s="103">
        <f t="shared" si="6"/>
        <v>0</v>
      </c>
      <c r="V18" s="103">
        <f t="shared" si="6"/>
        <v>0</v>
      </c>
      <c r="W18" s="103">
        <f t="shared" si="6"/>
        <v>0</v>
      </c>
      <c r="X18" s="103">
        <f t="shared" si="6"/>
        <v>0</v>
      </c>
      <c r="Y18" s="103">
        <f t="shared" si="6"/>
        <v>0</v>
      </c>
      <c r="Z18" s="103">
        <f t="shared" si="6"/>
        <v>1550</v>
      </c>
      <c r="AA18" s="103">
        <v>0</v>
      </c>
      <c r="AB18" s="103">
        <f t="shared" si="6"/>
        <v>0</v>
      </c>
      <c r="AC18" s="103">
        <v>0</v>
      </c>
      <c r="AD18" s="103">
        <f t="shared" si="6"/>
        <v>3650</v>
      </c>
      <c r="AE18" s="103">
        <v>0</v>
      </c>
      <c r="AF18" s="179"/>
      <c r="AG18" s="21"/>
      <c r="AH18" s="21"/>
      <c r="AI18" s="17"/>
    </row>
    <row r="19" spans="1:87" s="22" customFormat="1" x14ac:dyDescent="0.25">
      <c r="A19" s="105" t="s">
        <v>30</v>
      </c>
      <c r="B19" s="103"/>
      <c r="C19" s="103"/>
      <c r="D19" s="103"/>
      <c r="E19" s="103"/>
      <c r="F19" s="103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20"/>
      <c r="AG19" s="21"/>
      <c r="AH19" s="21"/>
      <c r="AI19" s="17"/>
    </row>
    <row r="20" spans="1:87" s="22" customFormat="1" x14ac:dyDescent="0.25">
      <c r="A20" s="102" t="s">
        <v>25</v>
      </c>
      <c r="B20" s="103">
        <f>B23+B22+B24</f>
        <v>6233.4</v>
      </c>
      <c r="C20" s="103">
        <f t="shared" ref="C20:C22" si="7">H20+J20+L20+N20+P20+R20+T20+V20+X20+Z20+AB20+AD20</f>
        <v>6233.4</v>
      </c>
      <c r="D20" s="103">
        <f t="shared" ref="D20:E20" si="8">D23+D22</f>
        <v>0</v>
      </c>
      <c r="E20" s="103">
        <f t="shared" si="8"/>
        <v>0</v>
      </c>
      <c r="F20" s="103">
        <f>E20/B20*100</f>
        <v>0</v>
      </c>
      <c r="G20" s="103">
        <f>E20/C20*100</f>
        <v>0</v>
      </c>
      <c r="H20" s="104">
        <f>H22+H23</f>
        <v>0</v>
      </c>
      <c r="I20" s="104">
        <f>I22+I23</f>
        <v>0</v>
      </c>
      <c r="J20" s="104">
        <f t="shared" ref="J20:M20" si="9">J22+J23</f>
        <v>0</v>
      </c>
      <c r="K20" s="104">
        <f t="shared" si="9"/>
        <v>0</v>
      </c>
      <c r="L20" s="104">
        <f t="shared" si="9"/>
        <v>0</v>
      </c>
      <c r="M20" s="104">
        <f t="shared" si="9"/>
        <v>0</v>
      </c>
      <c r="N20" s="104">
        <f>N22+N23+N24</f>
        <v>800</v>
      </c>
      <c r="O20" s="104">
        <f t="shared" ref="O20:AD20" si="10">O22+O23+O24</f>
        <v>800</v>
      </c>
      <c r="P20" s="104">
        <f t="shared" si="10"/>
        <v>0</v>
      </c>
      <c r="Q20" s="104">
        <f t="shared" si="10"/>
        <v>0</v>
      </c>
      <c r="R20" s="104">
        <f t="shared" si="10"/>
        <v>0</v>
      </c>
      <c r="S20" s="104">
        <f t="shared" si="10"/>
        <v>0</v>
      </c>
      <c r="T20" s="104">
        <f t="shared" si="10"/>
        <v>0</v>
      </c>
      <c r="U20" s="104">
        <f t="shared" si="10"/>
        <v>0</v>
      </c>
      <c r="V20" s="104">
        <f t="shared" si="10"/>
        <v>0</v>
      </c>
      <c r="W20" s="104">
        <f t="shared" si="10"/>
        <v>0</v>
      </c>
      <c r="X20" s="104">
        <f t="shared" si="10"/>
        <v>0</v>
      </c>
      <c r="Y20" s="104">
        <f t="shared" si="10"/>
        <v>0</v>
      </c>
      <c r="Z20" s="104">
        <f t="shared" si="10"/>
        <v>1550</v>
      </c>
      <c r="AA20" s="104">
        <f t="shared" si="10"/>
        <v>0</v>
      </c>
      <c r="AB20" s="104">
        <f t="shared" si="10"/>
        <v>0</v>
      </c>
      <c r="AC20" s="104">
        <f t="shared" si="10"/>
        <v>0</v>
      </c>
      <c r="AD20" s="104">
        <f t="shared" si="10"/>
        <v>3883.4</v>
      </c>
      <c r="AE20" s="104">
        <v>0</v>
      </c>
      <c r="AF20" s="164" t="s">
        <v>63</v>
      </c>
      <c r="AG20" s="21"/>
      <c r="AH20" s="21"/>
      <c r="AI20" s="17"/>
    </row>
    <row r="21" spans="1:87" s="22" customFormat="1" x14ac:dyDescent="0.25">
      <c r="A21" s="102" t="s">
        <v>26</v>
      </c>
      <c r="B21" s="103">
        <v>0</v>
      </c>
      <c r="C21" s="103">
        <f t="shared" si="7"/>
        <v>0</v>
      </c>
      <c r="D21" s="103">
        <v>0</v>
      </c>
      <c r="E21" s="103">
        <v>0</v>
      </c>
      <c r="F21" s="103" t="e">
        <f t="shared" ref="F21:F23" si="11">E21/B21*100</f>
        <v>#DIV/0!</v>
      </c>
      <c r="G21" s="103" t="e">
        <f t="shared" ref="G21:G23" si="12">E21/C21*100</f>
        <v>#DIV/0!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65"/>
      <c r="AG21" s="21"/>
      <c r="AH21" s="21"/>
      <c r="AI21" s="17"/>
    </row>
    <row r="22" spans="1:87" s="22" customFormat="1" x14ac:dyDescent="0.25">
      <c r="A22" s="106" t="s">
        <v>27</v>
      </c>
      <c r="B22" s="103">
        <f>H22+J22+L22+N22+P22+R22+T22+V22+X22+Z22+AB22+AD22</f>
        <v>233.4</v>
      </c>
      <c r="C22" s="103">
        <f t="shared" si="7"/>
        <v>233.4</v>
      </c>
      <c r="D22" s="103">
        <v>0</v>
      </c>
      <c r="E22" s="103">
        <v>0</v>
      </c>
      <c r="F22" s="103">
        <f t="shared" si="11"/>
        <v>0</v>
      </c>
      <c r="G22" s="103">
        <f t="shared" si="12"/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4">
        <v>233.4</v>
      </c>
      <c r="AE22" s="104">
        <v>0</v>
      </c>
      <c r="AF22" s="165"/>
      <c r="AG22" s="21"/>
      <c r="AH22" s="21"/>
      <c r="AI22" s="17"/>
    </row>
    <row r="23" spans="1:87" s="22" customFormat="1" x14ac:dyDescent="0.25">
      <c r="A23" s="102" t="s">
        <v>28</v>
      </c>
      <c r="B23" s="103">
        <f>H23+J23+L23+N23+P23+R23+T23+V23+X23+Z23+AB23+AD23</f>
        <v>0</v>
      </c>
      <c r="C23" s="103">
        <f>H23+J23+L23+N23+P23+R23+T23+V23+X23+Z23+AB23+AD23</f>
        <v>0</v>
      </c>
      <c r="D23" s="103">
        <f>E23</f>
        <v>0</v>
      </c>
      <c r="E23" s="103">
        <f>I23+K23+M23+O23</f>
        <v>0</v>
      </c>
      <c r="F23" s="103" t="e">
        <f t="shared" si="11"/>
        <v>#DIV/0!</v>
      </c>
      <c r="G23" s="103" t="e">
        <f t="shared" si="12"/>
        <v>#DIV/0!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4">
        <v>0</v>
      </c>
      <c r="AE23" s="104">
        <v>0</v>
      </c>
      <c r="AF23" s="165"/>
      <c r="AG23" s="21"/>
      <c r="AH23" s="21"/>
      <c r="AI23" s="17"/>
    </row>
    <row r="24" spans="1:87" s="22" customFormat="1" ht="315.75" customHeight="1" x14ac:dyDescent="0.25">
      <c r="A24" s="102" t="s">
        <v>29</v>
      </c>
      <c r="B24" s="103">
        <f>H24+J24+L24+N24+P24+R24+T24+V24+X24+Z24+AB24+AD24</f>
        <v>6000</v>
      </c>
      <c r="C24" s="103">
        <f>H24+J24+L24+N24+P24+R24+T24+V24+X24+Z24+AB24+AD24</f>
        <v>6000</v>
      </c>
      <c r="D24" s="103">
        <f>I24+K24+M24+O24+Q24+S24+U24+W24+Y24+AA24+AC24+AE24</f>
        <v>800</v>
      </c>
      <c r="E24" s="103">
        <f>J24+L24+N24+P24+R24+AA24+AC24+AE24</f>
        <v>800</v>
      </c>
      <c r="F24" s="103">
        <f>E24/B24*100</f>
        <v>13.333333333333334</v>
      </c>
      <c r="G24" s="103">
        <f>E24/C24*100</f>
        <v>13.333333333333334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800</v>
      </c>
      <c r="O24" s="103">
        <v>800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1550</v>
      </c>
      <c r="AA24" s="103">
        <v>0</v>
      </c>
      <c r="AB24" s="103">
        <v>0</v>
      </c>
      <c r="AC24" s="103">
        <v>0</v>
      </c>
      <c r="AD24" s="104">
        <v>3650</v>
      </c>
      <c r="AE24" s="104">
        <v>0</v>
      </c>
      <c r="AF24" s="166"/>
      <c r="AG24" s="21"/>
      <c r="AH24" s="21"/>
      <c r="AI24" s="24"/>
    </row>
    <row r="25" spans="1:87" s="27" customFormat="1" ht="54.75" customHeight="1" x14ac:dyDescent="0.25">
      <c r="A25" s="99" t="s">
        <v>73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</row>
    <row r="26" spans="1:87" s="29" customFormat="1" x14ac:dyDescent="0.25">
      <c r="A26" s="102" t="s">
        <v>25</v>
      </c>
      <c r="B26" s="103">
        <f>B27+B28+B29</f>
        <v>53695.399999999994</v>
      </c>
      <c r="C26" s="103">
        <f t="shared" ref="C26:E26" si="13">C27+C28+C29</f>
        <v>45659.4</v>
      </c>
      <c r="D26" s="103">
        <f t="shared" si="13"/>
        <v>1968.49</v>
      </c>
      <c r="E26" s="103">
        <f t="shared" si="13"/>
        <v>1968.49</v>
      </c>
      <c r="F26" s="103">
        <f>E26/B26*100</f>
        <v>3.6660309821697954</v>
      </c>
      <c r="G26" s="103">
        <f>E26/C26*100</f>
        <v>4.3112480672106948</v>
      </c>
      <c r="H26" s="104">
        <f>H28+H29</f>
        <v>0</v>
      </c>
      <c r="I26" s="104">
        <f>I28+I29</f>
        <v>0</v>
      </c>
      <c r="J26" s="104">
        <f t="shared" ref="J26:AD26" si="14">J28+J29</f>
        <v>0</v>
      </c>
      <c r="K26" s="104">
        <f t="shared" si="14"/>
        <v>0</v>
      </c>
      <c r="L26" s="104">
        <f t="shared" si="14"/>
        <v>2163.1799999999998</v>
      </c>
      <c r="M26" s="104">
        <f t="shared" si="14"/>
        <v>194.69</v>
      </c>
      <c r="N26" s="104">
        <f t="shared" si="14"/>
        <v>0</v>
      </c>
      <c r="O26" s="104">
        <f t="shared" si="14"/>
        <v>1968.49</v>
      </c>
      <c r="P26" s="104">
        <f t="shared" si="14"/>
        <v>39</v>
      </c>
      <c r="Q26" s="104">
        <f t="shared" si="14"/>
        <v>39</v>
      </c>
      <c r="R26" s="104">
        <f t="shared" si="14"/>
        <v>0</v>
      </c>
      <c r="S26" s="104">
        <f t="shared" si="14"/>
        <v>0</v>
      </c>
      <c r="T26" s="104">
        <f t="shared" si="14"/>
        <v>0</v>
      </c>
      <c r="U26" s="104">
        <f t="shared" si="14"/>
        <v>0</v>
      </c>
      <c r="V26" s="104">
        <f>V28+V29</f>
        <v>14091.02</v>
      </c>
      <c r="W26" s="104">
        <f t="shared" si="14"/>
        <v>0</v>
      </c>
      <c r="X26" s="104">
        <f t="shared" si="14"/>
        <v>29366.17</v>
      </c>
      <c r="Y26" s="104">
        <f t="shared" si="14"/>
        <v>0</v>
      </c>
      <c r="Z26" s="104">
        <f t="shared" si="14"/>
        <v>0</v>
      </c>
      <c r="AA26" s="104">
        <f t="shared" si="14"/>
        <v>0</v>
      </c>
      <c r="AB26" s="104">
        <f t="shared" si="14"/>
        <v>0</v>
      </c>
      <c r="AC26" s="104">
        <f t="shared" si="14"/>
        <v>0</v>
      </c>
      <c r="AD26" s="104">
        <f t="shared" si="14"/>
        <v>8036.03</v>
      </c>
      <c r="AE26" s="104">
        <v>0</v>
      </c>
      <c r="AF26" s="187"/>
      <c r="AG26" s="6"/>
      <c r="AH26" s="6"/>
      <c r="AI26" s="28"/>
    </row>
    <row r="27" spans="1:87" s="29" customFormat="1" x14ac:dyDescent="0.25">
      <c r="A27" s="102" t="s">
        <v>26</v>
      </c>
      <c r="B27" s="103">
        <v>0</v>
      </c>
      <c r="C27" s="103">
        <v>0</v>
      </c>
      <c r="D27" s="103">
        <v>0</v>
      </c>
      <c r="E27" s="103">
        <v>0</v>
      </c>
      <c r="F27" s="103" t="e">
        <f>E27/B27*100</f>
        <v>#DIV/0!</v>
      </c>
      <c r="G27" s="103" t="e">
        <f>E27/C27*100</f>
        <v>#DIV/0!</v>
      </c>
      <c r="H27" s="104">
        <f t="shared" ref="H27:AD30" si="15">H33</f>
        <v>0</v>
      </c>
      <c r="I27" s="104">
        <f t="shared" si="15"/>
        <v>0</v>
      </c>
      <c r="J27" s="104">
        <f t="shared" si="15"/>
        <v>0</v>
      </c>
      <c r="K27" s="104">
        <f t="shared" si="15"/>
        <v>0</v>
      </c>
      <c r="L27" s="104">
        <f t="shared" si="15"/>
        <v>0</v>
      </c>
      <c r="M27" s="104">
        <f t="shared" si="15"/>
        <v>0</v>
      </c>
      <c r="N27" s="104">
        <f t="shared" si="15"/>
        <v>0</v>
      </c>
      <c r="O27" s="104">
        <f t="shared" si="15"/>
        <v>0</v>
      </c>
      <c r="P27" s="104">
        <f t="shared" si="15"/>
        <v>0</v>
      </c>
      <c r="Q27" s="104">
        <f t="shared" si="15"/>
        <v>0</v>
      </c>
      <c r="R27" s="103">
        <f t="shared" si="15"/>
        <v>0</v>
      </c>
      <c r="S27" s="103">
        <f t="shared" si="15"/>
        <v>0</v>
      </c>
      <c r="T27" s="103">
        <f t="shared" si="15"/>
        <v>0</v>
      </c>
      <c r="U27" s="103">
        <f t="shared" si="15"/>
        <v>0</v>
      </c>
      <c r="V27" s="103">
        <f t="shared" si="15"/>
        <v>0</v>
      </c>
      <c r="W27" s="103">
        <f t="shared" si="15"/>
        <v>0</v>
      </c>
      <c r="X27" s="103">
        <f t="shared" si="15"/>
        <v>0</v>
      </c>
      <c r="Y27" s="103">
        <f t="shared" si="15"/>
        <v>0</v>
      </c>
      <c r="Z27" s="104">
        <f t="shared" si="15"/>
        <v>0</v>
      </c>
      <c r="AA27" s="104">
        <f t="shared" si="15"/>
        <v>0</v>
      </c>
      <c r="AB27" s="104">
        <f t="shared" si="15"/>
        <v>0</v>
      </c>
      <c r="AC27" s="104">
        <f t="shared" si="15"/>
        <v>0</v>
      </c>
      <c r="AD27" s="104">
        <f t="shared" si="15"/>
        <v>0</v>
      </c>
      <c r="AE27" s="104">
        <v>0</v>
      </c>
      <c r="AF27" s="188"/>
      <c r="AG27" s="6"/>
      <c r="AH27" s="6"/>
      <c r="AI27" s="28"/>
    </row>
    <row r="28" spans="1:87" s="29" customFormat="1" x14ac:dyDescent="0.25">
      <c r="A28" s="106" t="s">
        <v>27</v>
      </c>
      <c r="B28" s="103">
        <f>B34</f>
        <v>41454.1</v>
      </c>
      <c r="C28" s="103">
        <f t="shared" ref="C28:E28" si="16">C34</f>
        <v>41454.1</v>
      </c>
      <c r="D28" s="103">
        <f>D34+D40</f>
        <v>1968.49</v>
      </c>
      <c r="E28" s="103">
        <f t="shared" si="16"/>
        <v>1968.49</v>
      </c>
      <c r="F28" s="103">
        <f>E28/B28*100</f>
        <v>4.7486014652350432</v>
      </c>
      <c r="G28" s="103">
        <f>E28/C28*100</f>
        <v>4.7486014652350432</v>
      </c>
      <c r="H28" s="104">
        <f t="shared" si="15"/>
        <v>0</v>
      </c>
      <c r="I28" s="104">
        <f t="shared" si="15"/>
        <v>0</v>
      </c>
      <c r="J28" s="104">
        <f t="shared" si="15"/>
        <v>0</v>
      </c>
      <c r="K28" s="104">
        <f t="shared" si="15"/>
        <v>0</v>
      </c>
      <c r="L28" s="104">
        <f t="shared" si="15"/>
        <v>1968.49</v>
      </c>
      <c r="M28" s="104">
        <f t="shared" si="15"/>
        <v>0</v>
      </c>
      <c r="N28" s="104">
        <f t="shared" si="15"/>
        <v>0</v>
      </c>
      <c r="O28" s="104">
        <f t="shared" si="15"/>
        <v>1968.49</v>
      </c>
      <c r="P28" s="104">
        <f t="shared" si="15"/>
        <v>0</v>
      </c>
      <c r="Q28" s="104">
        <f t="shared" si="15"/>
        <v>0</v>
      </c>
      <c r="R28" s="104">
        <f t="shared" si="15"/>
        <v>0</v>
      </c>
      <c r="S28" s="104">
        <f t="shared" si="15"/>
        <v>0</v>
      </c>
      <c r="T28" s="104">
        <f t="shared" si="15"/>
        <v>0</v>
      </c>
      <c r="U28" s="104">
        <f t="shared" si="15"/>
        <v>0</v>
      </c>
      <c r="V28" s="104">
        <f t="shared" si="15"/>
        <v>12822.83</v>
      </c>
      <c r="W28" s="104">
        <v>0</v>
      </c>
      <c r="X28" s="104">
        <f t="shared" si="15"/>
        <v>26662.78</v>
      </c>
      <c r="Y28" s="104">
        <f t="shared" si="15"/>
        <v>0</v>
      </c>
      <c r="Z28" s="104">
        <f t="shared" si="15"/>
        <v>0</v>
      </c>
      <c r="AA28" s="104">
        <f t="shared" si="15"/>
        <v>0</v>
      </c>
      <c r="AB28" s="104">
        <f t="shared" si="15"/>
        <v>0</v>
      </c>
      <c r="AC28" s="104">
        <f t="shared" si="15"/>
        <v>0</v>
      </c>
      <c r="AD28" s="104">
        <f t="shared" si="15"/>
        <v>0</v>
      </c>
      <c r="AE28" s="104">
        <v>0</v>
      </c>
      <c r="AF28" s="188"/>
      <c r="AG28" s="6"/>
      <c r="AH28" s="6"/>
      <c r="AI28" s="28"/>
    </row>
    <row r="29" spans="1:87" s="29" customFormat="1" x14ac:dyDescent="0.25">
      <c r="A29" s="102" t="s">
        <v>28</v>
      </c>
      <c r="B29" s="103">
        <f>B35+B41</f>
        <v>12241.3</v>
      </c>
      <c r="C29" s="103">
        <f>C35+C41</f>
        <v>4205.3</v>
      </c>
      <c r="D29" s="103">
        <f t="shared" ref="D29:E29" si="17">D35+D41</f>
        <v>0</v>
      </c>
      <c r="E29" s="103">
        <f t="shared" si="17"/>
        <v>0</v>
      </c>
      <c r="F29" s="103">
        <f>E29/B29*100</f>
        <v>0</v>
      </c>
      <c r="G29" s="103">
        <f>E29/C29*100</f>
        <v>0</v>
      </c>
      <c r="H29" s="104">
        <f t="shared" si="15"/>
        <v>0</v>
      </c>
      <c r="I29" s="104">
        <f t="shared" si="15"/>
        <v>0</v>
      </c>
      <c r="J29" s="104">
        <f t="shared" si="15"/>
        <v>0</v>
      </c>
      <c r="K29" s="104">
        <f t="shared" si="15"/>
        <v>0</v>
      </c>
      <c r="L29" s="104">
        <f t="shared" si="15"/>
        <v>194.69</v>
      </c>
      <c r="M29" s="104">
        <f t="shared" si="15"/>
        <v>194.69</v>
      </c>
      <c r="N29" s="104">
        <f t="shared" si="15"/>
        <v>0</v>
      </c>
      <c r="O29" s="104">
        <f t="shared" si="15"/>
        <v>0</v>
      </c>
      <c r="P29" s="104">
        <f t="shared" si="15"/>
        <v>39</v>
      </c>
      <c r="Q29" s="104">
        <f t="shared" si="15"/>
        <v>39</v>
      </c>
      <c r="R29" s="104">
        <f t="shared" si="15"/>
        <v>0</v>
      </c>
      <c r="S29" s="104">
        <f t="shared" si="15"/>
        <v>0</v>
      </c>
      <c r="T29" s="104">
        <f t="shared" si="15"/>
        <v>0</v>
      </c>
      <c r="U29" s="104">
        <f t="shared" si="15"/>
        <v>0</v>
      </c>
      <c r="V29" s="104">
        <f t="shared" si="15"/>
        <v>1268.19</v>
      </c>
      <c r="W29" s="104">
        <f t="shared" si="15"/>
        <v>0</v>
      </c>
      <c r="X29" s="104">
        <f t="shared" si="15"/>
        <v>2703.39</v>
      </c>
      <c r="Y29" s="104">
        <f t="shared" si="15"/>
        <v>0</v>
      </c>
      <c r="Z29" s="104">
        <f t="shared" si="15"/>
        <v>0</v>
      </c>
      <c r="AA29" s="104">
        <f t="shared" si="15"/>
        <v>0</v>
      </c>
      <c r="AB29" s="104">
        <f t="shared" si="15"/>
        <v>0</v>
      </c>
      <c r="AC29" s="104">
        <f t="shared" si="15"/>
        <v>0</v>
      </c>
      <c r="AD29" s="104">
        <f>AD35+AD41</f>
        <v>8036.03</v>
      </c>
      <c r="AE29" s="104">
        <v>0</v>
      </c>
      <c r="AF29" s="188"/>
      <c r="AG29" s="6"/>
      <c r="AH29" s="6"/>
      <c r="AI29" s="28"/>
    </row>
    <row r="30" spans="1:87" s="29" customFormat="1" x14ac:dyDescent="0.25">
      <c r="A30" s="102" t="s">
        <v>31</v>
      </c>
      <c r="B30" s="104">
        <f>B35</f>
        <v>4205.3</v>
      </c>
      <c r="C30" s="104">
        <f>C36</f>
        <v>4099.8999999999996</v>
      </c>
      <c r="D30" s="104">
        <f>D36+D42</f>
        <v>0</v>
      </c>
      <c r="E30" s="104">
        <f>E36+E42</f>
        <v>0</v>
      </c>
      <c r="F30" s="104">
        <f>E30/B30*100</f>
        <v>0</v>
      </c>
      <c r="G30" s="104">
        <f>E30/C30*100</f>
        <v>0</v>
      </c>
      <c r="H30" s="104">
        <f t="shared" si="15"/>
        <v>0</v>
      </c>
      <c r="I30" s="104">
        <f t="shared" si="15"/>
        <v>0</v>
      </c>
      <c r="J30" s="104">
        <f t="shared" si="15"/>
        <v>0</v>
      </c>
      <c r="K30" s="104">
        <f t="shared" si="15"/>
        <v>0</v>
      </c>
      <c r="L30" s="104">
        <f t="shared" si="15"/>
        <v>194.69</v>
      </c>
      <c r="M30" s="104">
        <f t="shared" si="15"/>
        <v>0</v>
      </c>
      <c r="N30" s="104">
        <f t="shared" si="15"/>
        <v>0</v>
      </c>
      <c r="O30" s="104">
        <f t="shared" si="15"/>
        <v>0</v>
      </c>
      <c r="P30" s="104">
        <f t="shared" si="15"/>
        <v>0</v>
      </c>
      <c r="Q30" s="104">
        <f t="shared" si="15"/>
        <v>0</v>
      </c>
      <c r="R30" s="104">
        <f t="shared" si="15"/>
        <v>0</v>
      </c>
      <c r="S30" s="104">
        <f t="shared" si="15"/>
        <v>0</v>
      </c>
      <c r="T30" s="104">
        <f t="shared" si="15"/>
        <v>0</v>
      </c>
      <c r="U30" s="104">
        <f t="shared" si="15"/>
        <v>0</v>
      </c>
      <c r="V30" s="104">
        <f t="shared" si="15"/>
        <v>1268.19</v>
      </c>
      <c r="W30" s="104">
        <v>0</v>
      </c>
      <c r="X30" s="104">
        <f t="shared" si="15"/>
        <v>2637.02</v>
      </c>
      <c r="Y30" s="104">
        <f t="shared" si="15"/>
        <v>0</v>
      </c>
      <c r="Z30" s="104">
        <f t="shared" si="15"/>
        <v>0</v>
      </c>
      <c r="AA30" s="104">
        <f t="shared" si="15"/>
        <v>0</v>
      </c>
      <c r="AB30" s="104">
        <f t="shared" si="15"/>
        <v>0</v>
      </c>
      <c r="AC30" s="104">
        <f t="shared" si="15"/>
        <v>0</v>
      </c>
      <c r="AD30" s="104">
        <f t="shared" si="15"/>
        <v>0</v>
      </c>
      <c r="AE30" s="104">
        <v>0</v>
      </c>
      <c r="AF30" s="189"/>
      <c r="AG30" s="6"/>
      <c r="AH30" s="6"/>
      <c r="AI30" s="28"/>
    </row>
    <row r="31" spans="1:87" s="30" customFormat="1" ht="34.5" customHeight="1" x14ac:dyDescent="0.25">
      <c r="A31" s="107" t="s">
        <v>32</v>
      </c>
      <c r="B31" s="103"/>
      <c r="C31" s="103"/>
      <c r="D31" s="103"/>
      <c r="E31" s="103"/>
      <c r="F31" s="103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64" t="s">
        <v>71</v>
      </c>
      <c r="AG31" s="21"/>
      <c r="AH31" s="21"/>
      <c r="AI31" s="24"/>
    </row>
    <row r="32" spans="1:87" s="31" customFormat="1" ht="17.100000000000001" customHeight="1" x14ac:dyDescent="0.25">
      <c r="A32" s="108" t="s">
        <v>25</v>
      </c>
      <c r="B32" s="103">
        <f>B33+B34+B35</f>
        <v>45659.4</v>
      </c>
      <c r="C32" s="103">
        <f>C34+C35</f>
        <v>45659.4</v>
      </c>
      <c r="D32" s="103">
        <f>D34+D35</f>
        <v>1968.49</v>
      </c>
      <c r="E32" s="103">
        <f t="shared" ref="E32" si="18">E33+E34+E35</f>
        <v>1968.49</v>
      </c>
      <c r="F32" s="103">
        <f>E32/B32*100</f>
        <v>4.3112480672106948</v>
      </c>
      <c r="G32" s="103">
        <f>E32/C32*100</f>
        <v>4.3112480672106948</v>
      </c>
      <c r="H32" s="104">
        <v>0</v>
      </c>
      <c r="I32" s="104">
        <v>0</v>
      </c>
      <c r="J32" s="104">
        <v>0</v>
      </c>
      <c r="K32" s="104">
        <v>0</v>
      </c>
      <c r="L32" s="104">
        <f t="shared" ref="L32:Z32" si="19">L33+L34+L35</f>
        <v>2163.1799999999998</v>
      </c>
      <c r="M32" s="104">
        <f t="shared" si="19"/>
        <v>194.69</v>
      </c>
      <c r="N32" s="104">
        <f t="shared" si="19"/>
        <v>0</v>
      </c>
      <c r="O32" s="104">
        <f t="shared" si="19"/>
        <v>1968.49</v>
      </c>
      <c r="P32" s="104">
        <f t="shared" si="19"/>
        <v>39</v>
      </c>
      <c r="Q32" s="104">
        <f t="shared" si="19"/>
        <v>39</v>
      </c>
      <c r="R32" s="104">
        <f t="shared" si="19"/>
        <v>0</v>
      </c>
      <c r="S32" s="104">
        <f t="shared" si="19"/>
        <v>0</v>
      </c>
      <c r="T32" s="104">
        <f t="shared" si="19"/>
        <v>0</v>
      </c>
      <c r="U32" s="104">
        <f t="shared" si="19"/>
        <v>0</v>
      </c>
      <c r="V32" s="104">
        <f t="shared" si="19"/>
        <v>14091.02</v>
      </c>
      <c r="W32" s="104">
        <f t="shared" si="19"/>
        <v>0</v>
      </c>
      <c r="X32" s="104">
        <f t="shared" si="19"/>
        <v>29366.17</v>
      </c>
      <c r="Y32" s="104">
        <f t="shared" si="19"/>
        <v>0</v>
      </c>
      <c r="Z32" s="104">
        <f t="shared" si="19"/>
        <v>0</v>
      </c>
      <c r="AA32" s="104">
        <f>AA33+AA34+AA35</f>
        <v>0</v>
      </c>
      <c r="AB32" s="104">
        <f>AB33+AB34+AB35</f>
        <v>0</v>
      </c>
      <c r="AC32" s="104">
        <f>AC33+AC34+AC35</f>
        <v>0</v>
      </c>
      <c r="AD32" s="104">
        <f>AD33+AD34+AD35</f>
        <v>0.03</v>
      </c>
      <c r="AE32" s="104">
        <v>0</v>
      </c>
      <c r="AF32" s="165"/>
      <c r="AG32" s="6"/>
      <c r="AH32" s="6"/>
      <c r="AI32" s="18"/>
    </row>
    <row r="33" spans="1:35" s="31" customFormat="1" ht="17.100000000000001" customHeight="1" x14ac:dyDescent="0.25">
      <c r="A33" s="108" t="s">
        <v>26</v>
      </c>
      <c r="B33" s="103">
        <v>0</v>
      </c>
      <c r="C33" s="103">
        <f t="shared" ref="C33:D33" si="20">L33</f>
        <v>0</v>
      </c>
      <c r="D33" s="103">
        <f t="shared" si="20"/>
        <v>0</v>
      </c>
      <c r="E33" s="103">
        <v>0</v>
      </c>
      <c r="F33" s="103" t="e">
        <f>E33/B33*100</f>
        <v>#DIV/0!</v>
      </c>
      <c r="G33" s="103" t="e">
        <f>E33/C33*100</f>
        <v>#DIV/0!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f>Z34+Z35+Z36</f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65"/>
      <c r="AG33" s="6"/>
      <c r="AH33" s="6"/>
      <c r="AI33" s="18"/>
    </row>
    <row r="34" spans="1:35" s="31" customFormat="1" ht="17.100000000000001" customHeight="1" x14ac:dyDescent="0.25">
      <c r="A34" s="110" t="s">
        <v>27</v>
      </c>
      <c r="B34" s="103">
        <f>H34+J34+L34+N34+P34+R34+T34+V34+X34+Z34+AB34+AD34</f>
        <v>41454.1</v>
      </c>
      <c r="C34" s="103">
        <f>L34+N34+P34+R34+T34+V34+X34+Z34+AB34+AD34</f>
        <v>41454.1</v>
      </c>
      <c r="D34" s="103">
        <f>E34</f>
        <v>1968.49</v>
      </c>
      <c r="E34" s="103">
        <f>O34+W34+Y34</f>
        <v>1968.49</v>
      </c>
      <c r="F34" s="103">
        <f>E34/B34*100</f>
        <v>4.7486014652350432</v>
      </c>
      <c r="G34" s="103">
        <f>E34/C34*100</f>
        <v>4.7486014652350432</v>
      </c>
      <c r="H34" s="109">
        <v>0</v>
      </c>
      <c r="I34" s="109">
        <v>0</v>
      </c>
      <c r="J34" s="109">
        <v>0</v>
      </c>
      <c r="K34" s="109">
        <v>0</v>
      </c>
      <c r="L34" s="109">
        <v>1968.49</v>
      </c>
      <c r="M34" s="109">
        <v>0</v>
      </c>
      <c r="N34" s="109">
        <v>0</v>
      </c>
      <c r="O34" s="109">
        <v>1968.49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12822.83</v>
      </c>
      <c r="W34" s="109">
        <v>0</v>
      </c>
      <c r="X34" s="109">
        <v>26662.78</v>
      </c>
      <c r="Y34" s="109">
        <v>0</v>
      </c>
      <c r="Z34" s="109">
        <f>Z35+Z36+Z37</f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65"/>
      <c r="AG34" s="6"/>
      <c r="AH34" s="6"/>
      <c r="AI34" s="18"/>
    </row>
    <row r="35" spans="1:35" s="31" customFormat="1" ht="17.100000000000001" customHeight="1" x14ac:dyDescent="0.25">
      <c r="A35" s="108" t="s">
        <v>28</v>
      </c>
      <c r="B35" s="103">
        <f t="shared" ref="B35:B36" si="21">H35+J35+L35+N35+P35+R35+T35+V35+X35+Z35+AB35+AD35</f>
        <v>4205.3</v>
      </c>
      <c r="C35" s="103">
        <f>L35+N35+P35+R35+T35+V35+X35+Z35+AB35+AD35</f>
        <v>4205.3</v>
      </c>
      <c r="D35" s="103">
        <f t="shared" ref="D35:D36" si="22">E35</f>
        <v>0</v>
      </c>
      <c r="E35" s="103">
        <f t="shared" ref="E35:E36" si="23">O35+W35+Y35</f>
        <v>0</v>
      </c>
      <c r="F35" s="103">
        <f t="shared" ref="F35" si="24">E35/B35*100</f>
        <v>0</v>
      </c>
      <c r="G35" s="103">
        <f t="shared" ref="G35:G36" si="25">E35/C35*100</f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194.69</v>
      </c>
      <c r="M35" s="109">
        <v>194.69</v>
      </c>
      <c r="N35" s="109">
        <v>0</v>
      </c>
      <c r="O35" s="109">
        <v>0</v>
      </c>
      <c r="P35" s="109">
        <v>39</v>
      </c>
      <c r="Q35" s="109">
        <v>39</v>
      </c>
      <c r="R35" s="109">
        <v>0</v>
      </c>
      <c r="S35" s="109">
        <v>0</v>
      </c>
      <c r="T35" s="109">
        <v>0</v>
      </c>
      <c r="U35" s="109">
        <v>0</v>
      </c>
      <c r="V35" s="109">
        <v>1268.19</v>
      </c>
      <c r="W35" s="109">
        <v>0</v>
      </c>
      <c r="X35" s="109">
        <v>2703.39</v>
      </c>
      <c r="Y35" s="109">
        <v>0</v>
      </c>
      <c r="Z35" s="109">
        <f>Z36+Z37+Z38</f>
        <v>0</v>
      </c>
      <c r="AA35" s="109">
        <v>0</v>
      </c>
      <c r="AB35" s="109">
        <v>0</v>
      </c>
      <c r="AC35" s="109">
        <v>0</v>
      </c>
      <c r="AD35" s="109">
        <v>0.03</v>
      </c>
      <c r="AE35" s="109">
        <v>0</v>
      </c>
      <c r="AF35" s="165"/>
      <c r="AG35" s="6"/>
      <c r="AH35" s="6"/>
      <c r="AI35" s="18"/>
    </row>
    <row r="36" spans="1:35" s="31" customFormat="1" ht="199.5" customHeight="1" x14ac:dyDescent="0.25">
      <c r="A36" s="108" t="s">
        <v>31</v>
      </c>
      <c r="B36" s="103">
        <f t="shared" si="21"/>
        <v>4099.8999999999996</v>
      </c>
      <c r="C36" s="103">
        <f>L36+N36+P36+R36+T36+V36+X36+Z36+AB36+AD36</f>
        <v>4099.8999999999996</v>
      </c>
      <c r="D36" s="103">
        <f t="shared" si="22"/>
        <v>0</v>
      </c>
      <c r="E36" s="103">
        <f t="shared" si="23"/>
        <v>0</v>
      </c>
      <c r="F36" s="104">
        <v>0</v>
      </c>
      <c r="G36" s="104">
        <f t="shared" si="25"/>
        <v>0</v>
      </c>
      <c r="H36" s="111">
        <v>0</v>
      </c>
      <c r="I36" s="111">
        <v>0</v>
      </c>
      <c r="J36" s="111">
        <v>0</v>
      </c>
      <c r="K36" s="111">
        <v>0</v>
      </c>
      <c r="L36" s="104">
        <f>L35</f>
        <v>194.69</v>
      </c>
      <c r="M36" s="104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1268.19</v>
      </c>
      <c r="W36" s="111">
        <v>0</v>
      </c>
      <c r="X36" s="111">
        <v>2637.02</v>
      </c>
      <c r="Y36" s="111">
        <v>0</v>
      </c>
      <c r="Z36" s="111">
        <f>Z37+Z38+Z39</f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66"/>
      <c r="AG36" s="6"/>
      <c r="AH36" s="6"/>
      <c r="AI36" s="18"/>
    </row>
    <row r="37" spans="1:35" s="22" customFormat="1" ht="34.5" customHeight="1" x14ac:dyDescent="0.25">
      <c r="A37" s="107" t="s">
        <v>33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9"/>
      <c r="AG37" s="21"/>
      <c r="AH37" s="21"/>
      <c r="AI37" s="17"/>
    </row>
    <row r="38" spans="1:35" s="31" customFormat="1" ht="15" customHeight="1" x14ac:dyDescent="0.25">
      <c r="A38" s="102" t="s">
        <v>25</v>
      </c>
      <c r="B38" s="103">
        <f>B39+B40+B41</f>
        <v>8036</v>
      </c>
      <c r="C38" s="103">
        <f t="shared" ref="C38:E38" si="26">C39+C40+C41</f>
        <v>0</v>
      </c>
      <c r="D38" s="103">
        <f t="shared" si="26"/>
        <v>0</v>
      </c>
      <c r="E38" s="103">
        <f t="shared" si="26"/>
        <v>0</v>
      </c>
      <c r="F38" s="103">
        <f>E38/B38*100</f>
        <v>0</v>
      </c>
      <c r="G38" s="103" t="e">
        <f>E38/C38*100</f>
        <v>#DIV/0!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>AD41+AD40</f>
        <v>8036</v>
      </c>
      <c r="AE38" s="104">
        <v>0</v>
      </c>
      <c r="AF38" s="177" t="s">
        <v>70</v>
      </c>
      <c r="AG38" s="6"/>
      <c r="AH38" s="6"/>
      <c r="AI38" s="18"/>
    </row>
    <row r="39" spans="1:35" s="31" customFormat="1" x14ac:dyDescent="0.25">
      <c r="A39" s="102" t="s">
        <v>26</v>
      </c>
      <c r="B39" s="103">
        <v>0</v>
      </c>
      <c r="C39" s="103">
        <f>H39</f>
        <v>0</v>
      </c>
      <c r="D39" s="103">
        <v>0</v>
      </c>
      <c r="E39" s="103">
        <v>0</v>
      </c>
      <c r="F39" s="103" t="e">
        <f>E39/B39*100</f>
        <v>#DIV/0!</v>
      </c>
      <c r="G39" s="103" t="e">
        <f>E39/C39*100</f>
        <v>#DIV/0!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78"/>
      <c r="AG39" s="6"/>
      <c r="AH39" s="6"/>
      <c r="AI39" s="18"/>
    </row>
    <row r="40" spans="1:35" s="31" customFormat="1" x14ac:dyDescent="0.25">
      <c r="A40" s="102" t="s">
        <v>34</v>
      </c>
      <c r="B40" s="103">
        <f>H40+J40+L40+N40+P40+R40+T40+V40+X40+Z40+AB40+AD40</f>
        <v>0</v>
      </c>
      <c r="C40" s="103">
        <f>H40</f>
        <v>0</v>
      </c>
      <c r="D40" s="103">
        <v>0</v>
      </c>
      <c r="E40" s="103">
        <v>0</v>
      </c>
      <c r="F40" s="103" t="e">
        <f>E40/B40*100</f>
        <v>#DIV/0!</v>
      </c>
      <c r="G40" s="103" t="e">
        <f>E40/C40*100</f>
        <v>#DIV/0!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78"/>
      <c r="AG40" s="6"/>
      <c r="AH40" s="6"/>
      <c r="AI40" s="18"/>
    </row>
    <row r="41" spans="1:35" s="31" customFormat="1" x14ac:dyDescent="0.25">
      <c r="A41" s="102" t="s">
        <v>28</v>
      </c>
      <c r="B41" s="103">
        <f>H41+J41+L41+N41+P41+R41+T41+V41+X41+Z41+AB41+AD41</f>
        <v>8036</v>
      </c>
      <c r="C41" s="103">
        <f>H41</f>
        <v>0</v>
      </c>
      <c r="D41" s="103">
        <v>0</v>
      </c>
      <c r="E41" s="103">
        <v>0</v>
      </c>
      <c r="F41" s="103">
        <f>E41/B41*100</f>
        <v>0</v>
      </c>
      <c r="G41" s="103" t="e">
        <f>E41/C41*100</f>
        <v>#DIV/0!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8036</v>
      </c>
      <c r="AE41" s="104">
        <v>0</v>
      </c>
      <c r="AF41" s="178"/>
      <c r="AG41" s="6"/>
      <c r="AH41" s="6"/>
      <c r="AI41" s="18"/>
    </row>
    <row r="42" spans="1:35" s="31" customFormat="1" ht="48.75" customHeight="1" x14ac:dyDescent="0.25">
      <c r="A42" s="102" t="s">
        <v>31</v>
      </c>
      <c r="B42" s="104">
        <v>0</v>
      </c>
      <c r="C42" s="104">
        <f>H42</f>
        <v>0</v>
      </c>
      <c r="D42" s="104">
        <v>0</v>
      </c>
      <c r="E42" s="104">
        <v>0</v>
      </c>
      <c r="F42" s="104" t="e">
        <f>E42/B42*100</f>
        <v>#DIV/0!</v>
      </c>
      <c r="G42" s="104" t="e">
        <f>E42/C42*100</f>
        <v>#DIV/0!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79"/>
      <c r="AG42" s="6"/>
      <c r="AH42" s="6"/>
      <c r="AI42" s="18"/>
    </row>
    <row r="43" spans="1:35" s="22" customFormat="1" ht="30" customHeight="1" x14ac:dyDescent="0.25">
      <c r="A43" s="112" t="s">
        <v>35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20"/>
      <c r="AG43" s="21"/>
      <c r="AH43" s="21"/>
      <c r="AI43" s="17"/>
    </row>
    <row r="44" spans="1:35" s="31" customFormat="1" x14ac:dyDescent="0.25">
      <c r="A44" s="102" t="s">
        <v>25</v>
      </c>
      <c r="B44" s="104">
        <f t="shared" ref="B44:C44" si="27">B51</f>
        <v>100155.88</v>
      </c>
      <c r="C44" s="104">
        <f t="shared" si="27"/>
        <v>6265.11</v>
      </c>
      <c r="D44" s="103">
        <f t="shared" ref="D44:E49" si="28">D47+D49</f>
        <v>2789.23</v>
      </c>
      <c r="E44" s="103">
        <f t="shared" si="28"/>
        <v>709</v>
      </c>
      <c r="F44" s="103">
        <f t="shared" ref="F44:F49" si="29">E44/B44*100</f>
        <v>0.70789653088765225</v>
      </c>
      <c r="G44" s="104">
        <f t="shared" ref="G44:G48" si="30">E44/C44*100</f>
        <v>11.316640888986786</v>
      </c>
      <c r="H44" s="113">
        <f>H47+H49</f>
        <v>354.5</v>
      </c>
      <c r="I44" s="113">
        <f t="shared" ref="I44:AD44" si="31">I47+I49</f>
        <v>0</v>
      </c>
      <c r="J44" s="113">
        <f t="shared" si="31"/>
        <v>0</v>
      </c>
      <c r="K44" s="113">
        <f t="shared" si="31"/>
        <v>354.5</v>
      </c>
      <c r="L44" s="113">
        <f t="shared" si="31"/>
        <v>0</v>
      </c>
      <c r="M44" s="113">
        <f t="shared" si="31"/>
        <v>0</v>
      </c>
      <c r="N44" s="113">
        <f t="shared" si="31"/>
        <v>0</v>
      </c>
      <c r="O44" s="113">
        <f t="shared" si="31"/>
        <v>0</v>
      </c>
      <c r="P44" s="113">
        <f t="shared" si="31"/>
        <v>3471.08</v>
      </c>
      <c r="Q44" s="113">
        <f t="shared" si="31"/>
        <v>0</v>
      </c>
      <c r="R44" s="113">
        <f t="shared" si="31"/>
        <v>1551.92</v>
      </c>
      <c r="S44" s="113">
        <f t="shared" si="31"/>
        <v>1551.92</v>
      </c>
      <c r="T44" s="113">
        <f t="shared" si="31"/>
        <v>882.81</v>
      </c>
      <c r="U44" s="113">
        <f t="shared" si="31"/>
        <v>882.81</v>
      </c>
      <c r="V44" s="113">
        <f t="shared" si="31"/>
        <v>0</v>
      </c>
      <c r="W44" s="113">
        <f t="shared" si="31"/>
        <v>0</v>
      </c>
      <c r="X44" s="113">
        <f t="shared" si="31"/>
        <v>333.8</v>
      </c>
      <c r="Y44" s="113">
        <f t="shared" si="31"/>
        <v>0</v>
      </c>
      <c r="Z44" s="113">
        <f t="shared" si="31"/>
        <v>4.8</v>
      </c>
      <c r="AA44" s="113">
        <f t="shared" si="31"/>
        <v>0</v>
      </c>
      <c r="AB44" s="113">
        <f t="shared" si="31"/>
        <v>0</v>
      </c>
      <c r="AC44" s="113">
        <f t="shared" si="31"/>
        <v>0</v>
      </c>
      <c r="AD44" s="113">
        <f t="shared" si="31"/>
        <v>93890.77</v>
      </c>
      <c r="AE44" s="113">
        <v>0</v>
      </c>
      <c r="AF44" s="177" t="s">
        <v>61</v>
      </c>
      <c r="AG44" s="6"/>
      <c r="AH44" s="6"/>
      <c r="AI44" s="18"/>
    </row>
    <row r="45" spans="1:35" s="31" customFormat="1" x14ac:dyDescent="0.25">
      <c r="A45" s="102" t="s">
        <v>26</v>
      </c>
      <c r="B45" s="104">
        <f t="shared" ref="B45:C45" si="32">B52</f>
        <v>0</v>
      </c>
      <c r="C45" s="104">
        <f t="shared" si="32"/>
        <v>0</v>
      </c>
      <c r="D45" s="103">
        <v>0</v>
      </c>
      <c r="E45" s="103">
        <f>0</f>
        <v>0</v>
      </c>
      <c r="F45" s="114" t="e">
        <f t="shared" si="29"/>
        <v>#DIV/0!</v>
      </c>
      <c r="G45" s="104" t="e">
        <f t="shared" si="30"/>
        <v>#DIV/0!</v>
      </c>
      <c r="H45" s="113">
        <f>H52</f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78"/>
      <c r="AG45" s="6"/>
      <c r="AH45" s="6"/>
      <c r="AI45" s="18"/>
    </row>
    <row r="46" spans="1:35" s="31" customFormat="1" x14ac:dyDescent="0.25">
      <c r="A46" s="106" t="s">
        <v>27</v>
      </c>
      <c r="B46" s="104">
        <f t="shared" ref="B46:C46" si="33">B53</f>
        <v>0</v>
      </c>
      <c r="C46" s="104">
        <f t="shared" si="33"/>
        <v>0</v>
      </c>
      <c r="D46" s="103">
        <v>0</v>
      </c>
      <c r="E46" s="103">
        <v>0</v>
      </c>
      <c r="F46" s="103" t="e">
        <f t="shared" si="29"/>
        <v>#DIV/0!</v>
      </c>
      <c r="G46" s="104" t="e">
        <f t="shared" si="30"/>
        <v>#DIV/0!</v>
      </c>
      <c r="H46" s="113">
        <f>H53</f>
        <v>0</v>
      </c>
      <c r="I46" s="113">
        <f t="shared" ref="I46:AD49" si="34">I53</f>
        <v>0</v>
      </c>
      <c r="J46" s="113">
        <f t="shared" si="34"/>
        <v>0</v>
      </c>
      <c r="K46" s="113">
        <f t="shared" si="34"/>
        <v>0</v>
      </c>
      <c r="L46" s="113">
        <f t="shared" si="34"/>
        <v>0</v>
      </c>
      <c r="M46" s="113">
        <f t="shared" si="34"/>
        <v>0</v>
      </c>
      <c r="N46" s="113">
        <f t="shared" si="34"/>
        <v>0</v>
      </c>
      <c r="O46" s="113">
        <f t="shared" si="34"/>
        <v>0</v>
      </c>
      <c r="P46" s="113">
        <f t="shared" si="34"/>
        <v>0</v>
      </c>
      <c r="Q46" s="113">
        <f t="shared" si="34"/>
        <v>0</v>
      </c>
      <c r="R46" s="113">
        <f t="shared" si="34"/>
        <v>0</v>
      </c>
      <c r="S46" s="113">
        <f t="shared" si="34"/>
        <v>0</v>
      </c>
      <c r="T46" s="113">
        <f t="shared" si="34"/>
        <v>0</v>
      </c>
      <c r="U46" s="113">
        <f t="shared" si="34"/>
        <v>0</v>
      </c>
      <c r="V46" s="113">
        <f t="shared" si="34"/>
        <v>0</v>
      </c>
      <c r="W46" s="113">
        <f t="shared" si="34"/>
        <v>0</v>
      </c>
      <c r="X46" s="113">
        <f t="shared" si="34"/>
        <v>0</v>
      </c>
      <c r="Y46" s="113">
        <f t="shared" si="34"/>
        <v>0</v>
      </c>
      <c r="Z46" s="113">
        <f t="shared" si="34"/>
        <v>0</v>
      </c>
      <c r="AA46" s="113">
        <f t="shared" si="34"/>
        <v>0</v>
      </c>
      <c r="AB46" s="113">
        <f t="shared" si="34"/>
        <v>0</v>
      </c>
      <c r="AC46" s="113">
        <f t="shared" si="34"/>
        <v>0</v>
      </c>
      <c r="AD46" s="113">
        <f t="shared" si="34"/>
        <v>0</v>
      </c>
      <c r="AE46" s="113">
        <v>0</v>
      </c>
      <c r="AF46" s="178"/>
      <c r="AG46" s="6"/>
      <c r="AH46" s="6"/>
      <c r="AI46" s="18"/>
    </row>
    <row r="47" spans="1:35" s="31" customFormat="1" x14ac:dyDescent="0.25">
      <c r="A47" s="102" t="s">
        <v>28</v>
      </c>
      <c r="B47" s="104">
        <f t="shared" ref="B47:C47" si="35">B54</f>
        <v>359.3</v>
      </c>
      <c r="C47" s="104">
        <f t="shared" si="35"/>
        <v>359.3</v>
      </c>
      <c r="D47" s="103">
        <f>D54</f>
        <v>354.5</v>
      </c>
      <c r="E47" s="103">
        <f>D47</f>
        <v>354.5</v>
      </c>
      <c r="F47" s="103">
        <f t="shared" si="29"/>
        <v>98.664069023100467</v>
      </c>
      <c r="G47" s="104">
        <f t="shared" si="30"/>
        <v>98.664069023100467</v>
      </c>
      <c r="H47" s="115">
        <f>H54</f>
        <v>354.5</v>
      </c>
      <c r="I47" s="115">
        <f t="shared" si="34"/>
        <v>0</v>
      </c>
      <c r="J47" s="115">
        <f t="shared" si="34"/>
        <v>0</v>
      </c>
      <c r="K47" s="115">
        <f t="shared" si="34"/>
        <v>354.5</v>
      </c>
      <c r="L47" s="115">
        <f t="shared" si="34"/>
        <v>0</v>
      </c>
      <c r="M47" s="115">
        <f t="shared" si="34"/>
        <v>0</v>
      </c>
      <c r="N47" s="115">
        <f t="shared" si="34"/>
        <v>0</v>
      </c>
      <c r="O47" s="115">
        <f t="shared" si="34"/>
        <v>0</v>
      </c>
      <c r="P47" s="115">
        <f t="shared" si="34"/>
        <v>0</v>
      </c>
      <c r="Q47" s="115">
        <f t="shared" si="34"/>
        <v>0</v>
      </c>
      <c r="R47" s="115">
        <f t="shared" si="34"/>
        <v>0</v>
      </c>
      <c r="S47" s="115">
        <f t="shared" si="34"/>
        <v>0</v>
      </c>
      <c r="T47" s="115">
        <f t="shared" si="34"/>
        <v>0</v>
      </c>
      <c r="U47" s="115">
        <f t="shared" si="34"/>
        <v>0</v>
      </c>
      <c r="V47" s="115">
        <f t="shared" si="34"/>
        <v>0</v>
      </c>
      <c r="W47" s="115">
        <f t="shared" si="34"/>
        <v>0</v>
      </c>
      <c r="X47" s="115">
        <v>333.8</v>
      </c>
      <c r="Y47" s="115">
        <f t="shared" si="34"/>
        <v>0</v>
      </c>
      <c r="Z47" s="115">
        <f t="shared" si="34"/>
        <v>4.8</v>
      </c>
      <c r="AA47" s="115">
        <f t="shared" si="34"/>
        <v>0</v>
      </c>
      <c r="AB47" s="115">
        <f t="shared" si="34"/>
        <v>0</v>
      </c>
      <c r="AC47" s="115">
        <f t="shared" si="34"/>
        <v>0</v>
      </c>
      <c r="AD47" s="115">
        <f t="shared" si="34"/>
        <v>0</v>
      </c>
      <c r="AE47" s="115">
        <v>0</v>
      </c>
      <c r="AF47" s="178"/>
      <c r="AG47" s="6"/>
      <c r="AH47" s="6"/>
      <c r="AI47" s="18"/>
    </row>
    <row r="48" spans="1:35" s="31" customFormat="1" x14ac:dyDescent="0.25">
      <c r="A48" s="102" t="s">
        <v>31</v>
      </c>
      <c r="B48" s="104">
        <f t="shared" ref="B48:C48" si="36">B55</f>
        <v>0</v>
      </c>
      <c r="C48" s="104">
        <f t="shared" si="36"/>
        <v>0</v>
      </c>
      <c r="D48" s="104">
        <f>C48</f>
        <v>0</v>
      </c>
      <c r="E48" s="104">
        <v>0</v>
      </c>
      <c r="F48" s="103" t="e">
        <f t="shared" si="29"/>
        <v>#DIV/0!</v>
      </c>
      <c r="G48" s="104" t="e">
        <f t="shared" si="30"/>
        <v>#DIV/0!</v>
      </c>
      <c r="H48" s="113">
        <f>H55</f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f t="shared" si="34"/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78"/>
      <c r="AG48" s="6"/>
      <c r="AH48" s="6"/>
      <c r="AI48" s="18"/>
    </row>
    <row r="49" spans="1:35" s="31" customFormat="1" x14ac:dyDescent="0.25">
      <c r="A49" s="102" t="s">
        <v>36</v>
      </c>
      <c r="B49" s="104">
        <f>B56</f>
        <v>99796.58</v>
      </c>
      <c r="C49" s="104">
        <f>C56</f>
        <v>5905.8099999999995</v>
      </c>
      <c r="D49" s="104">
        <f>D56</f>
        <v>2434.73</v>
      </c>
      <c r="E49" s="104">
        <f t="shared" si="28"/>
        <v>354.5</v>
      </c>
      <c r="F49" s="103">
        <f t="shared" si="29"/>
        <v>0.35522259380030857</v>
      </c>
      <c r="G49" s="104">
        <f>E49/C49*100</f>
        <v>6.0025635772231078</v>
      </c>
      <c r="H49" s="115">
        <f>H56</f>
        <v>0</v>
      </c>
      <c r="I49" s="115">
        <f t="shared" ref="I49:V49" si="37">I56</f>
        <v>0</v>
      </c>
      <c r="J49" s="115">
        <f t="shared" si="37"/>
        <v>0</v>
      </c>
      <c r="K49" s="115">
        <f t="shared" si="37"/>
        <v>0</v>
      </c>
      <c r="L49" s="115">
        <f t="shared" si="37"/>
        <v>0</v>
      </c>
      <c r="M49" s="115">
        <f t="shared" si="37"/>
        <v>0</v>
      </c>
      <c r="N49" s="115">
        <f t="shared" si="37"/>
        <v>0</v>
      </c>
      <c r="O49" s="115">
        <f t="shared" si="37"/>
        <v>0</v>
      </c>
      <c r="P49" s="115">
        <f t="shared" si="37"/>
        <v>3471.08</v>
      </c>
      <c r="Q49" s="115">
        <f t="shared" si="37"/>
        <v>0</v>
      </c>
      <c r="R49" s="115">
        <f t="shared" si="37"/>
        <v>1551.92</v>
      </c>
      <c r="S49" s="115">
        <f t="shared" si="37"/>
        <v>1551.92</v>
      </c>
      <c r="T49" s="115">
        <f t="shared" si="37"/>
        <v>882.81</v>
      </c>
      <c r="U49" s="115">
        <f t="shared" si="37"/>
        <v>882.81</v>
      </c>
      <c r="V49" s="115">
        <f t="shared" si="37"/>
        <v>0</v>
      </c>
      <c r="W49" s="115">
        <f t="shared" si="34"/>
        <v>0</v>
      </c>
      <c r="X49" s="115">
        <f t="shared" si="34"/>
        <v>0</v>
      </c>
      <c r="Y49" s="115">
        <f t="shared" si="34"/>
        <v>0</v>
      </c>
      <c r="Z49" s="115">
        <f t="shared" si="34"/>
        <v>0</v>
      </c>
      <c r="AA49" s="115">
        <f t="shared" si="34"/>
        <v>0</v>
      </c>
      <c r="AB49" s="115">
        <f t="shared" si="34"/>
        <v>0</v>
      </c>
      <c r="AC49" s="115">
        <f t="shared" si="34"/>
        <v>0</v>
      </c>
      <c r="AD49" s="115">
        <f t="shared" si="34"/>
        <v>93890.77</v>
      </c>
      <c r="AE49" s="115">
        <v>0</v>
      </c>
      <c r="AF49" s="178"/>
      <c r="AG49" s="6"/>
      <c r="AH49" s="6"/>
      <c r="AI49" s="18"/>
    </row>
    <row r="50" spans="1:35" s="22" customFormat="1" ht="33.75" customHeight="1" x14ac:dyDescent="0.25">
      <c r="A50" s="116" t="s">
        <v>74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78"/>
      <c r="AG50" s="21"/>
      <c r="AH50" s="21"/>
      <c r="AI50" s="17"/>
    </row>
    <row r="51" spans="1:35" s="31" customFormat="1" ht="16.5" customHeight="1" x14ac:dyDescent="0.25">
      <c r="A51" s="108" t="s">
        <v>25</v>
      </c>
      <c r="B51" s="103">
        <f>B54+B56</f>
        <v>100155.88</v>
      </c>
      <c r="C51" s="103">
        <f t="shared" ref="C51:E51" si="38">C54+C56</f>
        <v>6265.11</v>
      </c>
      <c r="D51" s="103">
        <f t="shared" si="38"/>
        <v>2789.23</v>
      </c>
      <c r="E51" s="103">
        <f t="shared" si="38"/>
        <v>2789.23</v>
      </c>
      <c r="F51" s="103">
        <f t="shared" ref="F51:F56" si="39">E51/B51*100</f>
        <v>2.7848889151590499</v>
      </c>
      <c r="G51" s="103">
        <f>E51/C51*100</f>
        <v>44.520048331154605</v>
      </c>
      <c r="H51" s="104">
        <f t="shared" ref="H51:AC51" si="40">H54</f>
        <v>354.5</v>
      </c>
      <c r="I51" s="104">
        <f t="shared" si="40"/>
        <v>0</v>
      </c>
      <c r="J51" s="104">
        <f t="shared" si="40"/>
        <v>0</v>
      </c>
      <c r="K51" s="104">
        <f t="shared" si="40"/>
        <v>354.5</v>
      </c>
      <c r="L51" s="104">
        <f t="shared" si="40"/>
        <v>0</v>
      </c>
      <c r="M51" s="104">
        <f t="shared" si="40"/>
        <v>0</v>
      </c>
      <c r="N51" s="104">
        <f t="shared" si="40"/>
        <v>0</v>
      </c>
      <c r="O51" s="104">
        <f t="shared" si="40"/>
        <v>0</v>
      </c>
      <c r="P51" s="104">
        <f t="shared" si="40"/>
        <v>0</v>
      </c>
      <c r="Q51" s="104">
        <f t="shared" si="40"/>
        <v>0</v>
      </c>
      <c r="R51" s="104">
        <f t="shared" si="40"/>
        <v>0</v>
      </c>
      <c r="S51" s="104">
        <f t="shared" si="40"/>
        <v>0</v>
      </c>
      <c r="T51" s="104">
        <f t="shared" si="40"/>
        <v>0</v>
      </c>
      <c r="U51" s="104">
        <f t="shared" si="40"/>
        <v>0</v>
      </c>
      <c r="V51" s="104">
        <f t="shared" si="40"/>
        <v>0</v>
      </c>
      <c r="W51" s="104">
        <f t="shared" si="40"/>
        <v>0</v>
      </c>
      <c r="X51" s="104">
        <f t="shared" si="40"/>
        <v>0</v>
      </c>
      <c r="Y51" s="104">
        <f t="shared" si="40"/>
        <v>0</v>
      </c>
      <c r="Z51" s="104">
        <f t="shared" si="40"/>
        <v>4.8</v>
      </c>
      <c r="AA51" s="104">
        <f t="shared" si="40"/>
        <v>0</v>
      </c>
      <c r="AB51" s="104">
        <f t="shared" si="40"/>
        <v>0</v>
      </c>
      <c r="AC51" s="104">
        <f t="shared" si="40"/>
        <v>0</v>
      </c>
      <c r="AD51" s="104">
        <f>AD54</f>
        <v>0</v>
      </c>
      <c r="AE51" s="104">
        <v>0</v>
      </c>
      <c r="AF51" s="178"/>
      <c r="AG51" s="6"/>
      <c r="AH51" s="6"/>
      <c r="AI51" s="18"/>
    </row>
    <row r="52" spans="1:35" s="31" customFormat="1" ht="16.5" customHeight="1" x14ac:dyDescent="0.25">
      <c r="A52" s="108" t="s">
        <v>26</v>
      </c>
      <c r="B52" s="103">
        <v>0</v>
      </c>
      <c r="C52" s="103">
        <f>H52+J52+L52+N52+P52+R52+T52+V52+X52</f>
        <v>0</v>
      </c>
      <c r="D52" s="103">
        <f>I52+K52+M52+O52+Q52+S52+U52+W52+Y52</f>
        <v>0</v>
      </c>
      <c r="E52" s="103">
        <f>I52+K52+M52+O52+Q52+S52+U52</f>
        <v>0</v>
      </c>
      <c r="F52" s="103" t="e">
        <f t="shared" si="39"/>
        <v>#DIV/0!</v>
      </c>
      <c r="G52" s="103" t="e">
        <f>E52/C52*100</f>
        <v>#DIV/0!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f>Z55+Z57</f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78"/>
      <c r="AG52" s="6"/>
      <c r="AH52" s="6"/>
      <c r="AI52" s="18"/>
    </row>
    <row r="53" spans="1:35" s="31" customFormat="1" ht="16.5" customHeight="1" x14ac:dyDescent="0.25">
      <c r="A53" s="117" t="s">
        <v>27</v>
      </c>
      <c r="B53" s="103">
        <f>H53+J53+L53+N53+P53+R53+T53+V53+X53+Z53+AB53+AD53</f>
        <v>0</v>
      </c>
      <c r="C53" s="103">
        <f>H53+J53+L53+N53+P53+R53+T53+V53+X53</f>
        <v>0</v>
      </c>
      <c r="D53" s="103">
        <f>I53+K53+M53+O53+Q53+S53+U53+W53+Y53</f>
        <v>0</v>
      </c>
      <c r="E53" s="103">
        <f t="shared" ref="E53" si="41">I53+K53+M53+O53+Q53+S53+U53</f>
        <v>0</v>
      </c>
      <c r="F53" s="103" t="e">
        <f t="shared" si="39"/>
        <v>#DIV/0!</v>
      </c>
      <c r="G53" s="103" t="e">
        <f t="shared" ref="G53:G54" si="42">E53/C53*100</f>
        <v>#DIV/0!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f>Z56+Z58</f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78"/>
      <c r="AG53" s="6"/>
      <c r="AH53" s="6"/>
      <c r="AI53" s="18"/>
    </row>
    <row r="54" spans="1:35" s="31" customFormat="1" ht="16.5" customHeight="1" x14ac:dyDescent="0.25">
      <c r="A54" s="108" t="s">
        <v>28</v>
      </c>
      <c r="B54" s="103">
        <f>H54+J54+L54+N54+P54+R54+T54+V54+X54+Z54+AB54+AD54</f>
        <v>359.3</v>
      </c>
      <c r="C54" s="103">
        <f>H54+J54+L54+N54+P54+R54+T54+V54+X54+Z54+AB54</f>
        <v>359.3</v>
      </c>
      <c r="D54" s="103">
        <f>E54</f>
        <v>354.5</v>
      </c>
      <c r="E54" s="103">
        <f>I54+K54+M54+O54+Q54+S54+U54+W54+Y54+AA54</f>
        <v>354.5</v>
      </c>
      <c r="F54" s="103">
        <f t="shared" si="39"/>
        <v>98.664069023100467</v>
      </c>
      <c r="G54" s="103">
        <f t="shared" si="42"/>
        <v>98.664069023100467</v>
      </c>
      <c r="H54" s="111">
        <v>354.5</v>
      </c>
      <c r="I54" s="111">
        <v>0</v>
      </c>
      <c r="J54" s="111">
        <v>0</v>
      </c>
      <c r="K54" s="111">
        <v>354.5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4.8</v>
      </c>
      <c r="AA54" s="111">
        <v>0</v>
      </c>
      <c r="AB54" s="111">
        <v>0</v>
      </c>
      <c r="AC54" s="111">
        <v>0</v>
      </c>
      <c r="AD54" s="111">
        <v>0</v>
      </c>
      <c r="AE54" s="104">
        <v>0</v>
      </c>
      <c r="AF54" s="178"/>
      <c r="AG54" s="6"/>
      <c r="AH54" s="6"/>
      <c r="AI54" s="18"/>
    </row>
    <row r="55" spans="1:35" s="31" customFormat="1" ht="16.5" customHeight="1" x14ac:dyDescent="0.25">
      <c r="A55" s="108" t="s">
        <v>31</v>
      </c>
      <c r="B55" s="104">
        <v>0</v>
      </c>
      <c r="C55" s="103">
        <f t="shared" ref="C55" si="43">H55+J55+L55+N55+P55+R55+T55</f>
        <v>0</v>
      </c>
      <c r="D55" s="103">
        <f>E55</f>
        <v>0</v>
      </c>
      <c r="E55" s="103">
        <f>I55+K55+M55+O55+Q55+S55+U55+W55+Y55+AA55</f>
        <v>0</v>
      </c>
      <c r="F55" s="104" t="e">
        <f t="shared" si="39"/>
        <v>#DIV/0!</v>
      </c>
      <c r="G55" s="104" t="e">
        <f>E55/C55*100</f>
        <v>#DIV/0!</v>
      </c>
      <c r="H55" s="104">
        <v>0</v>
      </c>
      <c r="I55" s="104">
        <v>0</v>
      </c>
      <c r="J55" s="104">
        <v>0</v>
      </c>
      <c r="K55" s="104">
        <f>K58+K60</f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f>U58+U60</f>
        <v>0</v>
      </c>
      <c r="V55" s="104">
        <f>V58+V60</f>
        <v>0</v>
      </c>
      <c r="W55" s="104">
        <f>W58+W60</f>
        <v>0</v>
      </c>
      <c r="X55" s="104">
        <v>0</v>
      </c>
      <c r="Y55" s="104">
        <v>0</v>
      </c>
      <c r="Z55" s="104">
        <f>Z58+Z60</f>
        <v>0</v>
      </c>
      <c r="AA55" s="104">
        <v>0</v>
      </c>
      <c r="AB55" s="104">
        <v>0</v>
      </c>
      <c r="AC55" s="104">
        <f>AC58+AC60</f>
        <v>0</v>
      </c>
      <c r="AD55" s="104">
        <v>0</v>
      </c>
      <c r="AE55" s="104">
        <v>0</v>
      </c>
      <c r="AF55" s="178"/>
      <c r="AG55" s="6"/>
      <c r="AH55" s="6"/>
      <c r="AI55" s="18"/>
    </row>
    <row r="56" spans="1:35" s="31" customFormat="1" ht="142.5" customHeight="1" x14ac:dyDescent="0.25">
      <c r="A56" s="108" t="s">
        <v>29</v>
      </c>
      <c r="B56" s="104">
        <f>H56+J56+L56+N56+P56+R56+T56+V56+X56+Z56+AB56+AD56</f>
        <v>99796.58</v>
      </c>
      <c r="C56" s="103">
        <f>H56+J56+L56+N56+P56+R56+T56+V56+X56+Z56</f>
        <v>5905.8099999999995</v>
      </c>
      <c r="D56" s="103">
        <f>E56</f>
        <v>2434.73</v>
      </c>
      <c r="E56" s="103">
        <f>I56+K56+M56+O56+Q56+S56+U56+W56+Y56+AA56</f>
        <v>2434.73</v>
      </c>
      <c r="F56" s="104">
        <f t="shared" si="39"/>
        <v>2.4396928231408332</v>
      </c>
      <c r="G56" s="104">
        <f>E56/C56*100</f>
        <v>41.22601302784885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3471.08</v>
      </c>
      <c r="Q56" s="104">
        <v>0</v>
      </c>
      <c r="R56" s="104">
        <f>S56</f>
        <v>1551.92</v>
      </c>
      <c r="S56" s="104">
        <v>1551.92</v>
      </c>
      <c r="T56" s="104">
        <f>U56</f>
        <v>882.81</v>
      </c>
      <c r="U56" s="104">
        <v>882.81</v>
      </c>
      <c r="V56" s="104">
        <f>V59+V61</f>
        <v>0</v>
      </c>
      <c r="W56" s="104">
        <v>0</v>
      </c>
      <c r="X56" s="104">
        <f>Y56</f>
        <v>0</v>
      </c>
      <c r="Y56" s="104">
        <v>0</v>
      </c>
      <c r="Z56" s="104">
        <f>Z59+Z61</f>
        <v>0</v>
      </c>
      <c r="AA56" s="104">
        <v>0</v>
      </c>
      <c r="AB56" s="104">
        <f>AB59+AB61</f>
        <v>0</v>
      </c>
      <c r="AC56" s="104">
        <f>AC59+AC61</f>
        <v>0</v>
      </c>
      <c r="AD56" s="104">
        <v>93890.77</v>
      </c>
      <c r="AE56" s="104">
        <v>0</v>
      </c>
      <c r="AF56" s="179"/>
      <c r="AG56" s="6"/>
      <c r="AH56" s="6"/>
      <c r="AI56" s="18"/>
    </row>
    <row r="57" spans="1:35" s="22" customFormat="1" ht="57" customHeight="1" x14ac:dyDescent="0.25">
      <c r="A57" s="107" t="s">
        <v>37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9"/>
      <c r="AG57" s="21"/>
      <c r="AH57" s="21"/>
      <c r="AI57" s="17"/>
    </row>
    <row r="58" spans="1:35" s="22" customFormat="1" ht="16.5" customHeight="1" x14ac:dyDescent="0.25">
      <c r="A58" s="102" t="s">
        <v>25</v>
      </c>
      <c r="B58" s="103">
        <f>B60+B61+B62</f>
        <v>73912.7</v>
      </c>
      <c r="C58" s="103">
        <f>C60+C62+C59+C63+C61</f>
        <v>27068.070000000003</v>
      </c>
      <c r="D58" s="103">
        <f t="shared" ref="D58:E58" si="44">D60+D62+D59+D63</f>
        <v>25290.87</v>
      </c>
      <c r="E58" s="103">
        <f t="shared" si="44"/>
        <v>26475.670000000002</v>
      </c>
      <c r="F58" s="118">
        <f t="shared" ref="F58:F61" si="45">E58/B58*100</f>
        <v>35.820190576179741</v>
      </c>
      <c r="G58" s="103" t="e">
        <f>E58/C57*100</f>
        <v>#DIV/0!</v>
      </c>
      <c r="H58" s="103">
        <f>H60+H62</f>
        <v>0</v>
      </c>
      <c r="I58" s="103">
        <f t="shared" ref="I58:AC58" si="46">I60+I62</f>
        <v>0</v>
      </c>
      <c r="J58" s="103">
        <f t="shared" si="46"/>
        <v>0</v>
      </c>
      <c r="K58" s="103">
        <f t="shared" si="46"/>
        <v>0</v>
      </c>
      <c r="L58" s="103">
        <f t="shared" si="46"/>
        <v>2365</v>
      </c>
      <c r="M58" s="103">
        <f t="shared" si="46"/>
        <v>2276.1799999999998</v>
      </c>
      <c r="N58" s="103">
        <f t="shared" si="46"/>
        <v>23912.7</v>
      </c>
      <c r="O58" s="103">
        <f t="shared" si="46"/>
        <v>23014.69</v>
      </c>
      <c r="P58" s="103">
        <f t="shared" si="46"/>
        <v>0</v>
      </c>
      <c r="Q58" s="103">
        <f t="shared" si="46"/>
        <v>0</v>
      </c>
      <c r="R58" s="103">
        <f t="shared" si="46"/>
        <v>0</v>
      </c>
      <c r="S58" s="103">
        <f t="shared" si="46"/>
        <v>0</v>
      </c>
      <c r="T58" s="103">
        <f t="shared" si="46"/>
        <v>0</v>
      </c>
      <c r="U58" s="103">
        <f t="shared" si="46"/>
        <v>0</v>
      </c>
      <c r="V58" s="103">
        <f t="shared" si="46"/>
        <v>0</v>
      </c>
      <c r="W58" s="103">
        <f t="shared" si="46"/>
        <v>0</v>
      </c>
      <c r="X58" s="103">
        <f t="shared" si="46"/>
        <v>0</v>
      </c>
      <c r="Y58" s="103">
        <f t="shared" si="46"/>
        <v>0</v>
      </c>
      <c r="Z58" s="103">
        <f t="shared" si="46"/>
        <v>0</v>
      </c>
      <c r="AA58" s="103">
        <f t="shared" si="46"/>
        <v>0</v>
      </c>
      <c r="AB58" s="103">
        <f t="shared" si="46"/>
        <v>0</v>
      </c>
      <c r="AC58" s="103">
        <f t="shared" si="46"/>
        <v>0</v>
      </c>
      <c r="AD58" s="103">
        <f>AD60+AD62+AD61</f>
        <v>47635</v>
      </c>
      <c r="AE58" s="103">
        <v>0</v>
      </c>
      <c r="AF58" s="178" t="s">
        <v>75</v>
      </c>
      <c r="AG58" s="21"/>
      <c r="AH58" s="21"/>
      <c r="AI58" s="17"/>
    </row>
    <row r="59" spans="1:35" s="22" customFormat="1" ht="16.5" customHeight="1" x14ac:dyDescent="0.25">
      <c r="A59" s="119" t="s">
        <v>26</v>
      </c>
      <c r="B59" s="118">
        <f>H59+J59+L59+N59+P59+R59+T59+V59+X59+Z59+AB59+AD59</f>
        <v>0</v>
      </c>
      <c r="C59" s="118">
        <f t="shared" ref="C59:E63" si="47">I59+K59+M59+O59+Q59+S59+U59+W59+Y59+AA59+AC59+AE59</f>
        <v>592.4</v>
      </c>
      <c r="D59" s="118">
        <f t="shared" si="47"/>
        <v>0</v>
      </c>
      <c r="E59" s="118">
        <f t="shared" si="47"/>
        <v>592.4</v>
      </c>
      <c r="F59" s="118" t="e">
        <f t="shared" si="45"/>
        <v>#DIV/0!</v>
      </c>
      <c r="G59" s="118">
        <f t="shared" ref="G59:G63" si="48">E59/C59*100</f>
        <v>100</v>
      </c>
      <c r="H59" s="118">
        <v>0</v>
      </c>
      <c r="I59" s="118">
        <f>I62+I63</f>
        <v>0</v>
      </c>
      <c r="J59" s="118">
        <v>0</v>
      </c>
      <c r="K59" s="118">
        <f>K62+K63</f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0</v>
      </c>
      <c r="Q59" s="118">
        <f>Q62+Q63</f>
        <v>0</v>
      </c>
      <c r="R59" s="118">
        <v>0</v>
      </c>
      <c r="S59" s="118">
        <f>S62+S63</f>
        <v>0</v>
      </c>
      <c r="T59" s="118">
        <v>0</v>
      </c>
      <c r="U59" s="118">
        <f>U62+U63</f>
        <v>0</v>
      </c>
      <c r="V59" s="118">
        <v>0</v>
      </c>
      <c r="W59" s="118">
        <f>W62+W63</f>
        <v>0</v>
      </c>
      <c r="X59" s="118">
        <v>0</v>
      </c>
      <c r="Y59" s="118">
        <f>Y62+Y63</f>
        <v>592.4</v>
      </c>
      <c r="Z59" s="118">
        <v>0</v>
      </c>
      <c r="AA59" s="118">
        <v>0</v>
      </c>
      <c r="AB59" s="118">
        <v>0</v>
      </c>
      <c r="AC59" s="118">
        <f>AC62+AC63</f>
        <v>0</v>
      </c>
      <c r="AD59" s="118">
        <v>0</v>
      </c>
      <c r="AE59" s="118">
        <v>0</v>
      </c>
      <c r="AF59" s="178"/>
      <c r="AG59" s="21"/>
      <c r="AH59" s="21"/>
      <c r="AI59" s="17"/>
    </row>
    <row r="60" spans="1:35" s="22" customFormat="1" ht="16.5" customHeight="1" x14ac:dyDescent="0.25">
      <c r="A60" s="106" t="s">
        <v>27</v>
      </c>
      <c r="B60" s="118">
        <f>H60+J60+L60+N60+P60+R60+T60+V60+X60+Z60+AB60+AD60</f>
        <v>23912.7</v>
      </c>
      <c r="C60" s="118">
        <f t="shared" si="47"/>
        <v>23014.69</v>
      </c>
      <c r="D60" s="118">
        <f>E60</f>
        <v>23014.69</v>
      </c>
      <c r="E60" s="118">
        <f t="shared" si="47"/>
        <v>23014.69</v>
      </c>
      <c r="F60" s="118">
        <f t="shared" si="45"/>
        <v>96.244631513798097</v>
      </c>
      <c r="G60" s="118">
        <f t="shared" si="48"/>
        <v>100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20">
        <v>23912.7</v>
      </c>
      <c r="O60" s="120">
        <v>23014.69</v>
      </c>
      <c r="P60" s="121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78"/>
      <c r="AG60" s="21"/>
      <c r="AH60" s="21"/>
      <c r="AI60" s="17"/>
    </row>
    <row r="61" spans="1:35" s="22" customFormat="1" ht="16.5" customHeight="1" x14ac:dyDescent="0.25">
      <c r="A61" s="119" t="s">
        <v>28</v>
      </c>
      <c r="B61" s="32">
        <f>H61+J61+L61+N61+P61+R61+T61+V61+X61+Z61+AB61+AD61</f>
        <v>47635</v>
      </c>
      <c r="C61" s="32">
        <f t="shared" si="47"/>
        <v>592.4</v>
      </c>
      <c r="D61" s="32">
        <f t="shared" ref="D61" si="49">J61+L61+N61+P61+R61+T61+V61+X61+Z61+AB61</f>
        <v>0</v>
      </c>
      <c r="E61" s="32">
        <f t="shared" si="47"/>
        <v>592.4</v>
      </c>
      <c r="F61" s="157">
        <f t="shared" si="45"/>
        <v>1.2436233861656345</v>
      </c>
      <c r="G61" s="157">
        <f>E61/C59*100</f>
        <v>100</v>
      </c>
      <c r="H61" s="158">
        <v>0</v>
      </c>
      <c r="I61" s="159">
        <f>I63+I64</f>
        <v>0</v>
      </c>
      <c r="J61" s="158">
        <v>0</v>
      </c>
      <c r="K61" s="159">
        <f>K63+K64</f>
        <v>0</v>
      </c>
      <c r="L61" s="158">
        <v>0</v>
      </c>
      <c r="M61" s="159">
        <f>M63+M64</f>
        <v>0</v>
      </c>
      <c r="N61" s="158">
        <v>0</v>
      </c>
      <c r="O61" s="159">
        <v>0</v>
      </c>
      <c r="P61" s="158">
        <v>0</v>
      </c>
      <c r="Q61" s="159">
        <f>Q63+Q64</f>
        <v>0</v>
      </c>
      <c r="R61" s="158">
        <v>0</v>
      </c>
      <c r="S61" s="159">
        <f>S63+S64</f>
        <v>0</v>
      </c>
      <c r="T61" s="158">
        <v>0</v>
      </c>
      <c r="U61" s="159">
        <f>U63+U64</f>
        <v>0</v>
      </c>
      <c r="V61" s="158">
        <v>0</v>
      </c>
      <c r="W61" s="159">
        <f>W63+W64</f>
        <v>0</v>
      </c>
      <c r="X61" s="158">
        <v>0</v>
      </c>
      <c r="Y61" s="159">
        <f>Y63+Y64</f>
        <v>592.4</v>
      </c>
      <c r="Z61" s="158">
        <v>0</v>
      </c>
      <c r="AA61" s="159">
        <f>AA63+AA64</f>
        <v>0</v>
      </c>
      <c r="AB61" s="158">
        <v>0</v>
      </c>
      <c r="AC61" s="159">
        <f>AC63+AC64</f>
        <v>0</v>
      </c>
      <c r="AD61" s="23">
        <v>47635</v>
      </c>
      <c r="AE61" s="160">
        <f>AE63+AE64</f>
        <v>0</v>
      </c>
      <c r="AF61" s="178"/>
      <c r="AG61" s="21"/>
      <c r="AH61" s="21"/>
      <c r="AI61" s="17"/>
    </row>
    <row r="62" spans="1:35" s="22" customFormat="1" ht="16.5" customHeight="1" x14ac:dyDescent="0.25">
      <c r="A62" s="119" t="s">
        <v>58</v>
      </c>
      <c r="B62" s="118">
        <f>H62+J62+L62+N62+P62+R62+T62+V62+X62+Z62+AB62+AD62</f>
        <v>2365</v>
      </c>
      <c r="C62" s="118">
        <f>I62+K62+M62+O62+Q62+S62+U62+W62+Y62+AA62+AC62+AE62</f>
        <v>2276.1799999999998</v>
      </c>
      <c r="D62" s="118">
        <f>E62</f>
        <v>2276.1799999999998</v>
      </c>
      <c r="E62" s="118">
        <f t="shared" si="47"/>
        <v>2276.1799999999998</v>
      </c>
      <c r="F62" s="118">
        <f>E62/B62*100</f>
        <v>96.244397463002102</v>
      </c>
      <c r="G62" s="118">
        <f t="shared" si="48"/>
        <v>100</v>
      </c>
      <c r="H62" s="120">
        <v>0</v>
      </c>
      <c r="I62" s="120">
        <v>0</v>
      </c>
      <c r="J62" s="120">
        <v>0</v>
      </c>
      <c r="K62" s="120">
        <v>0</v>
      </c>
      <c r="L62" s="120">
        <v>2365</v>
      </c>
      <c r="M62" s="120">
        <v>2276.1799999999998</v>
      </c>
      <c r="N62" s="120">
        <v>0</v>
      </c>
      <c r="O62" s="120">
        <v>0</v>
      </c>
      <c r="P62" s="121">
        <v>0</v>
      </c>
      <c r="Q62" s="121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78"/>
      <c r="AG62" s="21"/>
      <c r="AH62" s="21"/>
      <c r="AI62" s="17"/>
    </row>
    <row r="63" spans="1:35" s="22" customFormat="1" ht="101.25" customHeight="1" x14ac:dyDescent="0.25">
      <c r="A63" s="119" t="s">
        <v>31</v>
      </c>
      <c r="B63" s="118">
        <f>H63+J63+L63+N63+P63+R63+T63+V63+X63+Z63+AB63+AD63</f>
        <v>0</v>
      </c>
      <c r="C63" s="118">
        <f t="shared" si="47"/>
        <v>592.4</v>
      </c>
      <c r="D63" s="118">
        <f t="shared" si="47"/>
        <v>0</v>
      </c>
      <c r="E63" s="118">
        <f t="shared" si="47"/>
        <v>592.4</v>
      </c>
      <c r="F63" s="118" t="e">
        <f t="shared" ref="F63" si="50">E63/B63*100</f>
        <v>#DIV/0!</v>
      </c>
      <c r="G63" s="118">
        <f t="shared" si="48"/>
        <v>100</v>
      </c>
      <c r="H63" s="118">
        <v>0</v>
      </c>
      <c r="I63" s="118">
        <f>I77+I78</f>
        <v>0</v>
      </c>
      <c r="J63" s="118">
        <v>0</v>
      </c>
      <c r="K63" s="118">
        <f>K77+K78</f>
        <v>0</v>
      </c>
      <c r="L63" s="118">
        <v>0</v>
      </c>
      <c r="M63" s="118">
        <f>M77+M78</f>
        <v>0</v>
      </c>
      <c r="N63" s="118">
        <v>0</v>
      </c>
      <c r="O63" s="118">
        <v>0</v>
      </c>
      <c r="P63" s="118">
        <v>0</v>
      </c>
      <c r="Q63" s="118">
        <f>Q77+Q78</f>
        <v>0</v>
      </c>
      <c r="R63" s="118">
        <v>0</v>
      </c>
      <c r="S63" s="118">
        <f>S77+S78</f>
        <v>0</v>
      </c>
      <c r="T63" s="118">
        <v>0</v>
      </c>
      <c r="U63" s="118">
        <f>U77+U78</f>
        <v>0</v>
      </c>
      <c r="V63" s="118">
        <v>0</v>
      </c>
      <c r="W63" s="118">
        <f>W77+W78</f>
        <v>0</v>
      </c>
      <c r="X63" s="118">
        <v>0</v>
      </c>
      <c r="Y63" s="118">
        <f>Y77+Y78</f>
        <v>592.4</v>
      </c>
      <c r="Z63" s="118">
        <v>0</v>
      </c>
      <c r="AA63" s="118">
        <v>0</v>
      </c>
      <c r="AB63" s="118">
        <v>0</v>
      </c>
      <c r="AC63" s="118">
        <f>AC77+AC78</f>
        <v>0</v>
      </c>
      <c r="AD63" s="118">
        <v>0</v>
      </c>
      <c r="AE63" s="118">
        <v>0</v>
      </c>
      <c r="AF63" s="179"/>
      <c r="AG63" s="21"/>
      <c r="AH63" s="21"/>
      <c r="AI63" s="17"/>
    </row>
    <row r="64" spans="1:35" s="22" customFormat="1" ht="57.75" customHeight="1" x14ac:dyDescent="0.25">
      <c r="A64" s="107" t="s">
        <v>38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03"/>
      <c r="AC64" s="103"/>
      <c r="AD64" s="118"/>
      <c r="AE64" s="118"/>
      <c r="AF64" s="33"/>
      <c r="AG64" s="21"/>
      <c r="AH64" s="21"/>
      <c r="AI64" s="17"/>
    </row>
    <row r="65" spans="1:35" s="22" customFormat="1" ht="313.5" customHeight="1" x14ac:dyDescent="0.25">
      <c r="A65" s="102" t="s">
        <v>25</v>
      </c>
      <c r="B65" s="118">
        <f>B67+B68</f>
        <v>6128.6489999999994</v>
      </c>
      <c r="C65" s="118">
        <f t="shared" ref="C65:C66" si="51">I65+K65+M65+O65+Q65+S65+U65+W65+Y65+AA65+AC65+AE65</f>
        <v>884.01599999999996</v>
      </c>
      <c r="D65" s="118">
        <f>D68+D67</f>
        <v>830.07999999999993</v>
      </c>
      <c r="E65" s="118">
        <f>E68+E67</f>
        <v>830.07999999999993</v>
      </c>
      <c r="F65" s="118">
        <f>E65/B65*100</f>
        <v>13.544257470121066</v>
      </c>
      <c r="G65" s="118">
        <f>E65/C65*100</f>
        <v>93.898752963747256</v>
      </c>
      <c r="H65" s="118">
        <v>0</v>
      </c>
      <c r="I65" s="118">
        <v>0</v>
      </c>
      <c r="J65" s="118">
        <f t="shared" ref="J65:O65" si="52">J68</f>
        <v>0</v>
      </c>
      <c r="K65" s="118">
        <f t="shared" si="52"/>
        <v>0</v>
      </c>
      <c r="L65" s="118">
        <f t="shared" si="52"/>
        <v>0</v>
      </c>
      <c r="M65" s="118">
        <f t="shared" si="52"/>
        <v>0</v>
      </c>
      <c r="N65" s="118">
        <f t="shared" si="52"/>
        <v>776.13699999999994</v>
      </c>
      <c r="O65" s="118">
        <f t="shared" si="52"/>
        <v>776.14</v>
      </c>
      <c r="P65" s="118">
        <f t="shared" ref="P65:S65" si="53">P68+P67</f>
        <v>0</v>
      </c>
      <c r="Q65" s="118">
        <f t="shared" si="53"/>
        <v>0</v>
      </c>
      <c r="R65" s="118">
        <v>0</v>
      </c>
      <c r="S65" s="118">
        <f t="shared" si="53"/>
        <v>0</v>
      </c>
      <c r="T65" s="118">
        <f>T68+T67+T69</f>
        <v>653.22200000000009</v>
      </c>
      <c r="U65" s="118">
        <f>U68+U67+U69</f>
        <v>107.876</v>
      </c>
      <c r="V65" s="118">
        <f t="shared" ref="V65:Y65" si="54">V68+V67+V69</f>
        <v>2122.52</v>
      </c>
      <c r="W65" s="118">
        <v>0</v>
      </c>
      <c r="X65" s="118">
        <f t="shared" si="54"/>
        <v>0</v>
      </c>
      <c r="Y65" s="118">
        <f t="shared" si="54"/>
        <v>0</v>
      </c>
      <c r="Z65" s="118">
        <f>Z67+Z68</f>
        <v>2805.9560000000001</v>
      </c>
      <c r="AA65" s="118">
        <v>0</v>
      </c>
      <c r="AB65" s="118">
        <v>0</v>
      </c>
      <c r="AC65" s="118">
        <v>0</v>
      </c>
      <c r="AD65" s="118">
        <f>AD68</f>
        <v>0</v>
      </c>
      <c r="AE65" s="118">
        <v>0</v>
      </c>
      <c r="AF65" s="177" t="s">
        <v>62</v>
      </c>
      <c r="AG65" s="21"/>
      <c r="AH65" s="21"/>
      <c r="AI65" s="17"/>
    </row>
    <row r="66" spans="1:35" s="22" customFormat="1" x14ac:dyDescent="0.25">
      <c r="A66" s="119" t="s">
        <v>26</v>
      </c>
      <c r="B66" s="118">
        <f>H66+J66+L66+N66+P66+R66+T66+V66+X66+Z66+AB66+AD66</f>
        <v>0</v>
      </c>
      <c r="C66" s="118">
        <f t="shared" si="51"/>
        <v>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f t="shared" ref="I66:Y69" si="55">I69</f>
        <v>0</v>
      </c>
      <c r="J66" s="118">
        <f t="shared" si="55"/>
        <v>0</v>
      </c>
      <c r="K66" s="118">
        <v>0</v>
      </c>
      <c r="L66" s="118">
        <f t="shared" si="55"/>
        <v>0</v>
      </c>
      <c r="M66" s="118">
        <f t="shared" si="55"/>
        <v>0</v>
      </c>
      <c r="N66" s="118">
        <f t="shared" si="55"/>
        <v>0</v>
      </c>
      <c r="O66" s="118">
        <f t="shared" si="55"/>
        <v>0</v>
      </c>
      <c r="P66" s="118">
        <f t="shared" si="55"/>
        <v>0</v>
      </c>
      <c r="Q66" s="118">
        <f t="shared" si="55"/>
        <v>0</v>
      </c>
      <c r="R66" s="118">
        <v>0</v>
      </c>
      <c r="S66" s="118">
        <f t="shared" si="55"/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f t="shared" si="55"/>
        <v>0</v>
      </c>
      <c r="Y66" s="118">
        <f t="shared" si="55"/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0</v>
      </c>
      <c r="AF66" s="178"/>
      <c r="AG66" s="21"/>
      <c r="AH66" s="21"/>
      <c r="AI66" s="17"/>
    </row>
    <row r="67" spans="1:35" s="22" customFormat="1" x14ac:dyDescent="0.25">
      <c r="A67" s="106" t="s">
        <v>27</v>
      </c>
      <c r="B67" s="118">
        <f>H67+J67+L67+N67+P67+R67+T67+V67+X67+Z67+AB67+AD67</f>
        <v>2472.9169999999999</v>
      </c>
      <c r="C67" s="118">
        <f>I67+K67+M67+O67+Q67+S67+U67+W67+Y67+AA67+AC67+AE67</f>
        <v>0</v>
      </c>
      <c r="D67" s="118">
        <f>O67+Q67+S67+U67+W67+Y67+AA67+AC67+AE67</f>
        <v>0</v>
      </c>
      <c r="E67" s="118">
        <f>K67+M67+O67+Q67+S67+U67+W67+Y67+AA67+AC67+AE67+AG67</f>
        <v>0</v>
      </c>
      <c r="F67" s="118">
        <v>0</v>
      </c>
      <c r="G67" s="118">
        <v>0</v>
      </c>
      <c r="H67" s="118">
        <v>0</v>
      </c>
      <c r="I67" s="118">
        <f t="shared" si="55"/>
        <v>0</v>
      </c>
      <c r="J67" s="118">
        <f t="shared" si="55"/>
        <v>0</v>
      </c>
      <c r="K67" s="118">
        <v>0</v>
      </c>
      <c r="L67" s="118">
        <f t="shared" si="55"/>
        <v>0</v>
      </c>
      <c r="M67" s="118">
        <f t="shared" si="55"/>
        <v>0</v>
      </c>
      <c r="N67" s="118">
        <f t="shared" si="55"/>
        <v>0</v>
      </c>
      <c r="O67" s="118">
        <f t="shared" si="55"/>
        <v>0</v>
      </c>
      <c r="P67" s="118">
        <f t="shared" si="55"/>
        <v>0</v>
      </c>
      <c r="Q67" s="118">
        <f t="shared" si="55"/>
        <v>0</v>
      </c>
      <c r="R67" s="118">
        <v>0</v>
      </c>
      <c r="S67" s="118">
        <f t="shared" si="55"/>
        <v>0</v>
      </c>
      <c r="T67" s="118">
        <v>545.35</v>
      </c>
      <c r="U67" s="118">
        <v>0</v>
      </c>
      <c r="V67" s="118">
        <f>711.83+1060.19</f>
        <v>1772.02</v>
      </c>
      <c r="W67" s="118">
        <v>0</v>
      </c>
      <c r="X67" s="118">
        <f t="shared" si="55"/>
        <v>0</v>
      </c>
      <c r="Y67" s="118">
        <f t="shared" si="55"/>
        <v>0</v>
      </c>
      <c r="Z67" s="118">
        <v>155.547</v>
      </c>
      <c r="AA67" s="118">
        <v>0</v>
      </c>
      <c r="AB67" s="118">
        <v>0</v>
      </c>
      <c r="AC67" s="118">
        <v>0</v>
      </c>
      <c r="AD67" s="118">
        <v>0</v>
      </c>
      <c r="AE67" s="118">
        <v>0</v>
      </c>
      <c r="AF67" s="178"/>
      <c r="AG67" s="21"/>
      <c r="AH67" s="21"/>
      <c r="AI67" s="17"/>
    </row>
    <row r="68" spans="1:35" s="22" customFormat="1" x14ac:dyDescent="0.25">
      <c r="A68" s="119" t="s">
        <v>28</v>
      </c>
      <c r="B68" s="118">
        <f>H68+J68+L68+N68+P68+R68+T68+V68+X68+Z68+AB68+AD68</f>
        <v>3655.732</v>
      </c>
      <c r="C68" s="118">
        <f>I68+K68+M68+O68+Q68+S68+U68+W68+Y68+AA68+AC68+AE68</f>
        <v>830.07999999999993</v>
      </c>
      <c r="D68" s="118">
        <f>I68+K68+M68+O68+Q68+S68+U68+W68+Y68+AA68+AC68+AE68</f>
        <v>830.07999999999993</v>
      </c>
      <c r="E68" s="118">
        <f>D68</f>
        <v>830.07999999999993</v>
      </c>
      <c r="F68" s="118">
        <f>E68/B68*100</f>
        <v>22.706259649230304</v>
      </c>
      <c r="G68" s="118">
        <f>E68/C68*100</f>
        <v>100</v>
      </c>
      <c r="H68" s="118">
        <v>0</v>
      </c>
      <c r="I68" s="118">
        <v>0</v>
      </c>
      <c r="J68" s="118">
        <f t="shared" si="55"/>
        <v>0</v>
      </c>
      <c r="K68" s="118">
        <v>0</v>
      </c>
      <c r="L68" s="118">
        <f t="shared" si="55"/>
        <v>0</v>
      </c>
      <c r="M68" s="118">
        <f t="shared" si="55"/>
        <v>0</v>
      </c>
      <c r="N68" s="118">
        <v>776.13699999999994</v>
      </c>
      <c r="O68" s="118">
        <v>776.14</v>
      </c>
      <c r="P68" s="118">
        <f t="shared" si="55"/>
        <v>0</v>
      </c>
      <c r="Q68" s="118">
        <f t="shared" si="55"/>
        <v>0</v>
      </c>
      <c r="R68" s="118">
        <v>0</v>
      </c>
      <c r="S68" s="118">
        <f t="shared" si="55"/>
        <v>0</v>
      </c>
      <c r="T68" s="118">
        <v>53.936</v>
      </c>
      <c r="U68" s="118">
        <v>53.94</v>
      </c>
      <c r="V68" s="118">
        <f>70.4+104.85</f>
        <v>175.25</v>
      </c>
      <c r="W68" s="118">
        <v>0</v>
      </c>
      <c r="X68" s="118">
        <f t="shared" si="55"/>
        <v>0</v>
      </c>
      <c r="Y68" s="118">
        <f t="shared" si="55"/>
        <v>0</v>
      </c>
      <c r="Z68" s="118">
        <v>2650.4090000000001</v>
      </c>
      <c r="AA68" s="118">
        <v>0</v>
      </c>
      <c r="AB68" s="118">
        <v>0</v>
      </c>
      <c r="AC68" s="118">
        <v>0</v>
      </c>
      <c r="AD68" s="118">
        <v>0</v>
      </c>
      <c r="AE68" s="118">
        <v>0</v>
      </c>
      <c r="AF68" s="178"/>
      <c r="AG68" s="21"/>
      <c r="AH68" s="21"/>
      <c r="AI68" s="17"/>
    </row>
    <row r="69" spans="1:35" s="22" customFormat="1" ht="39" hidden="1" customHeight="1" x14ac:dyDescent="0.25">
      <c r="A69" s="119" t="s">
        <v>31</v>
      </c>
      <c r="B69" s="118">
        <f>T69+V69+X69+Z69+AB69+AD69</f>
        <v>333.416</v>
      </c>
      <c r="C69" s="118">
        <f t="shared" ref="C69" si="56">I69+K69+M69+O69+Q69+S69+U69+W69+Y69+AA69+AC69+AE69</f>
        <v>333.39600000000002</v>
      </c>
      <c r="D69" s="118">
        <f>E69</f>
        <v>333.39600000000002</v>
      </c>
      <c r="E69" s="118">
        <f>I69+K69+M69+O69+Q69+S69+U69+W69+Y69+AA69+AE69</f>
        <v>333.39600000000002</v>
      </c>
      <c r="F69" s="118">
        <v>0</v>
      </c>
      <c r="G69" s="118">
        <f>E69/C69*100</f>
        <v>100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f t="shared" si="55"/>
        <v>0</v>
      </c>
      <c r="Q69" s="118">
        <f t="shared" si="55"/>
        <v>0</v>
      </c>
      <c r="R69" s="118">
        <v>0</v>
      </c>
      <c r="S69" s="118">
        <f t="shared" si="55"/>
        <v>0</v>
      </c>
      <c r="T69" s="118">
        <v>53.936</v>
      </c>
      <c r="U69" s="118">
        <v>53.936</v>
      </c>
      <c r="V69" s="118">
        <v>175.25</v>
      </c>
      <c r="W69" s="118">
        <v>175.25</v>
      </c>
      <c r="X69" s="118">
        <f t="shared" si="55"/>
        <v>0</v>
      </c>
      <c r="Y69" s="118">
        <f t="shared" si="55"/>
        <v>0</v>
      </c>
      <c r="Z69" s="118">
        <v>15.41</v>
      </c>
      <c r="AA69" s="118">
        <v>15.38</v>
      </c>
      <c r="AB69" s="118">
        <v>0</v>
      </c>
      <c r="AC69" s="118">
        <v>0</v>
      </c>
      <c r="AD69" s="118">
        <v>88.82</v>
      </c>
      <c r="AE69" s="118">
        <v>88.83</v>
      </c>
      <c r="AF69" s="179"/>
      <c r="AG69" s="21"/>
      <c r="AH69" s="21"/>
      <c r="AI69" s="17"/>
    </row>
    <row r="70" spans="1:35" s="22" customFormat="1" ht="194.25" customHeight="1" x14ac:dyDescent="0.25">
      <c r="A70" s="122" t="s">
        <v>39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03"/>
      <c r="AC70" s="103"/>
      <c r="AD70" s="118"/>
      <c r="AE70" s="118"/>
      <c r="AF70" s="33"/>
      <c r="AG70" s="21"/>
      <c r="AH70" s="21"/>
      <c r="AI70" s="17"/>
    </row>
    <row r="71" spans="1:35" s="22" customFormat="1" x14ac:dyDescent="0.25">
      <c r="A71" s="102" t="s">
        <v>25</v>
      </c>
      <c r="B71" s="118">
        <f>B74+B73</f>
        <v>0</v>
      </c>
      <c r="C71" s="118">
        <f t="shared" ref="C71:E72" si="57">C74</f>
        <v>0</v>
      </c>
      <c r="D71" s="118">
        <f t="shared" si="57"/>
        <v>0</v>
      </c>
      <c r="E71" s="118">
        <f t="shared" si="57"/>
        <v>0</v>
      </c>
      <c r="F71" s="118">
        <v>0</v>
      </c>
      <c r="G71" s="118" t="e">
        <f>E71/C71*100</f>
        <v>#DIV/0!</v>
      </c>
      <c r="H71" s="118">
        <v>0</v>
      </c>
      <c r="I71" s="118">
        <v>0</v>
      </c>
      <c r="J71" s="118">
        <f t="shared" ref="J71:U72" si="58">J74</f>
        <v>0</v>
      </c>
      <c r="K71" s="118">
        <f t="shared" si="58"/>
        <v>0</v>
      </c>
      <c r="L71" s="118">
        <f t="shared" si="58"/>
        <v>0</v>
      </c>
      <c r="M71" s="118">
        <f t="shared" si="58"/>
        <v>0</v>
      </c>
      <c r="N71" s="118">
        <f t="shared" si="58"/>
        <v>0</v>
      </c>
      <c r="O71" s="118">
        <f t="shared" si="58"/>
        <v>0</v>
      </c>
      <c r="P71" s="118">
        <f t="shared" si="58"/>
        <v>0</v>
      </c>
      <c r="Q71" s="118">
        <f t="shared" si="58"/>
        <v>0</v>
      </c>
      <c r="R71" s="118">
        <v>0</v>
      </c>
      <c r="S71" s="118">
        <f t="shared" si="58"/>
        <v>0</v>
      </c>
      <c r="T71" s="118">
        <v>0</v>
      </c>
      <c r="U71" s="118">
        <v>0</v>
      </c>
      <c r="V71" s="118">
        <v>0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0</v>
      </c>
      <c r="AC71" s="118">
        <v>0</v>
      </c>
      <c r="AD71" s="118">
        <v>0</v>
      </c>
      <c r="AE71" s="118">
        <v>0</v>
      </c>
      <c r="AF71" s="177" t="s">
        <v>59</v>
      </c>
      <c r="AG71" s="21"/>
      <c r="AH71" s="21"/>
      <c r="AI71" s="17"/>
    </row>
    <row r="72" spans="1:35" s="22" customFormat="1" x14ac:dyDescent="0.25">
      <c r="A72" s="119" t="s">
        <v>26</v>
      </c>
      <c r="B72" s="118">
        <f>H72+J72+L72+N72+P72+R72+T72+V72+X72+Z72+AB72+AD72</f>
        <v>0</v>
      </c>
      <c r="C72" s="118">
        <f t="shared" ref="C72" si="59">H72+J72+L72+N72+P72</f>
        <v>0</v>
      </c>
      <c r="D72" s="118">
        <f t="shared" si="57"/>
        <v>0</v>
      </c>
      <c r="E72" s="118">
        <f t="shared" si="57"/>
        <v>0</v>
      </c>
      <c r="F72" s="118">
        <v>0</v>
      </c>
      <c r="G72" s="118" t="e">
        <f t="shared" ref="G72:G74" si="60">E72/C72*100</f>
        <v>#DIV/0!</v>
      </c>
      <c r="H72" s="118">
        <v>0</v>
      </c>
      <c r="I72" s="118">
        <v>0</v>
      </c>
      <c r="J72" s="118">
        <f t="shared" si="58"/>
        <v>0</v>
      </c>
      <c r="K72" s="118">
        <f t="shared" si="58"/>
        <v>0</v>
      </c>
      <c r="L72" s="118">
        <v>0</v>
      </c>
      <c r="M72" s="118">
        <f t="shared" si="58"/>
        <v>0</v>
      </c>
      <c r="N72" s="118">
        <f t="shared" si="58"/>
        <v>0</v>
      </c>
      <c r="O72" s="118">
        <f t="shared" si="58"/>
        <v>0</v>
      </c>
      <c r="P72" s="118">
        <f t="shared" si="58"/>
        <v>0</v>
      </c>
      <c r="Q72" s="118">
        <f t="shared" si="58"/>
        <v>0</v>
      </c>
      <c r="R72" s="118">
        <v>0</v>
      </c>
      <c r="S72" s="118">
        <v>0</v>
      </c>
      <c r="T72" s="118">
        <v>0</v>
      </c>
      <c r="U72" s="118">
        <f t="shared" si="58"/>
        <v>0</v>
      </c>
      <c r="V72" s="118"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18">
        <v>0</v>
      </c>
      <c r="AD72" s="118">
        <v>0</v>
      </c>
      <c r="AE72" s="118">
        <v>0</v>
      </c>
      <c r="AF72" s="178"/>
      <c r="AG72" s="21"/>
      <c r="AH72" s="21"/>
      <c r="AI72" s="17"/>
    </row>
    <row r="73" spans="1:35" s="22" customFormat="1" x14ac:dyDescent="0.25">
      <c r="A73" s="106" t="s">
        <v>27</v>
      </c>
      <c r="B73" s="118">
        <f>H73+J73+L73+N73+P73+R73+T73+V73+X73+Z73+AB73+AD73</f>
        <v>0</v>
      </c>
      <c r="C73" s="118">
        <f t="shared" ref="C73" si="61">I73+K73+M73+O73+Q73+S73+U73+W73+Y73+AA73+AC73+AE73</f>
        <v>0</v>
      </c>
      <c r="D73" s="118">
        <v>0</v>
      </c>
      <c r="E73" s="118">
        <f t="shared" ref="E73" si="62">K73+M73+O73+Q73+S73+U73+W73+Y73+AA73+AC73+AE73+AG73</f>
        <v>0</v>
      </c>
      <c r="F73" s="118">
        <v>0</v>
      </c>
      <c r="G73" s="118" t="e">
        <f t="shared" si="60"/>
        <v>#DIV/0!</v>
      </c>
      <c r="H73" s="118">
        <v>0</v>
      </c>
      <c r="I73" s="118">
        <v>0</v>
      </c>
      <c r="J73" s="118">
        <f t="shared" ref="J73:S73" si="63">J81</f>
        <v>0</v>
      </c>
      <c r="K73" s="118">
        <f t="shared" si="63"/>
        <v>0</v>
      </c>
      <c r="L73" s="118">
        <f t="shared" ref="L73:L74" si="64">L76</f>
        <v>0</v>
      </c>
      <c r="M73" s="118">
        <f t="shared" si="63"/>
        <v>0</v>
      </c>
      <c r="N73" s="118">
        <v>0</v>
      </c>
      <c r="O73" s="118">
        <f t="shared" si="63"/>
        <v>0</v>
      </c>
      <c r="P73" s="118">
        <f t="shared" si="63"/>
        <v>0</v>
      </c>
      <c r="Q73" s="118">
        <f t="shared" si="63"/>
        <v>0</v>
      </c>
      <c r="R73" s="118">
        <v>0</v>
      </c>
      <c r="S73" s="118">
        <f t="shared" si="63"/>
        <v>0</v>
      </c>
      <c r="T73" s="118">
        <v>0</v>
      </c>
      <c r="U73" s="118">
        <v>0</v>
      </c>
      <c r="V73" s="118">
        <v>0</v>
      </c>
      <c r="W73" s="118">
        <v>0</v>
      </c>
      <c r="X73" s="118">
        <v>0</v>
      </c>
      <c r="Y73" s="118">
        <v>0</v>
      </c>
      <c r="Z73" s="118">
        <v>0</v>
      </c>
      <c r="AA73" s="118">
        <v>0</v>
      </c>
      <c r="AB73" s="118">
        <v>0</v>
      </c>
      <c r="AC73" s="118">
        <v>0</v>
      </c>
      <c r="AD73" s="118">
        <v>0</v>
      </c>
      <c r="AE73" s="118">
        <v>0</v>
      </c>
      <c r="AF73" s="178"/>
      <c r="AG73" s="21"/>
      <c r="AH73" s="21"/>
      <c r="AI73" s="17"/>
    </row>
    <row r="74" spans="1:35" s="22" customFormat="1" x14ac:dyDescent="0.25">
      <c r="A74" s="119" t="s">
        <v>28</v>
      </c>
      <c r="B74" s="118">
        <f>H74+J74+L74+N74+P74+R74+T74+V74+X74+Z74+AB74+AD74</f>
        <v>0</v>
      </c>
      <c r="C74" s="118">
        <f>H74+J74+L74+N74+P74</f>
        <v>0</v>
      </c>
      <c r="D74" s="118">
        <f>I74+K74+M74+O74+Q74</f>
        <v>0</v>
      </c>
      <c r="E74" s="118">
        <f>J74+L74+N74+P74+R74</f>
        <v>0</v>
      </c>
      <c r="F74" s="118">
        <v>0</v>
      </c>
      <c r="G74" s="118" t="e">
        <f t="shared" si="60"/>
        <v>#DIV/0!</v>
      </c>
      <c r="H74" s="118">
        <v>0</v>
      </c>
      <c r="I74" s="118">
        <v>0</v>
      </c>
      <c r="J74" s="118">
        <v>0</v>
      </c>
      <c r="K74" s="118">
        <v>0</v>
      </c>
      <c r="L74" s="118">
        <f t="shared" si="64"/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18">
        <v>0</v>
      </c>
      <c r="AB74" s="118">
        <v>0</v>
      </c>
      <c r="AC74" s="118">
        <v>0</v>
      </c>
      <c r="AD74" s="118">
        <v>0</v>
      </c>
      <c r="AE74" s="118">
        <v>0</v>
      </c>
      <c r="AF74" s="178"/>
      <c r="AG74" s="21"/>
      <c r="AH74" s="21"/>
      <c r="AI74" s="17"/>
    </row>
    <row r="75" spans="1:35" s="22" customFormat="1" ht="96.75" customHeight="1" x14ac:dyDescent="0.25">
      <c r="A75" s="119" t="s">
        <v>31</v>
      </c>
      <c r="B75" s="118">
        <v>0</v>
      </c>
      <c r="C75" s="118">
        <f>H75+J75+L75+N75+P75</f>
        <v>0</v>
      </c>
      <c r="D75" s="118">
        <f>E75</f>
        <v>0</v>
      </c>
      <c r="E75" s="118">
        <f>I75+K75+M75+O75+Q75+S75</f>
        <v>0</v>
      </c>
      <c r="F75" s="118">
        <v>0</v>
      </c>
      <c r="G75" s="118" t="e">
        <f>E75/C75*100</f>
        <v>#DIV/0!</v>
      </c>
      <c r="H75" s="118">
        <v>0</v>
      </c>
      <c r="I75" s="118">
        <v>0</v>
      </c>
      <c r="J75" s="118">
        <f t="shared" ref="J75:U75" si="65">J83</f>
        <v>0</v>
      </c>
      <c r="K75" s="118">
        <v>0</v>
      </c>
      <c r="L75" s="118">
        <v>0</v>
      </c>
      <c r="M75" s="118">
        <v>0</v>
      </c>
      <c r="N75" s="118">
        <f t="shared" si="65"/>
        <v>0</v>
      </c>
      <c r="O75" s="118">
        <f t="shared" si="65"/>
        <v>0</v>
      </c>
      <c r="P75" s="118">
        <f t="shared" si="65"/>
        <v>0</v>
      </c>
      <c r="Q75" s="118">
        <f t="shared" si="65"/>
        <v>0</v>
      </c>
      <c r="R75" s="118">
        <v>0</v>
      </c>
      <c r="S75" s="118">
        <v>0</v>
      </c>
      <c r="T75" s="118">
        <v>0</v>
      </c>
      <c r="U75" s="118">
        <f t="shared" si="65"/>
        <v>0</v>
      </c>
      <c r="V75" s="118">
        <v>0</v>
      </c>
      <c r="W75" s="118">
        <v>0</v>
      </c>
      <c r="X75" s="118">
        <v>0</v>
      </c>
      <c r="Y75" s="118">
        <v>0</v>
      </c>
      <c r="Z75" s="118">
        <v>0</v>
      </c>
      <c r="AA75" s="118">
        <v>0</v>
      </c>
      <c r="AB75" s="118">
        <v>0</v>
      </c>
      <c r="AC75" s="118">
        <v>0</v>
      </c>
      <c r="AD75" s="118">
        <v>0</v>
      </c>
      <c r="AE75" s="118">
        <v>0</v>
      </c>
      <c r="AF75" s="179"/>
      <c r="AG75" s="21"/>
      <c r="AH75" s="21"/>
      <c r="AI75" s="17"/>
    </row>
    <row r="76" spans="1:35" s="22" customFormat="1" ht="35.1" customHeight="1" x14ac:dyDescent="0.25">
      <c r="A76" s="122" t="s">
        <v>40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03"/>
      <c r="AC76" s="103"/>
      <c r="AD76" s="118"/>
      <c r="AE76" s="118"/>
      <c r="AF76" s="20"/>
      <c r="AG76" s="21"/>
      <c r="AH76" s="21"/>
      <c r="AI76" s="17"/>
    </row>
    <row r="77" spans="1:35" s="22" customFormat="1" ht="18.75" customHeight="1" x14ac:dyDescent="0.25">
      <c r="A77" s="102" t="s">
        <v>25</v>
      </c>
      <c r="B77" s="118">
        <f>B80+B79</f>
        <v>592.4</v>
      </c>
      <c r="C77" s="118">
        <f t="shared" ref="C77:E78" si="66">C80</f>
        <v>0</v>
      </c>
      <c r="D77" s="118">
        <f t="shared" si="66"/>
        <v>592.4</v>
      </c>
      <c r="E77" s="118">
        <f t="shared" si="66"/>
        <v>592.4</v>
      </c>
      <c r="F77" s="118">
        <f t="shared" ref="F77" si="67">E77/B77*100</f>
        <v>100</v>
      </c>
      <c r="G77" s="118" t="e">
        <f>E77/C77*100</f>
        <v>#DIV/0!</v>
      </c>
      <c r="H77" s="118">
        <f>H80</f>
        <v>0</v>
      </c>
      <c r="I77" s="118">
        <f t="shared" ref="I77:AE78" si="68">I80</f>
        <v>0</v>
      </c>
      <c r="J77" s="118">
        <f t="shared" si="68"/>
        <v>0</v>
      </c>
      <c r="K77" s="118">
        <f t="shared" si="68"/>
        <v>0</v>
      </c>
      <c r="L77" s="118">
        <f t="shared" si="68"/>
        <v>0</v>
      </c>
      <c r="M77" s="118">
        <f t="shared" si="68"/>
        <v>0</v>
      </c>
      <c r="N77" s="118">
        <f t="shared" si="68"/>
        <v>0</v>
      </c>
      <c r="O77" s="123">
        <f t="shared" si="68"/>
        <v>0</v>
      </c>
      <c r="P77" s="123">
        <f t="shared" si="68"/>
        <v>0</v>
      </c>
      <c r="Q77" s="123">
        <f t="shared" si="68"/>
        <v>0</v>
      </c>
      <c r="R77" s="123">
        <v>0</v>
      </c>
      <c r="S77" s="123">
        <f t="shared" si="68"/>
        <v>0</v>
      </c>
      <c r="T77" s="123">
        <f t="shared" si="68"/>
        <v>0</v>
      </c>
      <c r="U77" s="123">
        <f t="shared" si="68"/>
        <v>0</v>
      </c>
      <c r="V77" s="123">
        <f>V80+V79</f>
        <v>0</v>
      </c>
      <c r="W77" s="124">
        <v>0</v>
      </c>
      <c r="X77" s="123">
        <f t="shared" si="68"/>
        <v>592.4</v>
      </c>
      <c r="Y77" s="123">
        <f t="shared" si="68"/>
        <v>592.4</v>
      </c>
      <c r="Z77" s="123">
        <f t="shared" si="68"/>
        <v>0</v>
      </c>
      <c r="AA77" s="123">
        <f t="shared" si="68"/>
        <v>0</v>
      </c>
      <c r="AB77" s="123">
        <f t="shared" si="68"/>
        <v>0</v>
      </c>
      <c r="AC77" s="123">
        <f t="shared" si="68"/>
        <v>0</v>
      </c>
      <c r="AD77" s="123">
        <f t="shared" si="68"/>
        <v>0</v>
      </c>
      <c r="AE77" s="123">
        <f t="shared" si="68"/>
        <v>0</v>
      </c>
      <c r="AF77" s="192" t="s">
        <v>60</v>
      </c>
      <c r="AG77" s="21"/>
      <c r="AH77" s="21"/>
      <c r="AI77" s="17"/>
    </row>
    <row r="78" spans="1:35" s="22" customFormat="1" x14ac:dyDescent="0.25">
      <c r="A78" s="119" t="s">
        <v>26</v>
      </c>
      <c r="B78" s="118">
        <f>H78+J78+L78+N78+P78+R78+T78+V78+X78+Z78+AB78+AD78</f>
        <v>0</v>
      </c>
      <c r="C78" s="118">
        <f t="shared" ref="C78" si="69">H78+J78+L78+N78+P78</f>
        <v>0</v>
      </c>
      <c r="D78" s="118">
        <f t="shared" si="66"/>
        <v>0</v>
      </c>
      <c r="E78" s="118">
        <f t="shared" si="66"/>
        <v>0</v>
      </c>
      <c r="F78" s="118" t="e">
        <f>E78/B78*100</f>
        <v>#DIV/0!</v>
      </c>
      <c r="G78" s="118">
        <v>0</v>
      </c>
      <c r="H78" s="118">
        <f>H81</f>
        <v>0</v>
      </c>
      <c r="I78" s="118">
        <f t="shared" si="68"/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93"/>
      <c r="AG78" s="21"/>
      <c r="AH78" s="21"/>
      <c r="AI78" s="17"/>
    </row>
    <row r="79" spans="1:35" s="22" customFormat="1" x14ac:dyDescent="0.25">
      <c r="A79" s="106" t="s">
        <v>27</v>
      </c>
      <c r="B79" s="118">
        <f>H79+J79+L79+N79+P79+R79+T79+V79+X79+Z79+AB79+AD79</f>
        <v>0</v>
      </c>
      <c r="C79" s="118">
        <f t="shared" ref="C79:E79" si="70">I79+K79+M79+O79+Q79+S79+U79+W79+Y79+AA79+AC79+AE79</f>
        <v>0</v>
      </c>
      <c r="D79" s="118">
        <v>0</v>
      </c>
      <c r="E79" s="118">
        <f t="shared" si="70"/>
        <v>0</v>
      </c>
      <c r="F79" s="118" t="e">
        <f>E79/B79*100</f>
        <v>#DIV/0!</v>
      </c>
      <c r="G79" s="118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25">
        <v>0</v>
      </c>
      <c r="AD79" s="125">
        <v>0</v>
      </c>
      <c r="AE79" s="125">
        <v>0</v>
      </c>
      <c r="AF79" s="193"/>
      <c r="AG79" s="21"/>
      <c r="AH79" s="21"/>
      <c r="AI79" s="17"/>
    </row>
    <row r="80" spans="1:35" s="22" customFormat="1" ht="38.25" customHeight="1" x14ac:dyDescent="0.25">
      <c r="A80" s="119" t="s">
        <v>28</v>
      </c>
      <c r="B80" s="118">
        <f>X80</f>
        <v>592.4</v>
      </c>
      <c r="C80" s="118">
        <v>0</v>
      </c>
      <c r="D80" s="118">
        <f>I80+K80+M80+O80+Q80+S80+U80+W80+Y80+AA80+AE80</f>
        <v>592.4</v>
      </c>
      <c r="E80" s="118">
        <f>D80</f>
        <v>592.4</v>
      </c>
      <c r="F80" s="118">
        <f>E80/B80*100</f>
        <v>100</v>
      </c>
      <c r="G80" s="118" t="e">
        <f>E80/C80*100</f>
        <v>#DIV/0!</v>
      </c>
      <c r="H80" s="125">
        <f t="shared" ref="H80:H81" si="71">H83</f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592.4</v>
      </c>
      <c r="Y80" s="125">
        <v>592.4</v>
      </c>
      <c r="Z80" s="125">
        <v>0</v>
      </c>
      <c r="AA80" s="125">
        <v>0</v>
      </c>
      <c r="AB80" s="125">
        <v>0</v>
      </c>
      <c r="AC80" s="125">
        <v>0</v>
      </c>
      <c r="AD80" s="125">
        <v>0</v>
      </c>
      <c r="AE80" s="125">
        <v>0</v>
      </c>
      <c r="AF80" s="193"/>
      <c r="AG80" s="21"/>
      <c r="AH80" s="21"/>
      <c r="AI80" s="17"/>
    </row>
    <row r="81" spans="1:37" s="22" customFormat="1" ht="45" customHeight="1" x14ac:dyDescent="0.25">
      <c r="A81" s="119" t="s">
        <v>31</v>
      </c>
      <c r="B81" s="118">
        <f>H81+J81+L81+N81+P81+R81+T81+V81+X81+Z81+AB81+AD81</f>
        <v>0</v>
      </c>
      <c r="C81" s="118">
        <f>H81+J81+L81+N81+P81+R81+T81+V81+X81+Z81</f>
        <v>0</v>
      </c>
      <c r="D81" s="118">
        <f>I81+K81+M81+O81+Q81+S81+U81+W81+Y81+AA81</f>
        <v>0</v>
      </c>
      <c r="E81" s="118">
        <f>D81</f>
        <v>0</v>
      </c>
      <c r="F81" s="118" t="e">
        <f>E81/B81*100</f>
        <v>#DIV/0!</v>
      </c>
      <c r="G81" s="118" t="e">
        <f>E81/C81*100</f>
        <v>#DIV/0!</v>
      </c>
      <c r="H81" s="125">
        <f t="shared" si="71"/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>
        <v>0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25">
        <v>0</v>
      </c>
      <c r="AD81" s="125">
        <v>0</v>
      </c>
      <c r="AE81" s="125">
        <v>0</v>
      </c>
      <c r="AF81" s="194"/>
      <c r="AG81" s="78"/>
      <c r="AH81" s="78"/>
      <c r="AI81" s="24"/>
    </row>
    <row r="82" spans="1:37" s="36" customFormat="1" ht="35.1" customHeight="1" x14ac:dyDescent="0.25">
      <c r="A82" s="126" t="s">
        <v>41</v>
      </c>
      <c r="B82" s="127">
        <f>B84+B85+B86</f>
        <v>240718.429</v>
      </c>
      <c r="C82" s="128">
        <f>C84+C85+C86</f>
        <v>185999.45699999999</v>
      </c>
      <c r="D82" s="128">
        <f t="shared" ref="D82:E82" si="72">D84+D85+D86</f>
        <v>33689.56</v>
      </c>
      <c r="E82" s="128">
        <f t="shared" si="72"/>
        <v>33689.56</v>
      </c>
      <c r="F82" s="128">
        <f>E82/B82*100</f>
        <v>13.9954220123296</v>
      </c>
      <c r="G82" s="128">
        <f>E82/C82*100</f>
        <v>18.112719544122111</v>
      </c>
      <c r="H82" s="128">
        <f t="shared" ref="H82:AE82" si="73">H83+H84+H85+H87</f>
        <v>354.5</v>
      </c>
      <c r="I82" s="128">
        <f t="shared" si="73"/>
        <v>0</v>
      </c>
      <c r="J82" s="128">
        <f t="shared" si="73"/>
        <v>0</v>
      </c>
      <c r="K82" s="128">
        <f t="shared" si="73"/>
        <v>354.5</v>
      </c>
      <c r="L82" s="128">
        <f t="shared" si="73"/>
        <v>4722.87</v>
      </c>
      <c r="M82" s="128">
        <f t="shared" si="73"/>
        <v>2470.87</v>
      </c>
      <c r="N82" s="128">
        <f t="shared" si="73"/>
        <v>24688.837</v>
      </c>
      <c r="O82" s="129">
        <f t="shared" si="73"/>
        <v>25759.32</v>
      </c>
      <c r="P82" s="129">
        <f t="shared" si="73"/>
        <v>39</v>
      </c>
      <c r="Q82" s="129">
        <f t="shared" si="73"/>
        <v>39</v>
      </c>
      <c r="R82" s="129">
        <f t="shared" si="73"/>
        <v>0</v>
      </c>
      <c r="S82" s="129">
        <f t="shared" si="73"/>
        <v>0</v>
      </c>
      <c r="T82" s="129">
        <f t="shared" si="73"/>
        <v>599.28600000000006</v>
      </c>
      <c r="U82" s="129">
        <f t="shared" si="73"/>
        <v>53.94</v>
      </c>
      <c r="V82" s="129">
        <f t="shared" si="73"/>
        <v>17306.48</v>
      </c>
      <c r="W82" s="129">
        <f t="shared" si="73"/>
        <v>0</v>
      </c>
      <c r="X82" s="129">
        <f t="shared" si="73"/>
        <v>32929.39</v>
      </c>
      <c r="Y82" s="129">
        <f t="shared" si="73"/>
        <v>1184.8</v>
      </c>
      <c r="Z82" s="129">
        <f t="shared" si="73"/>
        <v>2810.7560000000003</v>
      </c>
      <c r="AA82" s="129">
        <f t="shared" si="73"/>
        <v>0</v>
      </c>
      <c r="AB82" s="129">
        <f t="shared" si="73"/>
        <v>0</v>
      </c>
      <c r="AC82" s="129">
        <f t="shared" si="73"/>
        <v>0</v>
      </c>
      <c r="AD82" s="129">
        <f t="shared" si="73"/>
        <v>55904.43</v>
      </c>
      <c r="AE82" s="129">
        <f t="shared" si="73"/>
        <v>0</v>
      </c>
      <c r="AF82" s="34"/>
      <c r="AG82" s="79"/>
      <c r="AH82" s="80"/>
      <c r="AI82" s="81"/>
      <c r="AJ82" s="80"/>
      <c r="AK82" s="82"/>
    </row>
    <row r="83" spans="1:37" s="39" customFormat="1" ht="17.100000000000001" customHeight="1" x14ac:dyDescent="0.25">
      <c r="A83" s="130" t="s">
        <v>26</v>
      </c>
      <c r="B83" s="120">
        <f>B15+B45+B78+B72+B66+B59+B27</f>
        <v>0</v>
      </c>
      <c r="C83" s="120">
        <f>C15+C45+C78+C72+C66+C59+C27</f>
        <v>592.4</v>
      </c>
      <c r="D83" s="120">
        <f t="shared" ref="D83:E83" si="74">D15+D45+D78+D72+D66+D59+D27</f>
        <v>0</v>
      </c>
      <c r="E83" s="120">
        <f t="shared" si="74"/>
        <v>592.4</v>
      </c>
      <c r="F83" s="120" t="e">
        <f t="shared" ref="F83:F86" si="75">E83/B83*100</f>
        <v>#DIV/0!</v>
      </c>
      <c r="G83" s="120">
        <f t="shared" ref="G83:G86" si="76">E83/C83*100</f>
        <v>100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31">
        <v>0</v>
      </c>
      <c r="AC83" s="131">
        <v>0</v>
      </c>
      <c r="AD83" s="131">
        <v>0</v>
      </c>
      <c r="AE83" s="131">
        <v>0</v>
      </c>
      <c r="AF83" s="209"/>
      <c r="AG83" s="83"/>
      <c r="AH83" s="84"/>
      <c r="AI83" s="81"/>
      <c r="AJ83" s="84"/>
      <c r="AK83" s="85"/>
    </row>
    <row r="84" spans="1:37" s="39" customFormat="1" ht="17.100000000000001" customHeight="1" x14ac:dyDescent="0.25">
      <c r="A84" s="130" t="s">
        <v>34</v>
      </c>
      <c r="B84" s="120">
        <f>B16+B46+B79+B73+B67+B60+B28</f>
        <v>67839.717000000004</v>
      </c>
      <c r="C84" s="120">
        <f>H84+J84+L84+N84+P84+R84+T84+V84+X84+Z84+AB84+AD84</f>
        <v>67839.717000000004</v>
      </c>
      <c r="D84" s="120">
        <f>E84</f>
        <v>24983.18</v>
      </c>
      <c r="E84" s="120">
        <f>I84+K84+M84+O84+Q84+S84+U84+W84+Y84+AA84+AC84+AE84</f>
        <v>24983.18</v>
      </c>
      <c r="F84" s="120">
        <f t="shared" si="75"/>
        <v>36.826775088109521</v>
      </c>
      <c r="G84" s="120">
        <f t="shared" si="76"/>
        <v>36.826775088109521</v>
      </c>
      <c r="H84" s="120">
        <f>H16+H28+H46+H60+H79+H67</f>
        <v>0</v>
      </c>
      <c r="I84" s="120">
        <f t="shared" ref="I84:AC84" si="77">I16+I28+I46+I60+I79+I67</f>
        <v>0</v>
      </c>
      <c r="J84" s="120">
        <f t="shared" si="77"/>
        <v>0</v>
      </c>
      <c r="K84" s="120">
        <f t="shared" si="77"/>
        <v>0</v>
      </c>
      <c r="L84" s="120">
        <f t="shared" si="77"/>
        <v>1968.49</v>
      </c>
      <c r="M84" s="120">
        <f t="shared" si="77"/>
        <v>0</v>
      </c>
      <c r="N84" s="120">
        <f t="shared" si="77"/>
        <v>23912.7</v>
      </c>
      <c r="O84" s="120">
        <f t="shared" si="77"/>
        <v>24983.18</v>
      </c>
      <c r="P84" s="120">
        <f t="shared" si="77"/>
        <v>0</v>
      </c>
      <c r="Q84" s="120">
        <f t="shared" si="77"/>
        <v>0</v>
      </c>
      <c r="R84" s="120">
        <f t="shared" si="77"/>
        <v>0</v>
      </c>
      <c r="S84" s="120">
        <f t="shared" si="77"/>
        <v>0</v>
      </c>
      <c r="T84" s="120">
        <f t="shared" si="77"/>
        <v>545.35</v>
      </c>
      <c r="U84" s="120">
        <f t="shared" si="77"/>
        <v>0</v>
      </c>
      <c r="V84" s="120">
        <f t="shared" si="77"/>
        <v>14594.85</v>
      </c>
      <c r="W84" s="120">
        <f t="shared" si="77"/>
        <v>0</v>
      </c>
      <c r="X84" s="120">
        <f t="shared" si="77"/>
        <v>26662.78</v>
      </c>
      <c r="Y84" s="120">
        <f t="shared" si="77"/>
        <v>0</v>
      </c>
      <c r="Z84" s="120">
        <f t="shared" si="77"/>
        <v>155.547</v>
      </c>
      <c r="AA84" s="120">
        <f t="shared" si="77"/>
        <v>0</v>
      </c>
      <c r="AB84" s="120">
        <f t="shared" si="77"/>
        <v>0</v>
      </c>
      <c r="AC84" s="120">
        <f t="shared" si="77"/>
        <v>0</v>
      </c>
      <c r="AD84" s="120">
        <f>AD16+AD28+AD46+AD60+AD79+AD67</f>
        <v>0</v>
      </c>
      <c r="AE84" s="120">
        <f>AE16+AE28+AE46+AE60+AE79+AE67</f>
        <v>0</v>
      </c>
      <c r="AF84" s="210"/>
      <c r="AG84" s="83"/>
      <c r="AH84" s="84"/>
      <c r="AI84" s="81"/>
      <c r="AJ84" s="84"/>
      <c r="AK84" s="85"/>
    </row>
    <row r="85" spans="1:37" s="39" customFormat="1" ht="17.100000000000001" customHeight="1" x14ac:dyDescent="0.25">
      <c r="A85" s="130" t="s">
        <v>28</v>
      </c>
      <c r="B85" s="120">
        <f>B17+B29+B47+B62+B80+B61+B68</f>
        <v>67082.131999999998</v>
      </c>
      <c r="C85" s="120">
        <f>C17+C29+C30+C47+C62+C68+C61+C80+C81</f>
        <v>12363.16</v>
      </c>
      <c r="D85" s="120">
        <f>I85+K85+M85+O85+Q85+S85+U85+W85+Y85+AA85+AC85+AE85</f>
        <v>4879.25</v>
      </c>
      <c r="E85" s="120">
        <f t="shared" ref="E85:E86" si="78">I85+K85+M85+O85+Q85+S85+U85+W85+Y85+AA85+AC85+AE85</f>
        <v>4879.25</v>
      </c>
      <c r="F85" s="120">
        <f t="shared" si="75"/>
        <v>7.2735464042794584</v>
      </c>
      <c r="G85" s="120">
        <f t="shared" si="76"/>
        <v>39.466042662231985</v>
      </c>
      <c r="H85" s="120">
        <f>H17+H29+H47+H61+H62+H30+H68+H69+H80</f>
        <v>354.5</v>
      </c>
      <c r="I85" s="120">
        <f t="shared" ref="I85:J85" si="79">I17+I29+I47+I61+I62+I30+I68+I69+I80</f>
        <v>0</v>
      </c>
      <c r="J85" s="120">
        <f t="shared" si="79"/>
        <v>0</v>
      </c>
      <c r="K85" s="120">
        <f>K17+K29+K47+K61+K62+K30+K68+K80</f>
        <v>354.5</v>
      </c>
      <c r="L85" s="120">
        <f t="shared" ref="L85:AE85" si="80">L17+L29+L47+L61+L62+L30+L68+L80</f>
        <v>2754.38</v>
      </c>
      <c r="M85" s="120">
        <f t="shared" si="80"/>
        <v>2470.87</v>
      </c>
      <c r="N85" s="120">
        <f t="shared" si="80"/>
        <v>776.13699999999994</v>
      </c>
      <c r="O85" s="120">
        <f t="shared" si="80"/>
        <v>776.14</v>
      </c>
      <c r="P85" s="120">
        <f t="shared" si="80"/>
        <v>39</v>
      </c>
      <c r="Q85" s="120">
        <f t="shared" si="80"/>
        <v>39</v>
      </c>
      <c r="R85" s="120">
        <f t="shared" si="80"/>
        <v>0</v>
      </c>
      <c r="S85" s="120">
        <f t="shared" si="80"/>
        <v>0</v>
      </c>
      <c r="T85" s="120">
        <f t="shared" si="80"/>
        <v>53.936</v>
      </c>
      <c r="U85" s="120">
        <f t="shared" si="80"/>
        <v>53.94</v>
      </c>
      <c r="V85" s="120">
        <f t="shared" si="80"/>
        <v>2711.63</v>
      </c>
      <c r="W85" s="120">
        <f t="shared" si="80"/>
        <v>0</v>
      </c>
      <c r="X85" s="120">
        <f t="shared" si="80"/>
        <v>6266.61</v>
      </c>
      <c r="Y85" s="120">
        <f t="shared" si="80"/>
        <v>1184.8</v>
      </c>
      <c r="Z85" s="120">
        <f t="shared" si="80"/>
        <v>2655.2090000000003</v>
      </c>
      <c r="AA85" s="120">
        <f t="shared" si="80"/>
        <v>0</v>
      </c>
      <c r="AB85" s="120">
        <f t="shared" si="80"/>
        <v>0</v>
      </c>
      <c r="AC85" s="120">
        <f t="shared" si="80"/>
        <v>0</v>
      </c>
      <c r="AD85" s="120">
        <f>AD17+AD29+AD47+AD61+AD62+AD30+AD68+AD80</f>
        <v>55904.43</v>
      </c>
      <c r="AE85" s="120">
        <f t="shared" si="80"/>
        <v>0</v>
      </c>
      <c r="AF85" s="210"/>
      <c r="AG85" s="83"/>
      <c r="AH85" s="84"/>
      <c r="AI85" s="81"/>
      <c r="AJ85" s="84"/>
      <c r="AK85" s="85"/>
    </row>
    <row r="86" spans="1:37" s="40" customFormat="1" ht="17.100000000000001" customHeight="1" x14ac:dyDescent="0.25">
      <c r="A86" s="132" t="s">
        <v>29</v>
      </c>
      <c r="B86" s="120">
        <f>B18+B49</f>
        <v>105796.58</v>
      </c>
      <c r="C86" s="120">
        <f>H86+J86+L86+N86+P86+R86+T86+V86+X86+Z86+AB86+AD86</f>
        <v>105796.58</v>
      </c>
      <c r="D86" s="120">
        <f>E86</f>
        <v>3827.13</v>
      </c>
      <c r="E86" s="120">
        <f t="shared" si="78"/>
        <v>3827.13</v>
      </c>
      <c r="F86" s="120">
        <f t="shared" si="75"/>
        <v>3.6174420761049175</v>
      </c>
      <c r="G86" s="120">
        <f t="shared" si="76"/>
        <v>3.6174420761049175</v>
      </c>
      <c r="H86" s="120">
        <f>H18+H49+H63</f>
        <v>0</v>
      </c>
      <c r="I86" s="120">
        <f t="shared" ref="I86:AE86" si="81">I18+I49+I63</f>
        <v>0</v>
      </c>
      <c r="J86" s="120">
        <f t="shared" si="81"/>
        <v>0</v>
      </c>
      <c r="K86" s="120">
        <f t="shared" si="81"/>
        <v>0</v>
      </c>
      <c r="L86" s="120">
        <f t="shared" si="81"/>
        <v>0</v>
      </c>
      <c r="M86" s="120">
        <f t="shared" si="81"/>
        <v>0</v>
      </c>
      <c r="N86" s="120">
        <f t="shared" si="81"/>
        <v>800</v>
      </c>
      <c r="O86" s="120">
        <f t="shared" si="81"/>
        <v>800</v>
      </c>
      <c r="P86" s="120">
        <f t="shared" si="81"/>
        <v>3471.08</v>
      </c>
      <c r="Q86" s="120">
        <f t="shared" si="81"/>
        <v>0</v>
      </c>
      <c r="R86" s="120">
        <f t="shared" si="81"/>
        <v>1551.92</v>
      </c>
      <c r="S86" s="120">
        <f t="shared" si="81"/>
        <v>1551.92</v>
      </c>
      <c r="T86" s="120">
        <f t="shared" si="81"/>
        <v>882.81</v>
      </c>
      <c r="U86" s="120">
        <f t="shared" si="81"/>
        <v>882.81</v>
      </c>
      <c r="V86" s="120">
        <f t="shared" si="81"/>
        <v>0</v>
      </c>
      <c r="W86" s="120">
        <f t="shared" si="81"/>
        <v>0</v>
      </c>
      <c r="X86" s="120">
        <f t="shared" si="81"/>
        <v>0</v>
      </c>
      <c r="Y86" s="120">
        <f t="shared" si="81"/>
        <v>592.4</v>
      </c>
      <c r="Z86" s="120">
        <f t="shared" si="81"/>
        <v>1550</v>
      </c>
      <c r="AA86" s="120">
        <v>0</v>
      </c>
      <c r="AB86" s="120">
        <f t="shared" si="81"/>
        <v>0</v>
      </c>
      <c r="AC86" s="120">
        <f t="shared" si="81"/>
        <v>0</v>
      </c>
      <c r="AD86" s="120">
        <f t="shared" si="81"/>
        <v>97540.77</v>
      </c>
      <c r="AE86" s="120">
        <f t="shared" si="81"/>
        <v>0</v>
      </c>
      <c r="AF86" s="211"/>
      <c r="AG86" s="86"/>
      <c r="AH86" s="87"/>
      <c r="AI86" s="81"/>
      <c r="AJ86" s="87"/>
      <c r="AK86" s="88"/>
    </row>
    <row r="87" spans="1:37" s="22" customFormat="1" ht="19.5" customHeight="1" x14ac:dyDescent="0.25">
      <c r="A87" s="212" t="s">
        <v>42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4"/>
      <c r="AE87" s="133"/>
      <c r="AF87" s="77"/>
      <c r="AG87" s="78"/>
      <c r="AH87" s="78"/>
      <c r="AI87" s="24"/>
    </row>
    <row r="88" spans="1:37" s="22" customFormat="1" ht="16.5" customHeight="1" x14ac:dyDescent="0.25">
      <c r="A88" s="201" t="s">
        <v>43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3"/>
      <c r="AE88" s="95"/>
      <c r="AF88" s="77"/>
      <c r="AG88" s="78"/>
      <c r="AH88" s="78"/>
      <c r="AI88" s="24"/>
    </row>
    <row r="89" spans="1:37" s="22" customFormat="1" ht="47.25" x14ac:dyDescent="0.25">
      <c r="A89" s="134" t="s">
        <v>44</v>
      </c>
      <c r="B89" s="103"/>
      <c r="C89" s="103"/>
      <c r="D89" s="103"/>
      <c r="E89" s="103"/>
      <c r="F89" s="103"/>
      <c r="G89" s="103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3"/>
      <c r="AE89" s="103"/>
      <c r="AF89" s="77"/>
      <c r="AG89" s="78"/>
      <c r="AH89" s="78"/>
      <c r="AI89" s="24"/>
    </row>
    <row r="90" spans="1:37" s="22" customFormat="1" x14ac:dyDescent="0.25">
      <c r="A90" s="102" t="s">
        <v>25</v>
      </c>
      <c r="B90" s="103">
        <f>B92+B93+B91+B94</f>
        <v>6205.4</v>
      </c>
      <c r="C90" s="103">
        <f t="shared" ref="C90:E90" si="82">C92+C93+C91+C94</f>
        <v>6205.4</v>
      </c>
      <c r="D90" s="103">
        <f t="shared" si="82"/>
        <v>3638.3193000000001</v>
      </c>
      <c r="E90" s="103">
        <f t="shared" si="82"/>
        <v>3638.3193000000001</v>
      </c>
      <c r="F90" s="103">
        <f>E90/B90*100</f>
        <v>58.631503206884325</v>
      </c>
      <c r="G90" s="103">
        <f>E90/C90*100</f>
        <v>58.631503206884325</v>
      </c>
      <c r="H90" s="135">
        <v>0</v>
      </c>
      <c r="I90" s="135">
        <f t="shared" ref="I90:U90" si="83">I92+I93+I91+I94</f>
        <v>0</v>
      </c>
      <c r="J90" s="135">
        <v>0</v>
      </c>
      <c r="K90" s="135">
        <f t="shared" si="83"/>
        <v>0</v>
      </c>
      <c r="L90" s="135">
        <v>0</v>
      </c>
      <c r="M90" s="135">
        <f t="shared" si="83"/>
        <v>0</v>
      </c>
      <c r="N90" s="135">
        <v>0</v>
      </c>
      <c r="O90" s="135">
        <f t="shared" si="83"/>
        <v>0</v>
      </c>
      <c r="P90" s="135">
        <f t="shared" si="83"/>
        <v>0</v>
      </c>
      <c r="Q90" s="135">
        <f t="shared" si="83"/>
        <v>0</v>
      </c>
      <c r="R90" s="135">
        <f t="shared" si="83"/>
        <v>0</v>
      </c>
      <c r="S90" s="135">
        <f t="shared" si="83"/>
        <v>0</v>
      </c>
      <c r="T90" s="135">
        <f t="shared" si="83"/>
        <v>3638.41</v>
      </c>
      <c r="U90" s="135">
        <f t="shared" si="83"/>
        <v>3638.3193000000001</v>
      </c>
      <c r="V90" s="136">
        <v>0</v>
      </c>
      <c r="W90" s="136">
        <v>0</v>
      </c>
      <c r="X90" s="136">
        <v>0</v>
      </c>
      <c r="Y90" s="136">
        <v>0</v>
      </c>
      <c r="Z90" s="136">
        <v>0</v>
      </c>
      <c r="AA90" s="136">
        <v>0</v>
      </c>
      <c r="AB90" s="136">
        <v>0</v>
      </c>
      <c r="AC90" s="136">
        <v>0</v>
      </c>
      <c r="AD90" s="136">
        <v>2566.9899999999998</v>
      </c>
      <c r="AE90" s="136">
        <v>0</v>
      </c>
      <c r="AF90" s="184" t="s">
        <v>79</v>
      </c>
      <c r="AG90" s="78"/>
      <c r="AH90" s="78"/>
      <c r="AI90" s="24"/>
    </row>
    <row r="91" spans="1:37" s="22" customFormat="1" ht="16.5" x14ac:dyDescent="0.25">
      <c r="A91" s="102" t="s">
        <v>26</v>
      </c>
      <c r="B91" s="103">
        <f>H91+J91+L91+N91+P91+R91+T91+V91+X91+Z91+AB91+AD91</f>
        <v>229.4</v>
      </c>
      <c r="C91" s="103">
        <f>H91+J91+L91+N91+P91+R91+T91+V91+X91+Z91+AB91+AD91</f>
        <v>229.4</v>
      </c>
      <c r="D91" s="103">
        <f>E91</f>
        <v>134.51649</v>
      </c>
      <c r="E91" s="103">
        <f>I91+K91+M91+O91+Q91+S91+U91+W91+Y91+AA91+AC91+AE91</f>
        <v>134.51649</v>
      </c>
      <c r="F91" s="103">
        <f>E91/B91*100</f>
        <v>58.638400174367924</v>
      </c>
      <c r="G91" s="103">
        <f t="shared" ref="G91:G93" si="84">E91/C91*100</f>
        <v>58.638400174367924</v>
      </c>
      <c r="H91" s="136">
        <v>0</v>
      </c>
      <c r="I91" s="135">
        <v>0</v>
      </c>
      <c r="J91" s="136">
        <v>0</v>
      </c>
      <c r="K91" s="135">
        <v>0</v>
      </c>
      <c r="L91" s="136">
        <v>0</v>
      </c>
      <c r="M91" s="135">
        <v>0</v>
      </c>
      <c r="N91" s="136">
        <v>0</v>
      </c>
      <c r="O91" s="135">
        <v>0</v>
      </c>
      <c r="P91" s="136">
        <v>0</v>
      </c>
      <c r="Q91" s="135">
        <v>0</v>
      </c>
      <c r="R91" s="136">
        <v>0</v>
      </c>
      <c r="S91" s="135">
        <v>0</v>
      </c>
      <c r="T91" s="131">
        <v>134.52000000000001</v>
      </c>
      <c r="U91" s="131">
        <v>134.51649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5">
        <v>94.88</v>
      </c>
      <c r="AE91" s="137">
        <v>0</v>
      </c>
      <c r="AF91" s="178"/>
      <c r="AG91" s="41">
        <v>0</v>
      </c>
      <c r="AH91" s="21">
        <f>AG91-B90</f>
        <v>-6205.4</v>
      </c>
      <c r="AI91" s="17"/>
    </row>
    <row r="92" spans="1:37" s="43" customFormat="1" ht="16.5" x14ac:dyDescent="0.25">
      <c r="A92" s="106" t="s">
        <v>27</v>
      </c>
      <c r="B92" s="103">
        <f>AD92+H92+J92+L92+N92+P92+R92+T92+V92+X92+Z92+AB92</f>
        <v>5483.7</v>
      </c>
      <c r="C92" s="103">
        <f>H92+J92+L92+N92+P92+R92+T92+V92+X92+Z92+AB92+AD92</f>
        <v>5483.7</v>
      </c>
      <c r="D92" s="103">
        <f t="shared" ref="D92:D93" si="85">E92</f>
        <v>3321.8868400000001</v>
      </c>
      <c r="E92" s="103">
        <f t="shared" ref="E92:E93" si="86">I92+K92+M92+O92+Q92+S92+U92+W92+Y92+AA92+AC92+AE92</f>
        <v>3321.8868400000001</v>
      </c>
      <c r="F92" s="103">
        <f>E92/B92*100</f>
        <v>60.577472144719813</v>
      </c>
      <c r="G92" s="103">
        <f t="shared" si="84"/>
        <v>60.577472144719813</v>
      </c>
      <c r="H92" s="136">
        <v>0</v>
      </c>
      <c r="I92" s="135">
        <v>0</v>
      </c>
      <c r="J92" s="136">
        <v>0</v>
      </c>
      <c r="K92" s="135">
        <v>0</v>
      </c>
      <c r="L92" s="136">
        <v>0</v>
      </c>
      <c r="M92" s="135">
        <v>0</v>
      </c>
      <c r="N92" s="136">
        <v>0</v>
      </c>
      <c r="O92" s="135">
        <v>0</v>
      </c>
      <c r="P92" s="136">
        <v>0</v>
      </c>
      <c r="Q92" s="135">
        <v>0</v>
      </c>
      <c r="R92" s="136">
        <v>0</v>
      </c>
      <c r="S92" s="135">
        <v>0</v>
      </c>
      <c r="T92" s="131">
        <v>3321.89</v>
      </c>
      <c r="U92" s="131">
        <v>3321.8868400000001</v>
      </c>
      <c r="V92" s="136">
        <v>0</v>
      </c>
      <c r="W92" s="135">
        <v>0</v>
      </c>
      <c r="X92" s="135">
        <v>0</v>
      </c>
      <c r="Y92" s="135">
        <v>0</v>
      </c>
      <c r="Z92" s="136">
        <f>Z94+Z95+Z93+Z96</f>
        <v>0</v>
      </c>
      <c r="AA92" s="135">
        <v>0</v>
      </c>
      <c r="AB92" s="136">
        <f>AB94+AB95+AB93+AB96</f>
        <v>0</v>
      </c>
      <c r="AC92" s="135">
        <v>0</v>
      </c>
      <c r="AD92" s="135">
        <v>2161.81</v>
      </c>
      <c r="AE92" s="137">
        <v>0</v>
      </c>
      <c r="AF92" s="178"/>
      <c r="AG92" s="161">
        <v>0</v>
      </c>
      <c r="AH92" s="21">
        <f>AG92-B91</f>
        <v>-229.4</v>
      </c>
    </row>
    <row r="93" spans="1:37" s="44" customFormat="1" ht="16.5" x14ac:dyDescent="0.25">
      <c r="A93" s="102" t="s">
        <v>28</v>
      </c>
      <c r="B93" s="103">
        <f>AD93+J93+L93+N93+P93+R93+T93+V93+X93+Z93+AB93</f>
        <v>492.3</v>
      </c>
      <c r="C93" s="103">
        <f>H93+J93+L93+N93+P93+R93+T93+V93+X93+Z93+AB93+AD93</f>
        <v>492.3</v>
      </c>
      <c r="D93" s="103">
        <f t="shared" si="85"/>
        <v>181.91596999999999</v>
      </c>
      <c r="E93" s="103">
        <f t="shared" si="86"/>
        <v>181.91596999999999</v>
      </c>
      <c r="F93" s="103">
        <f>E93/B93*100</f>
        <v>36.952258785293516</v>
      </c>
      <c r="G93" s="103">
        <f t="shared" si="84"/>
        <v>36.952258785293516</v>
      </c>
      <c r="H93" s="136">
        <v>0</v>
      </c>
      <c r="I93" s="135">
        <v>0</v>
      </c>
      <c r="J93" s="136">
        <v>0</v>
      </c>
      <c r="K93" s="135">
        <v>0</v>
      </c>
      <c r="L93" s="136">
        <v>0</v>
      </c>
      <c r="M93" s="135">
        <v>0</v>
      </c>
      <c r="N93" s="136">
        <v>0</v>
      </c>
      <c r="O93" s="135">
        <v>0</v>
      </c>
      <c r="P93" s="136">
        <v>0</v>
      </c>
      <c r="Q93" s="135">
        <v>0</v>
      </c>
      <c r="R93" s="136">
        <v>0</v>
      </c>
      <c r="S93" s="135">
        <v>0</v>
      </c>
      <c r="T93" s="131">
        <v>182</v>
      </c>
      <c r="U93" s="131">
        <v>181.91596999999999</v>
      </c>
      <c r="V93" s="136">
        <v>0</v>
      </c>
      <c r="W93" s="135">
        <v>0</v>
      </c>
      <c r="X93" s="135">
        <v>0</v>
      </c>
      <c r="Y93" s="135">
        <v>0</v>
      </c>
      <c r="Z93" s="136">
        <f>Z95+Z96+Z94+Z97</f>
        <v>0</v>
      </c>
      <c r="AA93" s="135">
        <v>0</v>
      </c>
      <c r="AB93" s="136">
        <f>AB95+AB96+AB94+AB97</f>
        <v>0</v>
      </c>
      <c r="AC93" s="135">
        <v>0</v>
      </c>
      <c r="AD93" s="131">
        <v>310.3</v>
      </c>
      <c r="AE93" s="135">
        <v>0</v>
      </c>
      <c r="AF93" s="178"/>
      <c r="AG93" s="161">
        <v>0</v>
      </c>
      <c r="AH93" s="21">
        <f>AG93-B92</f>
        <v>-5483.7</v>
      </c>
      <c r="AI93" s="43"/>
    </row>
    <row r="94" spans="1:37" s="30" customFormat="1" ht="60" customHeight="1" x14ac:dyDescent="0.25">
      <c r="A94" s="102" t="s">
        <v>36</v>
      </c>
      <c r="B94" s="103">
        <f>H94+J94+L94+N94+P94+R94</f>
        <v>0</v>
      </c>
      <c r="C94" s="103">
        <f>H94</f>
        <v>0</v>
      </c>
      <c r="D94" s="103">
        <f>D96+D97+D95+D98</f>
        <v>0</v>
      </c>
      <c r="E94" s="103">
        <f>I94+K94+M94+O94+Q94+S94+U94+W94+Y94+AA94+AC94+AE94</f>
        <v>0</v>
      </c>
      <c r="F94" s="103" t="e">
        <f>E94/B94*100</f>
        <v>#DIV/0!</v>
      </c>
      <c r="G94" s="103" t="e">
        <f>E94/C94*100</f>
        <v>#DIV/0!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  <c r="Q94" s="136">
        <v>0</v>
      </c>
      <c r="R94" s="136">
        <v>0</v>
      </c>
      <c r="S94" s="136">
        <v>0</v>
      </c>
      <c r="T94" s="136">
        <v>0</v>
      </c>
      <c r="U94" s="136">
        <v>0</v>
      </c>
      <c r="V94" s="136">
        <v>0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0</v>
      </c>
      <c r="AD94" s="136">
        <v>0</v>
      </c>
      <c r="AE94" s="136">
        <v>0</v>
      </c>
      <c r="AF94" s="179"/>
      <c r="AG94" s="161">
        <v>0</v>
      </c>
      <c r="AH94" s="21">
        <f>AG94-B93</f>
        <v>-492.3</v>
      </c>
      <c r="AI94" s="17"/>
    </row>
    <row r="95" spans="1:37" s="30" customFormat="1" ht="47.25" x14ac:dyDescent="0.25">
      <c r="A95" s="138" t="s">
        <v>45</v>
      </c>
      <c r="B95" s="103"/>
      <c r="C95" s="103"/>
      <c r="D95" s="103"/>
      <c r="E95" s="103"/>
      <c r="F95" s="103"/>
      <c r="G95" s="103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3"/>
      <c r="AE95" s="103"/>
      <c r="AF95" s="45"/>
      <c r="AG95" s="161">
        <v>0</v>
      </c>
      <c r="AH95" s="21"/>
      <c r="AI95" s="17"/>
    </row>
    <row r="96" spans="1:37" s="30" customFormat="1" x14ac:dyDescent="0.25">
      <c r="A96" s="102" t="s">
        <v>25</v>
      </c>
      <c r="B96" s="103">
        <f>B98+B99+B97</f>
        <v>945.1</v>
      </c>
      <c r="C96" s="103">
        <f>C98+C99+C97</f>
        <v>0</v>
      </c>
      <c r="D96" s="103">
        <f t="shared" ref="D96:D100" si="87">E96</f>
        <v>0</v>
      </c>
      <c r="E96" s="103">
        <f>I96+K96+M96+O96+Q96+S96+U96+W96+Y96+AA96+AC96+AE96</f>
        <v>0</v>
      </c>
      <c r="F96" s="103">
        <f>E96/B96*100</f>
        <v>0</v>
      </c>
      <c r="G96" s="103" t="e">
        <f>E96/C96*100</f>
        <v>#DIV/0!</v>
      </c>
      <c r="H96" s="104">
        <v>0</v>
      </c>
      <c r="I96" s="104">
        <f t="shared" ref="I96:W96" si="88">I98+I99+I97+I100</f>
        <v>0</v>
      </c>
      <c r="J96" s="104">
        <v>0</v>
      </c>
      <c r="K96" s="104">
        <f t="shared" si="88"/>
        <v>0</v>
      </c>
      <c r="L96" s="104">
        <v>0</v>
      </c>
      <c r="M96" s="104">
        <f t="shared" si="88"/>
        <v>0</v>
      </c>
      <c r="N96" s="104">
        <v>0</v>
      </c>
      <c r="O96" s="104">
        <f t="shared" si="88"/>
        <v>0</v>
      </c>
      <c r="P96" s="104">
        <v>0</v>
      </c>
      <c r="Q96" s="104">
        <f t="shared" si="88"/>
        <v>0</v>
      </c>
      <c r="R96" s="104">
        <v>0</v>
      </c>
      <c r="S96" s="104">
        <f t="shared" si="88"/>
        <v>0</v>
      </c>
      <c r="T96" s="104">
        <v>0</v>
      </c>
      <c r="U96" s="104">
        <f t="shared" si="88"/>
        <v>0</v>
      </c>
      <c r="V96" s="104">
        <v>0</v>
      </c>
      <c r="W96" s="104">
        <f t="shared" si="88"/>
        <v>0</v>
      </c>
      <c r="X96" s="104">
        <v>0</v>
      </c>
      <c r="Y96" s="104">
        <f>Y98+Y99+Y97+Y100</f>
        <v>0</v>
      </c>
      <c r="Z96" s="104">
        <f>Z98+Z99+Z97+Z100</f>
        <v>0</v>
      </c>
      <c r="AA96" s="104">
        <f>AA98+AA99+AA97+AA100</f>
        <v>0</v>
      </c>
      <c r="AB96" s="104">
        <f>AB97</f>
        <v>0</v>
      </c>
      <c r="AC96" s="104">
        <f>AC98+AC99+AC97+AC100</f>
        <v>0</v>
      </c>
      <c r="AD96" s="104">
        <f>AD98+AD99+AD97+AD100</f>
        <v>945.1</v>
      </c>
      <c r="AE96" s="104">
        <f>AE98+AE99+AE97+AE100</f>
        <v>0</v>
      </c>
      <c r="AF96" s="177" t="s">
        <v>68</v>
      </c>
      <c r="AG96" s="21"/>
      <c r="AH96" s="21"/>
      <c r="AI96" s="17"/>
    </row>
    <row r="97" spans="1:37" s="30" customFormat="1" ht="19.5" customHeight="1" x14ac:dyDescent="0.25">
      <c r="A97" s="102" t="s">
        <v>26</v>
      </c>
      <c r="B97" s="103">
        <f>AD97</f>
        <v>945.1</v>
      </c>
      <c r="C97" s="103">
        <f t="shared" ref="C97:C100" si="89">H97</f>
        <v>0</v>
      </c>
      <c r="D97" s="103">
        <f t="shared" si="87"/>
        <v>0</v>
      </c>
      <c r="E97" s="103">
        <f>I97+K97+M97+O97+Q97+S97+U97+W97+Y97+AA97+AC97+AE97</f>
        <v>0</v>
      </c>
      <c r="F97" s="103">
        <f>E97/B97*100</f>
        <v>0</v>
      </c>
      <c r="G97" s="103" t="e">
        <f>E97/C97*100</f>
        <v>#DIV/0!</v>
      </c>
      <c r="H97" s="139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39">
        <v>0</v>
      </c>
      <c r="W97" s="104">
        <v>0</v>
      </c>
      <c r="X97" s="139">
        <v>0</v>
      </c>
      <c r="Y97" s="104">
        <v>0</v>
      </c>
      <c r="Z97" s="139">
        <v>0</v>
      </c>
      <c r="AA97" s="104">
        <v>0</v>
      </c>
      <c r="AB97" s="139">
        <v>0</v>
      </c>
      <c r="AC97" s="104">
        <v>0</v>
      </c>
      <c r="AD97" s="139">
        <v>945.1</v>
      </c>
      <c r="AE97" s="103">
        <v>0</v>
      </c>
      <c r="AF97" s="178"/>
      <c r="AG97" s="21"/>
      <c r="AH97" s="21"/>
      <c r="AI97" s="17"/>
    </row>
    <row r="98" spans="1:37" s="30" customFormat="1" ht="21.75" customHeight="1" x14ac:dyDescent="0.25">
      <c r="A98" s="106" t="s">
        <v>46</v>
      </c>
      <c r="B98" s="103">
        <f t="shared" ref="B98:B100" si="90">H98+J98+L98+N98+P98+R98</f>
        <v>0</v>
      </c>
      <c r="C98" s="103">
        <f t="shared" si="89"/>
        <v>0</v>
      </c>
      <c r="D98" s="103">
        <f t="shared" si="87"/>
        <v>0</v>
      </c>
      <c r="E98" s="103">
        <f>I98+K98+M98+O98+Q98+S98+U98+W98+Y98+AA98+AC98+AE98</f>
        <v>0</v>
      </c>
      <c r="F98" s="103" t="e">
        <f>E98/B98*100</f>
        <v>#DIV/0!</v>
      </c>
      <c r="G98" s="103" t="e">
        <f>E98/C98*100</f>
        <v>#DIV/0!</v>
      </c>
      <c r="H98" s="139">
        <v>0</v>
      </c>
      <c r="I98" s="135">
        <v>0</v>
      </c>
      <c r="J98" s="104">
        <v>0</v>
      </c>
      <c r="K98" s="135">
        <v>0</v>
      </c>
      <c r="L98" s="104">
        <v>0</v>
      </c>
      <c r="M98" s="135">
        <v>0</v>
      </c>
      <c r="N98" s="104">
        <v>0</v>
      </c>
      <c r="O98" s="135">
        <v>0</v>
      </c>
      <c r="P98" s="104">
        <v>0</v>
      </c>
      <c r="Q98" s="135">
        <v>0</v>
      </c>
      <c r="R98" s="104">
        <v>0</v>
      </c>
      <c r="S98" s="135">
        <v>0</v>
      </c>
      <c r="T98" s="104">
        <v>0</v>
      </c>
      <c r="U98" s="135">
        <v>0</v>
      </c>
      <c r="V98" s="139">
        <v>0</v>
      </c>
      <c r="W98" s="135">
        <v>0</v>
      </c>
      <c r="X98" s="139">
        <v>0</v>
      </c>
      <c r="Y98" s="104">
        <v>0</v>
      </c>
      <c r="Z98" s="139">
        <v>0</v>
      </c>
      <c r="AA98" s="104">
        <v>0</v>
      </c>
      <c r="AB98" s="139">
        <v>0</v>
      </c>
      <c r="AC98" s="104">
        <v>0</v>
      </c>
      <c r="AD98" s="139">
        <v>0</v>
      </c>
      <c r="AE98" s="104">
        <v>0</v>
      </c>
      <c r="AF98" s="178"/>
      <c r="AG98" s="21"/>
      <c r="AH98" s="21"/>
      <c r="AI98" s="17"/>
    </row>
    <row r="99" spans="1:37" s="46" customFormat="1" ht="18.75" customHeight="1" x14ac:dyDescent="0.25">
      <c r="A99" s="102" t="s">
        <v>28</v>
      </c>
      <c r="B99" s="103">
        <f t="shared" si="90"/>
        <v>0</v>
      </c>
      <c r="C99" s="103">
        <f t="shared" si="89"/>
        <v>0</v>
      </c>
      <c r="D99" s="103">
        <f>E99</f>
        <v>0</v>
      </c>
      <c r="E99" s="103">
        <f>I99+K99+M99+O99+Q99+S99+U99+W99+Y99+AA99+AC99+AE99</f>
        <v>0</v>
      </c>
      <c r="F99" s="103" t="e">
        <f>E99/B99*100</f>
        <v>#DIV/0!</v>
      </c>
      <c r="G99" s="103" t="e">
        <f>E99/C99*100</f>
        <v>#DIV/0!</v>
      </c>
      <c r="H99" s="139">
        <v>0</v>
      </c>
      <c r="I99" s="135">
        <v>0</v>
      </c>
      <c r="J99" s="104">
        <v>0</v>
      </c>
      <c r="K99" s="135">
        <v>0</v>
      </c>
      <c r="L99" s="104">
        <v>0</v>
      </c>
      <c r="M99" s="135">
        <v>0</v>
      </c>
      <c r="N99" s="104">
        <v>0</v>
      </c>
      <c r="O99" s="135">
        <v>0</v>
      </c>
      <c r="P99" s="104">
        <v>0</v>
      </c>
      <c r="Q99" s="135">
        <v>0</v>
      </c>
      <c r="R99" s="104">
        <v>0</v>
      </c>
      <c r="S99" s="135">
        <v>0</v>
      </c>
      <c r="T99" s="104">
        <v>0</v>
      </c>
      <c r="U99" s="135">
        <v>0</v>
      </c>
      <c r="V99" s="139">
        <v>0</v>
      </c>
      <c r="W99" s="135">
        <v>0</v>
      </c>
      <c r="X99" s="139">
        <v>0</v>
      </c>
      <c r="Y99" s="104">
        <v>0</v>
      </c>
      <c r="Z99" s="139">
        <v>0</v>
      </c>
      <c r="AA99" s="104">
        <v>0</v>
      </c>
      <c r="AB99" s="139">
        <v>0</v>
      </c>
      <c r="AC99" s="104">
        <v>0</v>
      </c>
      <c r="AD99" s="139">
        <v>0</v>
      </c>
      <c r="AE99" s="104">
        <v>0</v>
      </c>
      <c r="AF99" s="178"/>
      <c r="AG99" s="42"/>
      <c r="AH99" s="42"/>
      <c r="AI99" s="43"/>
    </row>
    <row r="100" spans="1:37" s="22" customFormat="1" ht="20.25" customHeight="1" x14ac:dyDescent="0.25">
      <c r="A100" s="102" t="s">
        <v>29</v>
      </c>
      <c r="B100" s="103">
        <f t="shared" si="90"/>
        <v>0</v>
      </c>
      <c r="C100" s="103">
        <f t="shared" si="89"/>
        <v>0</v>
      </c>
      <c r="D100" s="103">
        <f t="shared" si="87"/>
        <v>0</v>
      </c>
      <c r="E100" s="103">
        <f>I100+K100+M100+O100+Q100+S100+U100+W100+Y100+AA100+AC100+AE100</f>
        <v>0</v>
      </c>
      <c r="F100" s="103" t="e">
        <f>E100/B100*100</f>
        <v>#DIV/0!</v>
      </c>
      <c r="G100" s="103" t="e">
        <f>E100/C100*100</f>
        <v>#DIV/0!</v>
      </c>
      <c r="H100" s="139">
        <v>0</v>
      </c>
      <c r="I100" s="139">
        <v>0</v>
      </c>
      <c r="J100" s="104">
        <v>0</v>
      </c>
      <c r="K100" s="139">
        <v>0</v>
      </c>
      <c r="L100" s="139">
        <v>0</v>
      </c>
      <c r="M100" s="139">
        <v>0</v>
      </c>
      <c r="N100" s="104">
        <v>0</v>
      </c>
      <c r="O100" s="139">
        <v>0</v>
      </c>
      <c r="P100" s="139">
        <v>0</v>
      </c>
      <c r="Q100" s="139">
        <v>0</v>
      </c>
      <c r="R100" s="104">
        <v>0</v>
      </c>
      <c r="S100" s="139">
        <v>0</v>
      </c>
      <c r="T100" s="104">
        <v>0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0</v>
      </c>
      <c r="AA100" s="139">
        <v>0</v>
      </c>
      <c r="AB100" s="139">
        <v>0</v>
      </c>
      <c r="AC100" s="139">
        <v>0</v>
      </c>
      <c r="AD100" s="139">
        <v>0</v>
      </c>
      <c r="AE100" s="139">
        <v>0</v>
      </c>
      <c r="AF100" s="179"/>
      <c r="AG100" s="21"/>
      <c r="AH100" s="21"/>
      <c r="AI100" s="17"/>
    </row>
    <row r="101" spans="1:37" s="22" customFormat="1" ht="31.5" x14ac:dyDescent="0.25">
      <c r="A101" s="138" t="s">
        <v>47</v>
      </c>
      <c r="B101" s="103"/>
      <c r="C101" s="103"/>
      <c r="D101" s="103"/>
      <c r="E101" s="103"/>
      <c r="F101" s="103"/>
      <c r="G101" s="103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77"/>
      <c r="AG101" s="78"/>
      <c r="AH101" s="78"/>
      <c r="AI101" s="24"/>
    </row>
    <row r="102" spans="1:37" s="22" customFormat="1" x14ac:dyDescent="0.25">
      <c r="A102" s="102" t="s">
        <v>25</v>
      </c>
      <c r="B102" s="103">
        <f>B103+B104+B105+B106</f>
        <v>9.3000000000000007</v>
      </c>
      <c r="C102" s="103">
        <f t="shared" ref="C102:E102" si="91">C103+C104+C105+C106</f>
        <v>9.3000000000000007</v>
      </c>
      <c r="D102" s="103">
        <f>D104</f>
        <v>0</v>
      </c>
      <c r="E102" s="103">
        <f t="shared" si="91"/>
        <v>0</v>
      </c>
      <c r="F102" s="103">
        <f t="shared" ref="F102:F111" si="92">E102/B102*100</f>
        <v>0</v>
      </c>
      <c r="G102" s="103">
        <f t="shared" ref="G102:G111" si="93">E102/C102*100</f>
        <v>0</v>
      </c>
      <c r="H102" s="104">
        <f>H104</f>
        <v>0</v>
      </c>
      <c r="I102" s="104">
        <f t="shared" ref="I102:AD102" si="94">I104</f>
        <v>0</v>
      </c>
      <c r="J102" s="104">
        <f t="shared" si="94"/>
        <v>0</v>
      </c>
      <c r="K102" s="104">
        <f t="shared" si="94"/>
        <v>0</v>
      </c>
      <c r="L102" s="104">
        <f t="shared" si="94"/>
        <v>0</v>
      </c>
      <c r="M102" s="104">
        <f t="shared" si="94"/>
        <v>0</v>
      </c>
      <c r="N102" s="104">
        <f t="shared" si="94"/>
        <v>0</v>
      </c>
      <c r="O102" s="104">
        <f t="shared" si="94"/>
        <v>0</v>
      </c>
      <c r="P102" s="104">
        <f t="shared" si="94"/>
        <v>0</v>
      </c>
      <c r="Q102" s="104">
        <f t="shared" si="94"/>
        <v>0</v>
      </c>
      <c r="R102" s="104">
        <f t="shared" si="94"/>
        <v>0</v>
      </c>
      <c r="S102" s="104">
        <f t="shared" si="94"/>
        <v>0</v>
      </c>
      <c r="T102" s="104">
        <f t="shared" si="94"/>
        <v>0</v>
      </c>
      <c r="U102" s="104">
        <f t="shared" si="94"/>
        <v>0</v>
      </c>
      <c r="V102" s="104">
        <f t="shared" si="94"/>
        <v>0</v>
      </c>
      <c r="W102" s="104">
        <f t="shared" si="94"/>
        <v>0</v>
      </c>
      <c r="X102" s="104">
        <f t="shared" si="94"/>
        <v>0</v>
      </c>
      <c r="Y102" s="104">
        <f t="shared" si="94"/>
        <v>0</v>
      </c>
      <c r="Z102" s="104">
        <f t="shared" si="94"/>
        <v>0</v>
      </c>
      <c r="AA102" s="104">
        <f t="shared" si="94"/>
        <v>0</v>
      </c>
      <c r="AB102" s="104">
        <f t="shared" si="94"/>
        <v>0</v>
      </c>
      <c r="AC102" s="104">
        <f t="shared" si="94"/>
        <v>0</v>
      </c>
      <c r="AD102" s="104">
        <f t="shared" si="94"/>
        <v>9.3000000000000007</v>
      </c>
      <c r="AE102" s="104">
        <f>AE104</f>
        <v>0</v>
      </c>
      <c r="AF102" s="184" t="s">
        <v>69</v>
      </c>
      <c r="AG102" s="78"/>
      <c r="AH102" s="78"/>
      <c r="AI102" s="24"/>
    </row>
    <row r="103" spans="1:37" s="22" customFormat="1" x14ac:dyDescent="0.25">
      <c r="A103" s="102" t="s">
        <v>26</v>
      </c>
      <c r="B103" s="103">
        <v>0</v>
      </c>
      <c r="C103" s="103">
        <v>0</v>
      </c>
      <c r="D103" s="103">
        <v>0</v>
      </c>
      <c r="E103" s="103">
        <f>I103+K103+M103+O103+Q103+S103+U103</f>
        <v>0</v>
      </c>
      <c r="F103" s="103" t="e">
        <f t="shared" si="92"/>
        <v>#DIV/0!</v>
      </c>
      <c r="G103" s="103" t="e">
        <f t="shared" si="93"/>
        <v>#DIV/0!</v>
      </c>
      <c r="H103" s="104">
        <f>H105</f>
        <v>0</v>
      </c>
      <c r="I103" s="104">
        <f>I105</f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85"/>
      <c r="AG103" s="78"/>
      <c r="AH103" s="78"/>
      <c r="AI103" s="24"/>
    </row>
    <row r="104" spans="1:37" s="22" customFormat="1" x14ac:dyDescent="0.25">
      <c r="A104" s="106" t="s">
        <v>27</v>
      </c>
      <c r="B104" s="103">
        <f>H104+J104+L104+N104+P104+R104+T104+V104+X104+Z104+AB104+AD104</f>
        <v>9.3000000000000007</v>
      </c>
      <c r="C104" s="103">
        <f>AD104</f>
        <v>9.3000000000000007</v>
      </c>
      <c r="D104" s="103">
        <f>AE104</f>
        <v>0</v>
      </c>
      <c r="E104" s="103">
        <f>D104</f>
        <v>0</v>
      </c>
      <c r="F104" s="103">
        <f t="shared" si="92"/>
        <v>0</v>
      </c>
      <c r="G104" s="103">
        <f t="shared" si="93"/>
        <v>0</v>
      </c>
      <c r="H104" s="104">
        <f>H106</f>
        <v>0</v>
      </c>
      <c r="I104" s="104">
        <f>I106</f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9.3000000000000007</v>
      </c>
      <c r="AE104" s="104">
        <v>0</v>
      </c>
      <c r="AF104" s="185"/>
      <c r="AG104" s="78"/>
      <c r="AH104" s="78"/>
      <c r="AI104" s="24"/>
    </row>
    <row r="105" spans="1:37" s="22" customFormat="1" x14ac:dyDescent="0.25">
      <c r="A105" s="102" t="s">
        <v>28</v>
      </c>
      <c r="B105" s="103">
        <v>0</v>
      </c>
      <c r="C105" s="103">
        <f>C106+C112+C113+C114</f>
        <v>0</v>
      </c>
      <c r="D105" s="103">
        <v>0</v>
      </c>
      <c r="E105" s="103">
        <f>I105+K105+M105+O105+Q105+S105+U105</f>
        <v>0</v>
      </c>
      <c r="F105" s="103" t="e">
        <f t="shared" si="92"/>
        <v>#DIV/0!</v>
      </c>
      <c r="G105" s="103" t="e">
        <f t="shared" si="93"/>
        <v>#DIV/0!</v>
      </c>
      <c r="H105" s="104">
        <f>H112</f>
        <v>0</v>
      </c>
      <c r="I105" s="104">
        <f>I112</f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85"/>
      <c r="AG105" s="78"/>
      <c r="AH105" s="78"/>
      <c r="AI105" s="24"/>
    </row>
    <row r="106" spans="1:37" s="22" customFormat="1" x14ac:dyDescent="0.25">
      <c r="A106" s="102" t="s">
        <v>36</v>
      </c>
      <c r="B106" s="103">
        <v>0</v>
      </c>
      <c r="C106" s="103">
        <f>Z106</f>
        <v>0</v>
      </c>
      <c r="D106" s="103">
        <v>0</v>
      </c>
      <c r="E106" s="103">
        <f>I106+K106+M106+O106+Q106+S106+U106</f>
        <v>0</v>
      </c>
      <c r="F106" s="103" t="e">
        <f t="shared" si="92"/>
        <v>#DIV/0!</v>
      </c>
      <c r="G106" s="103" t="e">
        <f t="shared" si="93"/>
        <v>#DIV/0!</v>
      </c>
      <c r="H106" s="104">
        <f>H113</f>
        <v>0</v>
      </c>
      <c r="I106" s="104">
        <f>I113</f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86"/>
      <c r="AG106" s="78"/>
      <c r="AH106" s="78"/>
      <c r="AI106" s="24"/>
    </row>
    <row r="107" spans="1:37" s="48" customFormat="1" ht="33" customHeight="1" x14ac:dyDescent="0.25">
      <c r="A107" s="140" t="s">
        <v>48</v>
      </c>
      <c r="B107" s="141">
        <f>B108+B109+B110+B111</f>
        <v>7159.8</v>
      </c>
      <c r="C107" s="141">
        <f t="shared" ref="C107:E107" si="95">C108+C109+C110+C111</f>
        <v>6214.7</v>
      </c>
      <c r="D107" s="141">
        <f t="shared" si="95"/>
        <v>3638.3193000000001</v>
      </c>
      <c r="E107" s="141">
        <f t="shared" si="95"/>
        <v>3638.3193000000001</v>
      </c>
      <c r="F107" s="142">
        <f t="shared" si="92"/>
        <v>50.815934802648123</v>
      </c>
      <c r="G107" s="142">
        <f t="shared" si="93"/>
        <v>58.543763978953137</v>
      </c>
      <c r="H107" s="141">
        <f t="shared" ref="H107:AE107" si="96">H108+H109+H110+H111</f>
        <v>0</v>
      </c>
      <c r="I107" s="141">
        <f t="shared" si="96"/>
        <v>0</v>
      </c>
      <c r="J107" s="141">
        <f t="shared" si="96"/>
        <v>0</v>
      </c>
      <c r="K107" s="141">
        <f t="shared" si="96"/>
        <v>0</v>
      </c>
      <c r="L107" s="141">
        <f t="shared" si="96"/>
        <v>0</v>
      </c>
      <c r="M107" s="141">
        <f t="shared" si="96"/>
        <v>0</v>
      </c>
      <c r="N107" s="141">
        <f t="shared" si="96"/>
        <v>0</v>
      </c>
      <c r="O107" s="141">
        <f t="shared" si="96"/>
        <v>0</v>
      </c>
      <c r="P107" s="141">
        <f t="shared" si="96"/>
        <v>0</v>
      </c>
      <c r="Q107" s="141">
        <f t="shared" si="96"/>
        <v>0</v>
      </c>
      <c r="R107" s="141">
        <f t="shared" si="96"/>
        <v>0</v>
      </c>
      <c r="S107" s="141">
        <f t="shared" si="96"/>
        <v>0</v>
      </c>
      <c r="T107" s="141">
        <f t="shared" si="96"/>
        <v>3638.41</v>
      </c>
      <c r="U107" s="141">
        <f t="shared" si="96"/>
        <v>3638.3193000000001</v>
      </c>
      <c r="V107" s="141">
        <f t="shared" si="96"/>
        <v>0</v>
      </c>
      <c r="W107" s="141">
        <f t="shared" si="96"/>
        <v>0</v>
      </c>
      <c r="X107" s="141">
        <f t="shared" si="96"/>
        <v>0</v>
      </c>
      <c r="Y107" s="141">
        <f t="shared" si="96"/>
        <v>0</v>
      </c>
      <c r="Z107" s="141">
        <f t="shared" si="96"/>
        <v>0</v>
      </c>
      <c r="AA107" s="141">
        <f t="shared" si="96"/>
        <v>0</v>
      </c>
      <c r="AB107" s="141">
        <f t="shared" si="96"/>
        <v>0</v>
      </c>
      <c r="AC107" s="141">
        <f t="shared" si="96"/>
        <v>0</v>
      </c>
      <c r="AD107" s="141">
        <f t="shared" si="96"/>
        <v>3521.3900000000003</v>
      </c>
      <c r="AE107" s="141">
        <f t="shared" si="96"/>
        <v>0</v>
      </c>
      <c r="AF107" s="47"/>
      <c r="AG107" s="89"/>
      <c r="AH107" s="80"/>
      <c r="AI107" s="81"/>
      <c r="AJ107" s="80"/>
      <c r="AK107" s="82"/>
    </row>
    <row r="108" spans="1:37" s="49" customFormat="1" ht="17.100000000000001" customHeight="1" x14ac:dyDescent="0.25">
      <c r="A108" s="143" t="s">
        <v>26</v>
      </c>
      <c r="B108" s="139">
        <f t="shared" ref="B108:E109" si="97">B91+B97+B103</f>
        <v>1174.5</v>
      </c>
      <c r="C108" s="139">
        <f t="shared" si="97"/>
        <v>229.4</v>
      </c>
      <c r="D108" s="139">
        <f t="shared" si="97"/>
        <v>134.51649</v>
      </c>
      <c r="E108" s="139">
        <f t="shared" si="97"/>
        <v>134.51649</v>
      </c>
      <c r="F108" s="144">
        <f t="shared" si="92"/>
        <v>11.453085568326948</v>
      </c>
      <c r="G108" s="144">
        <f t="shared" si="93"/>
        <v>58.638400174367924</v>
      </c>
      <c r="H108" s="139">
        <f t="shared" ref="H108:AE111" si="98">H91+H97+H103</f>
        <v>0</v>
      </c>
      <c r="I108" s="139">
        <f t="shared" si="98"/>
        <v>0</v>
      </c>
      <c r="J108" s="139">
        <f t="shared" si="98"/>
        <v>0</v>
      </c>
      <c r="K108" s="139">
        <f t="shared" si="98"/>
        <v>0</v>
      </c>
      <c r="L108" s="139">
        <f t="shared" si="98"/>
        <v>0</v>
      </c>
      <c r="M108" s="139">
        <f t="shared" si="98"/>
        <v>0</v>
      </c>
      <c r="N108" s="139">
        <f t="shared" si="98"/>
        <v>0</v>
      </c>
      <c r="O108" s="139">
        <f t="shared" si="98"/>
        <v>0</v>
      </c>
      <c r="P108" s="139">
        <f t="shared" si="98"/>
        <v>0</v>
      </c>
      <c r="Q108" s="139">
        <f t="shared" si="98"/>
        <v>0</v>
      </c>
      <c r="R108" s="139">
        <f t="shared" si="98"/>
        <v>0</v>
      </c>
      <c r="S108" s="139">
        <f t="shared" si="98"/>
        <v>0</v>
      </c>
      <c r="T108" s="139">
        <f t="shared" si="98"/>
        <v>134.52000000000001</v>
      </c>
      <c r="U108" s="139">
        <f t="shared" si="98"/>
        <v>134.51649</v>
      </c>
      <c r="V108" s="139">
        <f t="shared" si="98"/>
        <v>0</v>
      </c>
      <c r="W108" s="139">
        <f t="shared" si="98"/>
        <v>0</v>
      </c>
      <c r="X108" s="139">
        <f t="shared" si="98"/>
        <v>0</v>
      </c>
      <c r="Y108" s="139">
        <f t="shared" si="98"/>
        <v>0</v>
      </c>
      <c r="Z108" s="139">
        <f t="shared" si="98"/>
        <v>0</v>
      </c>
      <c r="AA108" s="139">
        <f t="shared" si="98"/>
        <v>0</v>
      </c>
      <c r="AB108" s="139">
        <f t="shared" si="98"/>
        <v>0</v>
      </c>
      <c r="AC108" s="139">
        <f t="shared" si="98"/>
        <v>0</v>
      </c>
      <c r="AD108" s="139">
        <f>AD91+AD97+AD103</f>
        <v>1039.98</v>
      </c>
      <c r="AE108" s="139">
        <f t="shared" si="98"/>
        <v>0</v>
      </c>
      <c r="AF108" s="195"/>
      <c r="AG108" s="90"/>
      <c r="AH108" s="84"/>
      <c r="AI108" s="81"/>
      <c r="AJ108" s="84"/>
      <c r="AK108" s="85"/>
    </row>
    <row r="109" spans="1:37" s="49" customFormat="1" ht="17.100000000000001" customHeight="1" x14ac:dyDescent="0.25">
      <c r="A109" s="106" t="s">
        <v>27</v>
      </c>
      <c r="B109" s="139">
        <f t="shared" si="97"/>
        <v>5493</v>
      </c>
      <c r="C109" s="139">
        <f t="shared" si="97"/>
        <v>5493</v>
      </c>
      <c r="D109" s="139">
        <f t="shared" si="97"/>
        <v>3321.8868400000001</v>
      </c>
      <c r="E109" s="139">
        <f t="shared" si="97"/>
        <v>3321.8868400000001</v>
      </c>
      <c r="F109" s="144">
        <f t="shared" si="92"/>
        <v>60.474910613508101</v>
      </c>
      <c r="G109" s="144">
        <f t="shared" si="93"/>
        <v>60.474910613508101</v>
      </c>
      <c r="H109" s="139">
        <f t="shared" si="98"/>
        <v>0</v>
      </c>
      <c r="I109" s="139">
        <f t="shared" si="98"/>
        <v>0</v>
      </c>
      <c r="J109" s="139">
        <f t="shared" si="98"/>
        <v>0</v>
      </c>
      <c r="K109" s="139">
        <f t="shared" si="98"/>
        <v>0</v>
      </c>
      <c r="L109" s="139">
        <f t="shared" si="98"/>
        <v>0</v>
      </c>
      <c r="M109" s="139">
        <f t="shared" si="98"/>
        <v>0</v>
      </c>
      <c r="N109" s="139">
        <f t="shared" si="98"/>
        <v>0</v>
      </c>
      <c r="O109" s="139">
        <f t="shared" si="98"/>
        <v>0</v>
      </c>
      <c r="P109" s="139">
        <f t="shared" si="98"/>
        <v>0</v>
      </c>
      <c r="Q109" s="139">
        <f t="shared" si="98"/>
        <v>0</v>
      </c>
      <c r="R109" s="139">
        <f t="shared" si="98"/>
        <v>0</v>
      </c>
      <c r="S109" s="139">
        <f t="shared" si="98"/>
        <v>0</v>
      </c>
      <c r="T109" s="139">
        <f t="shared" si="98"/>
        <v>3321.89</v>
      </c>
      <c r="U109" s="139">
        <f t="shared" si="98"/>
        <v>3321.8868400000001</v>
      </c>
      <c r="V109" s="139">
        <f t="shared" si="98"/>
        <v>0</v>
      </c>
      <c r="W109" s="139">
        <f t="shared" si="98"/>
        <v>0</v>
      </c>
      <c r="X109" s="139">
        <f t="shared" si="98"/>
        <v>0</v>
      </c>
      <c r="Y109" s="139">
        <f t="shared" si="98"/>
        <v>0</v>
      </c>
      <c r="Z109" s="139">
        <f t="shared" si="98"/>
        <v>0</v>
      </c>
      <c r="AA109" s="139">
        <f t="shared" si="98"/>
        <v>0</v>
      </c>
      <c r="AB109" s="139">
        <f t="shared" si="98"/>
        <v>0</v>
      </c>
      <c r="AC109" s="139">
        <f t="shared" si="98"/>
        <v>0</v>
      </c>
      <c r="AD109" s="139">
        <f>AD92+AD98+AD104</f>
        <v>2171.11</v>
      </c>
      <c r="AE109" s="139">
        <f t="shared" si="98"/>
        <v>0</v>
      </c>
      <c r="AF109" s="196"/>
      <c r="AG109" s="90"/>
      <c r="AH109" s="84"/>
      <c r="AI109" s="81"/>
      <c r="AJ109" s="84"/>
      <c r="AK109" s="85"/>
    </row>
    <row r="110" spans="1:37" s="49" customFormat="1" ht="17.100000000000001" customHeight="1" x14ac:dyDescent="0.25">
      <c r="A110" s="143" t="s">
        <v>28</v>
      </c>
      <c r="B110" s="139">
        <f t="shared" ref="B110:D110" si="99">B99+B105+B93</f>
        <v>492.3</v>
      </c>
      <c r="C110" s="139">
        <f t="shared" si="99"/>
        <v>492.3</v>
      </c>
      <c r="D110" s="139">
        <f t="shared" si="99"/>
        <v>181.91596999999999</v>
      </c>
      <c r="E110" s="139">
        <f>E99+E105+E93</f>
        <v>181.91596999999999</v>
      </c>
      <c r="F110" s="144">
        <f t="shared" si="92"/>
        <v>36.952258785293516</v>
      </c>
      <c r="G110" s="144">
        <f t="shared" si="93"/>
        <v>36.952258785293516</v>
      </c>
      <c r="H110" s="139">
        <f t="shared" si="98"/>
        <v>0</v>
      </c>
      <c r="I110" s="139">
        <f t="shared" si="98"/>
        <v>0</v>
      </c>
      <c r="J110" s="139">
        <f t="shared" si="98"/>
        <v>0</v>
      </c>
      <c r="K110" s="139">
        <f t="shared" si="98"/>
        <v>0</v>
      </c>
      <c r="L110" s="139">
        <f t="shared" si="98"/>
        <v>0</v>
      </c>
      <c r="M110" s="139">
        <f t="shared" si="98"/>
        <v>0</v>
      </c>
      <c r="N110" s="139">
        <f t="shared" si="98"/>
        <v>0</v>
      </c>
      <c r="O110" s="139">
        <f t="shared" si="98"/>
        <v>0</v>
      </c>
      <c r="P110" s="139">
        <f t="shared" si="98"/>
        <v>0</v>
      </c>
      <c r="Q110" s="139">
        <f t="shared" si="98"/>
        <v>0</v>
      </c>
      <c r="R110" s="139">
        <f t="shared" si="98"/>
        <v>0</v>
      </c>
      <c r="S110" s="139">
        <f t="shared" si="98"/>
        <v>0</v>
      </c>
      <c r="T110" s="139">
        <f t="shared" si="98"/>
        <v>182</v>
      </c>
      <c r="U110" s="139">
        <f t="shared" si="98"/>
        <v>181.91596999999999</v>
      </c>
      <c r="V110" s="139">
        <f t="shared" si="98"/>
        <v>0</v>
      </c>
      <c r="W110" s="139">
        <f t="shared" si="98"/>
        <v>0</v>
      </c>
      <c r="X110" s="139">
        <f t="shared" si="98"/>
        <v>0</v>
      </c>
      <c r="Y110" s="139">
        <f t="shared" si="98"/>
        <v>0</v>
      </c>
      <c r="Z110" s="139">
        <f t="shared" si="98"/>
        <v>0</v>
      </c>
      <c r="AA110" s="139">
        <f t="shared" si="98"/>
        <v>0</v>
      </c>
      <c r="AB110" s="139">
        <f t="shared" si="98"/>
        <v>0</v>
      </c>
      <c r="AC110" s="139">
        <f t="shared" si="98"/>
        <v>0</v>
      </c>
      <c r="AD110" s="139">
        <f>AD93+AD99+AD105</f>
        <v>310.3</v>
      </c>
      <c r="AE110" s="139">
        <f t="shared" si="98"/>
        <v>0</v>
      </c>
      <c r="AF110" s="196"/>
      <c r="AG110" s="90"/>
      <c r="AH110" s="84"/>
      <c r="AI110" s="81"/>
      <c r="AJ110" s="84"/>
      <c r="AK110" s="85"/>
    </row>
    <row r="111" spans="1:37" s="49" customFormat="1" ht="17.100000000000001" customHeight="1" x14ac:dyDescent="0.25">
      <c r="A111" s="143" t="s">
        <v>29</v>
      </c>
      <c r="B111" s="139">
        <f>B94+B100+B106</f>
        <v>0</v>
      </c>
      <c r="C111" s="139">
        <f>C94+C100+C106</f>
        <v>0</v>
      </c>
      <c r="D111" s="139">
        <f>D94+D100+D106</f>
        <v>0</v>
      </c>
      <c r="E111" s="139">
        <f>E94+E100+E106</f>
        <v>0</v>
      </c>
      <c r="F111" s="144" t="e">
        <f t="shared" si="92"/>
        <v>#DIV/0!</v>
      </c>
      <c r="G111" s="144" t="e">
        <f t="shared" si="93"/>
        <v>#DIV/0!</v>
      </c>
      <c r="H111" s="139">
        <f t="shared" si="98"/>
        <v>0</v>
      </c>
      <c r="I111" s="139">
        <f t="shared" si="98"/>
        <v>0</v>
      </c>
      <c r="J111" s="139">
        <f t="shared" si="98"/>
        <v>0</v>
      </c>
      <c r="K111" s="139">
        <f t="shared" si="98"/>
        <v>0</v>
      </c>
      <c r="L111" s="139">
        <f t="shared" si="98"/>
        <v>0</v>
      </c>
      <c r="M111" s="139">
        <f t="shared" si="98"/>
        <v>0</v>
      </c>
      <c r="N111" s="139">
        <f t="shared" si="98"/>
        <v>0</v>
      </c>
      <c r="O111" s="139">
        <f t="shared" si="98"/>
        <v>0</v>
      </c>
      <c r="P111" s="139">
        <f t="shared" si="98"/>
        <v>0</v>
      </c>
      <c r="Q111" s="139">
        <f t="shared" si="98"/>
        <v>0</v>
      </c>
      <c r="R111" s="139">
        <f t="shared" si="98"/>
        <v>0</v>
      </c>
      <c r="S111" s="139">
        <f t="shared" si="98"/>
        <v>0</v>
      </c>
      <c r="T111" s="139">
        <f t="shared" si="98"/>
        <v>0</v>
      </c>
      <c r="U111" s="139">
        <f t="shared" si="98"/>
        <v>0</v>
      </c>
      <c r="V111" s="139">
        <f t="shared" si="98"/>
        <v>0</v>
      </c>
      <c r="W111" s="139">
        <f t="shared" si="98"/>
        <v>0</v>
      </c>
      <c r="X111" s="139">
        <f t="shared" si="98"/>
        <v>0</v>
      </c>
      <c r="Y111" s="139">
        <f t="shared" si="98"/>
        <v>0</v>
      </c>
      <c r="Z111" s="139">
        <f t="shared" si="98"/>
        <v>0</v>
      </c>
      <c r="AA111" s="139">
        <f t="shared" si="98"/>
        <v>0</v>
      </c>
      <c r="AB111" s="139">
        <f t="shared" si="98"/>
        <v>0</v>
      </c>
      <c r="AC111" s="139">
        <f t="shared" si="98"/>
        <v>0</v>
      </c>
      <c r="AD111" s="139">
        <f t="shared" si="98"/>
        <v>0</v>
      </c>
      <c r="AE111" s="139">
        <f t="shared" si="98"/>
        <v>0</v>
      </c>
      <c r="AF111" s="197"/>
      <c r="AG111" s="90"/>
      <c r="AH111" s="84"/>
      <c r="AI111" s="81"/>
      <c r="AJ111" s="84"/>
      <c r="AK111" s="85"/>
    </row>
    <row r="112" spans="1:37" s="22" customFormat="1" x14ac:dyDescent="0.25">
      <c r="A112" s="198" t="s">
        <v>49</v>
      </c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200"/>
      <c r="AE112" s="145"/>
      <c r="AF112" s="77"/>
      <c r="AG112" s="78"/>
      <c r="AH112" s="78"/>
      <c r="AI112" s="24"/>
    </row>
    <row r="113" spans="1:35" s="22" customFormat="1" x14ac:dyDescent="0.25">
      <c r="A113" s="201" t="s">
        <v>50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3"/>
      <c r="AE113" s="95"/>
      <c r="AF113" s="77"/>
      <c r="AG113" s="78"/>
      <c r="AH113" s="78"/>
      <c r="AI113" s="24"/>
    </row>
    <row r="114" spans="1:35" s="22" customFormat="1" ht="31.5" x14ac:dyDescent="0.25">
      <c r="A114" s="138" t="s">
        <v>51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77"/>
      <c r="AG114" s="78"/>
      <c r="AH114" s="78"/>
      <c r="AI114" s="24"/>
    </row>
    <row r="115" spans="1:35" s="22" customFormat="1" ht="18" customHeight="1" x14ac:dyDescent="0.25">
      <c r="A115" s="146" t="s">
        <v>25</v>
      </c>
      <c r="B115" s="104">
        <f>H115+J115+L115+N115+P115+R115+T115+V115+X115+Z115+AB115+AD115</f>
        <v>8009.8979999999992</v>
      </c>
      <c r="C115" s="104">
        <f>C118</f>
        <v>8009.8979999999992</v>
      </c>
      <c r="D115" s="104">
        <f>D119+D118+D117</f>
        <v>4716.78</v>
      </c>
      <c r="E115" s="104">
        <f>D115</f>
        <v>4716.78</v>
      </c>
      <c r="F115" s="104">
        <f>E115/B115*100</f>
        <v>58.886892192634669</v>
      </c>
      <c r="G115" s="104">
        <f>E115/C115*100</f>
        <v>58.886892192634669</v>
      </c>
      <c r="H115" s="104">
        <f>H117+H116+H118+H119</f>
        <v>900.19899999999996</v>
      </c>
      <c r="I115" s="104">
        <f>I117+I116+I118+I119</f>
        <v>515.82600000000002</v>
      </c>
      <c r="J115" s="104">
        <f t="shared" ref="J115:AE115" si="100">J117+J116+J118+J119</f>
        <v>728.67600000000004</v>
      </c>
      <c r="K115" s="104">
        <f t="shared" si="100"/>
        <v>616.33699999999999</v>
      </c>
      <c r="L115" s="104">
        <f t="shared" si="100"/>
        <v>433.96300000000002</v>
      </c>
      <c r="M115" s="104">
        <f t="shared" si="100"/>
        <v>613.02200000000005</v>
      </c>
      <c r="N115" s="104">
        <f t="shared" si="100"/>
        <v>918.37</v>
      </c>
      <c r="O115" s="104">
        <f t="shared" si="100"/>
        <v>777.81</v>
      </c>
      <c r="P115" s="104">
        <f t="shared" si="100"/>
        <v>534.52499999999998</v>
      </c>
      <c r="Q115" s="104">
        <f t="shared" si="100"/>
        <v>623.84199999999998</v>
      </c>
      <c r="R115" s="104">
        <f t="shared" si="100"/>
        <v>403.34899999999999</v>
      </c>
      <c r="S115" s="104">
        <f t="shared" si="100"/>
        <v>630.61300000000006</v>
      </c>
      <c r="T115" s="104">
        <f t="shared" si="100"/>
        <v>984.79899999999998</v>
      </c>
      <c r="U115" s="104">
        <f t="shared" si="100"/>
        <v>939.33</v>
      </c>
      <c r="V115" s="104">
        <f t="shared" si="100"/>
        <v>549.52499999999998</v>
      </c>
      <c r="W115" s="104">
        <f t="shared" si="100"/>
        <v>0</v>
      </c>
      <c r="X115" s="104">
        <f t="shared" si="100"/>
        <v>368.447</v>
      </c>
      <c r="Y115" s="104">
        <f t="shared" si="100"/>
        <v>0</v>
      </c>
      <c r="Z115" s="104">
        <f t="shared" si="100"/>
        <v>918.37</v>
      </c>
      <c r="AA115" s="104">
        <f>AA118</f>
        <v>0</v>
      </c>
      <c r="AB115" s="104">
        <f t="shared" si="100"/>
        <v>534.52499999999998</v>
      </c>
      <c r="AC115" s="104">
        <f t="shared" si="100"/>
        <v>0</v>
      </c>
      <c r="AD115" s="104">
        <f t="shared" si="100"/>
        <v>735.15</v>
      </c>
      <c r="AE115" s="104">
        <f t="shared" si="100"/>
        <v>0</v>
      </c>
      <c r="AF115" s="204" t="s">
        <v>67</v>
      </c>
      <c r="AG115" s="78"/>
      <c r="AH115" s="78"/>
      <c r="AI115" s="24"/>
    </row>
    <row r="116" spans="1:35" s="22" customFormat="1" ht="18" customHeight="1" x14ac:dyDescent="0.25">
      <c r="A116" s="146" t="s">
        <v>26</v>
      </c>
      <c r="B116" s="104">
        <v>0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205"/>
      <c r="AG116" s="78"/>
      <c r="AH116" s="78"/>
      <c r="AI116" s="24"/>
    </row>
    <row r="117" spans="1:35" s="52" customFormat="1" ht="18" customHeight="1" x14ac:dyDescent="0.25">
      <c r="A117" s="106" t="s">
        <v>27</v>
      </c>
      <c r="B117" s="104">
        <v>0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206"/>
      <c r="AG117" s="50"/>
      <c r="AH117" s="50"/>
      <c r="AI117" s="51"/>
    </row>
    <row r="118" spans="1:35" s="30" customFormat="1" ht="18" customHeight="1" x14ac:dyDescent="0.25">
      <c r="A118" s="146" t="s">
        <v>28</v>
      </c>
      <c r="B118" s="104">
        <f>H118+J118+L118+N118+P118+R118+T118+V118+X118+Z118+AB118+AD118</f>
        <v>8009.8979999999992</v>
      </c>
      <c r="C118" s="104">
        <f>H118+J118+L118+N118+P118+R118+T118+V118+X118+Z118+AB118+AD118</f>
        <v>8009.8979999999992</v>
      </c>
      <c r="D118" s="104">
        <f>E118</f>
        <v>4716.78</v>
      </c>
      <c r="E118" s="104">
        <f>I118+K118+M118+O118+Q118+S118+U118+W118+Y118+AA118+AC118+AE118</f>
        <v>4716.78</v>
      </c>
      <c r="F118" s="104">
        <f>E118/B118*100</f>
        <v>58.886892192634669</v>
      </c>
      <c r="G118" s="104">
        <f>E118/C118*100</f>
        <v>58.886892192634669</v>
      </c>
      <c r="H118" s="103">
        <v>900.19899999999996</v>
      </c>
      <c r="I118" s="103">
        <v>515.82600000000002</v>
      </c>
      <c r="J118" s="103">
        <v>728.67600000000004</v>
      </c>
      <c r="K118" s="103">
        <v>616.33699999999999</v>
      </c>
      <c r="L118" s="103">
        <v>433.96300000000002</v>
      </c>
      <c r="M118" s="103">
        <v>613.02200000000005</v>
      </c>
      <c r="N118" s="103">
        <v>918.37</v>
      </c>
      <c r="O118" s="103">
        <v>777.81</v>
      </c>
      <c r="P118" s="103">
        <v>534.52499999999998</v>
      </c>
      <c r="Q118" s="103">
        <v>623.84199999999998</v>
      </c>
      <c r="R118" s="103">
        <v>403.34899999999999</v>
      </c>
      <c r="S118" s="103">
        <v>630.61300000000006</v>
      </c>
      <c r="T118" s="103">
        <v>984.79899999999998</v>
      </c>
      <c r="U118" s="103">
        <v>939.33</v>
      </c>
      <c r="V118" s="103">
        <v>549.52499999999998</v>
      </c>
      <c r="W118" s="103">
        <v>0</v>
      </c>
      <c r="X118" s="103">
        <v>368.447</v>
      </c>
      <c r="Y118" s="103">
        <v>0</v>
      </c>
      <c r="Z118" s="103">
        <v>918.37</v>
      </c>
      <c r="AA118" s="103">
        <v>0</v>
      </c>
      <c r="AB118" s="103">
        <v>534.52499999999998</v>
      </c>
      <c r="AC118" s="103">
        <v>0</v>
      </c>
      <c r="AD118" s="103">
        <v>735.15</v>
      </c>
      <c r="AE118" s="103">
        <v>0</v>
      </c>
      <c r="AF118" s="206"/>
      <c r="AG118" s="53"/>
      <c r="AH118" s="53"/>
      <c r="AI118" s="54"/>
    </row>
    <row r="119" spans="1:35" s="30" customFormat="1" ht="18" customHeight="1" x14ac:dyDescent="0.25">
      <c r="A119" s="146" t="s">
        <v>29</v>
      </c>
      <c r="B119" s="104">
        <f>H119+J119+L119+N119+P119+R119+T119+V119+X119+Z119+AB119+AD119</f>
        <v>0</v>
      </c>
      <c r="C119" s="104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f>J119+L119+N119+P119+R119+T119+V119+X119+Z119+AB119+AD119+AF149</f>
        <v>0</v>
      </c>
      <c r="I119" s="104">
        <v>0</v>
      </c>
      <c r="J119" s="104">
        <f>L119+N119+P119+R119+T119+V119+X119+Z119+AB119+AD119+AF149+AG149</f>
        <v>0</v>
      </c>
      <c r="K119" s="104">
        <v>0</v>
      </c>
      <c r="L119" s="104">
        <f>N119+P119+R119+T119+V119+X119+Z119+AB119+AD119+AF149+AG149+AH149</f>
        <v>0</v>
      </c>
      <c r="M119" s="104">
        <v>0</v>
      </c>
      <c r="N119" s="104">
        <f>P119+R119+T119+V119+X119+Z119+AB119+AD119+AF149+AG149+AH149+AI149</f>
        <v>0</v>
      </c>
      <c r="O119" s="104">
        <v>0</v>
      </c>
      <c r="P119" s="104">
        <f>R119+T119+V119+X119+Z119+AB119+AD119+AF149+AG149+AH149+AI149+AJ149</f>
        <v>0</v>
      </c>
      <c r="Q119" s="104">
        <v>0</v>
      </c>
      <c r="R119" s="104">
        <f>T119+V119+X119+Z119+AB119+AD119+AF149+AG149+AH149+AI149+AJ149+AK149</f>
        <v>0</v>
      </c>
      <c r="S119" s="104">
        <v>0</v>
      </c>
      <c r="T119" s="104">
        <f>V119+X119+Z119+AB119+AD119+AF149+AG149+AH149+AI149+AJ149+AK149+AL149</f>
        <v>0</v>
      </c>
      <c r="U119" s="104">
        <v>0</v>
      </c>
      <c r="V119" s="104">
        <f>X119+Z119+AB119+AD119+AF149+AG149+AH149+AI149+AJ149+AK149+AL149+AM149</f>
        <v>0</v>
      </c>
      <c r="W119" s="104">
        <v>0</v>
      </c>
      <c r="X119" s="104">
        <f>Z119+AB119+AD119+AF149+AG149+AH149+AI149+AJ149+AK149+AL149+AM149+AN149</f>
        <v>0</v>
      </c>
      <c r="Y119" s="104">
        <v>0</v>
      </c>
      <c r="Z119" s="104">
        <f>AB119+AD119+AF149+AG149+AH149+AI149+AJ149+AK149+AL149+AM149+AN149+AO149</f>
        <v>0</v>
      </c>
      <c r="AA119" s="104">
        <v>0</v>
      </c>
      <c r="AB119" s="104">
        <f>AD119+AF149+AG149+AH149+AI149+AJ149+AK149+AL149+AM149+AN149+AO149+AP149</f>
        <v>0</v>
      </c>
      <c r="AC119" s="104">
        <v>0</v>
      </c>
      <c r="AD119" s="104">
        <f>AF149+AG149+AH149+AI149+AJ149+AK149+AL149+AM149+AN149+AO149+AP149+AQ149</f>
        <v>0</v>
      </c>
      <c r="AE119" s="104">
        <v>0</v>
      </c>
      <c r="AF119" s="207"/>
      <c r="AG119" s="53"/>
      <c r="AH119" s="53"/>
      <c r="AI119" s="54"/>
    </row>
    <row r="120" spans="1:35" s="30" customFormat="1" ht="31.5" x14ac:dyDescent="0.25">
      <c r="A120" s="138" t="s">
        <v>52</v>
      </c>
      <c r="B120" s="104"/>
      <c r="C120" s="104"/>
      <c r="D120" s="104"/>
      <c r="E120" s="104"/>
      <c r="F120" s="104"/>
      <c r="G120" s="104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91"/>
      <c r="AG120" s="53"/>
      <c r="AH120" s="53"/>
      <c r="AI120" s="54"/>
    </row>
    <row r="121" spans="1:35" s="30" customFormat="1" ht="17.100000000000001" customHeight="1" x14ac:dyDescent="0.25">
      <c r="A121" s="146" t="s">
        <v>25</v>
      </c>
      <c r="B121" s="104">
        <f>H121+J121+L121+N121+P121+R121+T121+V121+X121+Z121+AB121+AD121</f>
        <v>14680.796</v>
      </c>
      <c r="C121" s="104">
        <f>C124</f>
        <v>14680.796</v>
      </c>
      <c r="D121" s="104">
        <f>D124</f>
        <v>10510.84669</v>
      </c>
      <c r="E121" s="104">
        <f>E124</f>
        <v>10510.84669</v>
      </c>
      <c r="F121" s="104">
        <f>E121/B121*100</f>
        <v>71.595890917631451</v>
      </c>
      <c r="G121" s="104">
        <f>E121/C121*100</f>
        <v>71.595890917631451</v>
      </c>
      <c r="H121" s="104">
        <f>H124+H122+H123+H125</f>
        <v>1802.4280000000001</v>
      </c>
      <c r="I121" s="104">
        <f t="shared" ref="I121:AE121" si="101">I124+I122+I123+I125</f>
        <v>1414.8523600000001</v>
      </c>
      <c r="J121" s="104">
        <f t="shared" si="101"/>
        <v>1260.1179999999999</v>
      </c>
      <c r="K121" s="104">
        <f t="shared" si="101"/>
        <v>1229.00882</v>
      </c>
      <c r="L121" s="104">
        <f t="shared" si="101"/>
        <v>804.76099999999997</v>
      </c>
      <c r="M121" s="104">
        <f t="shared" si="101"/>
        <v>656.21867999999995</v>
      </c>
      <c r="N121" s="104">
        <f t="shared" si="101"/>
        <v>2005.231</v>
      </c>
      <c r="O121" s="104">
        <f t="shared" si="101"/>
        <v>2014.89147</v>
      </c>
      <c r="P121" s="104">
        <f t="shared" si="101"/>
        <v>999.89400000000001</v>
      </c>
      <c r="Q121" s="104">
        <f t="shared" si="101"/>
        <v>1347.1043</v>
      </c>
      <c r="R121" s="104">
        <f t="shared" si="101"/>
        <v>1658.5440000000001</v>
      </c>
      <c r="S121" s="104">
        <f t="shared" si="101"/>
        <v>1753.36106</v>
      </c>
      <c r="T121" s="104">
        <f t="shared" si="101"/>
        <v>2029.74</v>
      </c>
      <c r="U121" s="104">
        <f t="shared" si="101"/>
        <v>2095.41</v>
      </c>
      <c r="V121" s="104">
        <f t="shared" si="101"/>
        <v>1026.8900000000001</v>
      </c>
      <c r="W121" s="104">
        <f t="shared" si="101"/>
        <v>0</v>
      </c>
      <c r="X121" s="104">
        <f t="shared" si="101"/>
        <v>508</v>
      </c>
      <c r="Y121" s="104">
        <f t="shared" si="101"/>
        <v>0</v>
      </c>
      <c r="Z121" s="104">
        <f t="shared" si="101"/>
        <v>1000.84</v>
      </c>
      <c r="AA121" s="104">
        <f t="shared" si="101"/>
        <v>0</v>
      </c>
      <c r="AB121" s="104">
        <f t="shared" si="101"/>
        <v>1013.92</v>
      </c>
      <c r="AC121" s="104">
        <f t="shared" si="101"/>
        <v>0</v>
      </c>
      <c r="AD121" s="104">
        <f t="shared" si="101"/>
        <v>570.42999999999995</v>
      </c>
      <c r="AE121" s="104">
        <f t="shared" si="101"/>
        <v>0</v>
      </c>
      <c r="AF121" s="208" t="s">
        <v>66</v>
      </c>
      <c r="AG121" s="53"/>
      <c r="AH121" s="53"/>
      <c r="AI121" s="54"/>
    </row>
    <row r="122" spans="1:35" s="30" customFormat="1" ht="17.100000000000001" customHeight="1" x14ac:dyDescent="0.25">
      <c r="A122" s="146" t="s">
        <v>26</v>
      </c>
      <c r="B122" s="104">
        <v>0</v>
      </c>
      <c r="C122" s="104">
        <v>0</v>
      </c>
      <c r="D122" s="104">
        <v>0</v>
      </c>
      <c r="E122" s="104">
        <v>0</v>
      </c>
      <c r="F122" s="104" t="e">
        <f>E122/B122*100</f>
        <v>#DIV/0!</v>
      </c>
      <c r="G122" s="104" t="e">
        <f>E122/C122*100</f>
        <v>#DIV/0!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206"/>
      <c r="AG122" s="53"/>
      <c r="AH122" s="53"/>
      <c r="AI122" s="54"/>
    </row>
    <row r="123" spans="1:35" s="30" customFormat="1" ht="17.100000000000001" customHeight="1" x14ac:dyDescent="0.25">
      <c r="A123" s="106" t="s">
        <v>27</v>
      </c>
      <c r="B123" s="104">
        <v>0</v>
      </c>
      <c r="C123" s="104">
        <v>0</v>
      </c>
      <c r="D123" s="104">
        <v>0</v>
      </c>
      <c r="E123" s="104">
        <v>0</v>
      </c>
      <c r="F123" s="104" t="e">
        <f>E123/B123*100</f>
        <v>#DIV/0!</v>
      </c>
      <c r="G123" s="104" t="e">
        <f>E123/C123*100</f>
        <v>#DIV/0!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4">
        <v>0</v>
      </c>
      <c r="AA123" s="104">
        <v>0</v>
      </c>
      <c r="AB123" s="104">
        <v>0</v>
      </c>
      <c r="AC123" s="104">
        <v>0</v>
      </c>
      <c r="AD123" s="104">
        <v>0</v>
      </c>
      <c r="AE123" s="104">
        <v>0</v>
      </c>
      <c r="AF123" s="206"/>
      <c r="AG123" s="53"/>
      <c r="AH123" s="53"/>
      <c r="AI123" s="54"/>
    </row>
    <row r="124" spans="1:35" s="30" customFormat="1" ht="17.100000000000001" customHeight="1" x14ac:dyDescent="0.25">
      <c r="A124" s="146" t="s">
        <v>28</v>
      </c>
      <c r="B124" s="104">
        <f>H124+J124+L124+N124+P124+R124+T124+V124+X124+Z124+AB124+AD124</f>
        <v>14680.796</v>
      </c>
      <c r="C124" s="104">
        <f>H124+J124+L124+N124+P124+R124+T124+V124+X124+Z124+AB124+AD124</f>
        <v>14680.796</v>
      </c>
      <c r="D124" s="131">
        <f>I124+K124+M124+O124+Q124+S124+U124+W124+Y124+AA124+AC124+AE124</f>
        <v>10510.84669</v>
      </c>
      <c r="E124" s="131">
        <f>I124+K124+M124+O124+Q124+S124+U124+W124+Y124+AA124+AC124+AE124</f>
        <v>10510.84669</v>
      </c>
      <c r="F124" s="131">
        <f>E124/B124*100</f>
        <v>71.595890917631451</v>
      </c>
      <c r="G124" s="131">
        <f>E124/C124*100</f>
        <v>71.595890917631451</v>
      </c>
      <c r="H124" s="131">
        <v>1802.4280000000001</v>
      </c>
      <c r="I124" s="131">
        <v>1414.8523600000001</v>
      </c>
      <c r="J124" s="131">
        <v>1260.1179999999999</v>
      </c>
      <c r="K124" s="131">
        <v>1229.00882</v>
      </c>
      <c r="L124" s="131">
        <v>804.76099999999997</v>
      </c>
      <c r="M124" s="131">
        <v>656.21867999999995</v>
      </c>
      <c r="N124" s="131">
        <v>2005.231</v>
      </c>
      <c r="O124" s="131">
        <v>2014.89147</v>
      </c>
      <c r="P124" s="131">
        <v>999.89400000000001</v>
      </c>
      <c r="Q124" s="131">
        <v>1347.1043</v>
      </c>
      <c r="R124" s="131">
        <v>1658.5440000000001</v>
      </c>
      <c r="S124" s="131">
        <v>1753.36106</v>
      </c>
      <c r="T124" s="131">
        <v>2029.74</v>
      </c>
      <c r="U124" s="131">
        <v>2095.41</v>
      </c>
      <c r="V124" s="131">
        <v>1026.8900000000001</v>
      </c>
      <c r="W124" s="131">
        <v>0</v>
      </c>
      <c r="X124" s="131">
        <v>508</v>
      </c>
      <c r="Y124" s="131">
        <v>0</v>
      </c>
      <c r="Z124" s="131">
        <v>1000.84</v>
      </c>
      <c r="AA124" s="131">
        <v>0</v>
      </c>
      <c r="AB124" s="131">
        <v>1013.92</v>
      </c>
      <c r="AC124" s="131">
        <v>0</v>
      </c>
      <c r="AD124" s="131">
        <v>570.42999999999995</v>
      </c>
      <c r="AE124" s="131">
        <v>0</v>
      </c>
      <c r="AF124" s="206"/>
      <c r="AG124" s="53"/>
      <c r="AH124" s="53"/>
      <c r="AI124" s="54"/>
    </row>
    <row r="125" spans="1:35" s="22" customFormat="1" ht="17.100000000000001" customHeight="1" x14ac:dyDescent="0.25">
      <c r="A125" s="146" t="s">
        <v>29</v>
      </c>
      <c r="B125" s="104">
        <f>H125+J125+L125+N125+P125+R125+T125+V125+X125+Z125+AB125+AD125</f>
        <v>0</v>
      </c>
      <c r="C125" s="104">
        <v>0</v>
      </c>
      <c r="D125" s="104">
        <v>0</v>
      </c>
      <c r="E125" s="104">
        <v>0</v>
      </c>
      <c r="F125" s="104" t="e">
        <f>E125/B125*100</f>
        <v>#DIV/0!</v>
      </c>
      <c r="G125" s="104" t="e">
        <f>E125/C125*100</f>
        <v>#DIV/0!</v>
      </c>
      <c r="H125" s="104">
        <f>J125+L125+N125+P125+R125+T125+V125+X125+Z125+AB125+AD125+AF155</f>
        <v>0</v>
      </c>
      <c r="I125" s="104">
        <v>0</v>
      </c>
      <c r="J125" s="104">
        <f>L125+N125+P125+R125+T125+V125+X125+Z125+AB125+AD125+AF155+AG155</f>
        <v>0</v>
      </c>
      <c r="K125" s="104">
        <v>0</v>
      </c>
      <c r="L125" s="104">
        <f>N125+P125+R125+T125+V125+X125+Z125+AB125+AD125+AF155+AG155+AH155</f>
        <v>0</v>
      </c>
      <c r="M125" s="104">
        <v>0</v>
      </c>
      <c r="N125" s="104">
        <f>P125+R125+T125+V125+X125+Z125+AB125+AD125+AF155+AG155+AH155+AI155</f>
        <v>0</v>
      </c>
      <c r="O125" s="104">
        <v>0</v>
      </c>
      <c r="P125" s="104">
        <f>R125+T125+V125+X125+Z125+AB125+AD125+AF155+AG155+AH155+AI155+AJ155</f>
        <v>0</v>
      </c>
      <c r="Q125" s="104">
        <v>0</v>
      </c>
      <c r="R125" s="104">
        <f>T125+V125+X125+Z125+AB125+AD125+AF155+AG155+AH155+AI155+AJ155+AK155</f>
        <v>0</v>
      </c>
      <c r="S125" s="104">
        <v>0</v>
      </c>
      <c r="T125" s="104">
        <f>V125+X125+Z125+AB125+AD125+AF155+AG155+AH155+AI155+AJ155+AK155+AL155</f>
        <v>0</v>
      </c>
      <c r="U125" s="104">
        <v>0</v>
      </c>
      <c r="V125" s="104">
        <f>X125+Z125+AB125+AD125+AF155+AG155+AH155+AI155+AJ155+AK155+AL155+AM155</f>
        <v>0</v>
      </c>
      <c r="W125" s="104">
        <v>0</v>
      </c>
      <c r="X125" s="104">
        <f>Z125+AB125+AD125+AF155+AG155+AH155+AI155+AJ155+AK155+AL155+AM155+AN155</f>
        <v>0</v>
      </c>
      <c r="Y125" s="104">
        <v>0</v>
      </c>
      <c r="Z125" s="104">
        <f>AB125+AD125+AF155+AG155+AH155+AI155+AJ155+AK155+AL155+AM155+AN155+AO155</f>
        <v>0</v>
      </c>
      <c r="AA125" s="104">
        <v>0</v>
      </c>
      <c r="AB125" s="104">
        <f>AD125+AF155+AG155+AH155+AI155+AJ155+AK155+AL155+AM155+AN155+AO155+AP155</f>
        <v>0</v>
      </c>
      <c r="AC125" s="104">
        <v>0</v>
      </c>
      <c r="AD125" s="104">
        <f>AF155+AG155+AH155+AI155+AJ155+AK155+AL155+AM155+AN155+AO155+AP155+AQ155</f>
        <v>0</v>
      </c>
      <c r="AE125" s="104">
        <v>0</v>
      </c>
      <c r="AF125" s="207"/>
      <c r="AG125" s="21"/>
      <c r="AH125" s="21"/>
      <c r="AI125" s="17"/>
    </row>
    <row r="126" spans="1:35" s="22" customFormat="1" ht="31.5" x14ac:dyDescent="0.25">
      <c r="A126" s="138" t="s">
        <v>53</v>
      </c>
      <c r="B126" s="104"/>
      <c r="C126" s="104"/>
      <c r="D126" s="104"/>
      <c r="E126" s="104"/>
      <c r="F126" s="104"/>
      <c r="G126" s="10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91"/>
      <c r="AG126" s="21"/>
      <c r="AH126" s="21"/>
      <c r="AI126" s="17"/>
    </row>
    <row r="127" spans="1:35" s="22" customFormat="1" ht="18" customHeight="1" x14ac:dyDescent="0.25">
      <c r="A127" s="147" t="s">
        <v>25</v>
      </c>
      <c r="B127" s="104">
        <f>B130</f>
        <v>36758.699999999997</v>
      </c>
      <c r="C127" s="104">
        <f t="shared" ref="C127:E127" si="102">C130</f>
        <v>36758.699999999997</v>
      </c>
      <c r="D127" s="55">
        <f t="shared" si="102"/>
        <v>19740.169999999998</v>
      </c>
      <c r="E127" s="104">
        <f t="shared" si="102"/>
        <v>19740.169999999998</v>
      </c>
      <c r="F127" s="104">
        <f>E127/B127*100</f>
        <v>53.702035164464469</v>
      </c>
      <c r="G127" s="104">
        <f>E127/C127*100</f>
        <v>53.702035164464469</v>
      </c>
      <c r="H127" s="104">
        <f t="shared" ref="H127:AD127" si="103">H128+H129+H130</f>
        <v>3741.38</v>
      </c>
      <c r="I127" s="104">
        <f t="shared" si="103"/>
        <v>2846</v>
      </c>
      <c r="J127" s="104">
        <f t="shared" si="103"/>
        <v>2684.17</v>
      </c>
      <c r="K127" s="104">
        <f t="shared" si="103"/>
        <v>2566.21</v>
      </c>
      <c r="L127" s="104">
        <f t="shared" si="103"/>
        <v>2176.13</v>
      </c>
      <c r="M127" s="104">
        <f t="shared" si="103"/>
        <v>1657.79</v>
      </c>
      <c r="N127" s="104">
        <f t="shared" si="103"/>
        <v>3545.46</v>
      </c>
      <c r="O127" s="104">
        <f t="shared" si="103"/>
        <v>3402.11</v>
      </c>
      <c r="P127" s="104">
        <f t="shared" si="103"/>
        <v>2854.57</v>
      </c>
      <c r="Q127" s="104">
        <f>Q130</f>
        <v>2457.6799999999998</v>
      </c>
      <c r="R127" s="104">
        <f>R128+R129+R130</f>
        <v>2829.66</v>
      </c>
      <c r="S127" s="104">
        <f>S130</f>
        <v>2415.5500000000002</v>
      </c>
      <c r="T127" s="104">
        <f t="shared" si="103"/>
        <v>4468.41</v>
      </c>
      <c r="U127" s="104">
        <f>U130</f>
        <v>4394.83</v>
      </c>
      <c r="V127" s="104">
        <f t="shared" si="103"/>
        <v>3125.17</v>
      </c>
      <c r="W127" s="104">
        <f>W130</f>
        <v>0</v>
      </c>
      <c r="X127" s="104">
        <f t="shared" si="103"/>
        <v>2329.83</v>
      </c>
      <c r="Y127" s="104">
        <f t="shared" si="103"/>
        <v>0</v>
      </c>
      <c r="Z127" s="104">
        <f t="shared" si="103"/>
        <v>3717.85</v>
      </c>
      <c r="AA127" s="104">
        <f t="shared" si="103"/>
        <v>0</v>
      </c>
      <c r="AB127" s="104">
        <f t="shared" si="103"/>
        <v>2657.31</v>
      </c>
      <c r="AC127" s="104">
        <v>0</v>
      </c>
      <c r="AD127" s="104">
        <f t="shared" si="103"/>
        <v>2628.76</v>
      </c>
      <c r="AE127" s="104">
        <f>AE130</f>
        <v>0</v>
      </c>
      <c r="AF127" s="208" t="s">
        <v>65</v>
      </c>
      <c r="AG127" s="21"/>
      <c r="AH127" s="21"/>
      <c r="AI127" s="17"/>
    </row>
    <row r="128" spans="1:35" s="22" customFormat="1" ht="18" customHeight="1" x14ac:dyDescent="0.25">
      <c r="A128" s="147" t="s">
        <v>26</v>
      </c>
      <c r="B128" s="104">
        <f>H128+J128+L128+N128+P128+R128+T128+V128+X128+Z128+AB128+AD128</f>
        <v>0</v>
      </c>
      <c r="C128" s="104">
        <v>0</v>
      </c>
      <c r="D128" s="104">
        <f>H128+J128</f>
        <v>0</v>
      </c>
      <c r="E128" s="104">
        <f>I128+K128</f>
        <v>0</v>
      </c>
      <c r="F128" s="104" t="e">
        <f t="shared" ref="F128:F137" si="104">E128/B128*100</f>
        <v>#DIV/0!</v>
      </c>
      <c r="G128" s="104" t="e">
        <f>E128/C128*100</f>
        <v>#DIV/0!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f>X128+Z128+AB128+AD128+AF158+AG158+AH158+AI158+AJ158+AK158+AL158+AM158</f>
        <v>0</v>
      </c>
      <c r="W128" s="104">
        <v>0</v>
      </c>
      <c r="X128" s="104">
        <f>Z128+AB128+AD128+AF158+AG158+AH158+AI158+AJ158+AK158+AL158+AM158+AN158</f>
        <v>0</v>
      </c>
      <c r="Y128" s="104">
        <v>0</v>
      </c>
      <c r="Z128" s="104">
        <f>AB128+AD128+AF158+AG158+AH158+AI158+AJ158+AK158+AL158+AM158+AN158+AO158</f>
        <v>0</v>
      </c>
      <c r="AA128" s="104">
        <v>0</v>
      </c>
      <c r="AB128" s="104">
        <f>AD128+AF158+AG158+AH158+AI158+AJ158+AK158+AL158+AM158+AN158+AO158+AP158</f>
        <v>0</v>
      </c>
      <c r="AC128" s="104">
        <v>0</v>
      </c>
      <c r="AD128" s="104">
        <f>AF158+AG158+AH158+AI158+AJ158+AK158+AL158+AM158+AN158+AO158+AP158+AQ158</f>
        <v>0</v>
      </c>
      <c r="AE128" s="104">
        <v>0</v>
      </c>
      <c r="AF128" s="206"/>
      <c r="AG128" s="21"/>
      <c r="AH128" s="21"/>
      <c r="AI128" s="17"/>
    </row>
    <row r="129" spans="1:37" s="22" customFormat="1" ht="18" customHeight="1" x14ac:dyDescent="0.25">
      <c r="A129" s="117" t="s">
        <v>27</v>
      </c>
      <c r="B129" s="104">
        <f>H129+J129+L129+N129+P129+R129+T129+V129+X129+Z129+AB129+AD129</f>
        <v>0</v>
      </c>
      <c r="C129" s="104">
        <v>0</v>
      </c>
      <c r="D129" s="104">
        <f>H129+J129</f>
        <v>0</v>
      </c>
      <c r="E129" s="104">
        <f>I129+K129</f>
        <v>0</v>
      </c>
      <c r="F129" s="55" t="e">
        <f t="shared" si="104"/>
        <v>#DIV/0!</v>
      </c>
      <c r="G129" s="148" t="e">
        <f>E129/C129*100</f>
        <v>#DIV/0!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4">
        <v>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206"/>
      <c r="AG129" s="21"/>
      <c r="AH129" s="21"/>
      <c r="AI129" s="17"/>
    </row>
    <row r="130" spans="1:37" s="56" customFormat="1" ht="39" customHeight="1" x14ac:dyDescent="0.25">
      <c r="A130" s="147" t="s">
        <v>28</v>
      </c>
      <c r="B130" s="104">
        <f>H130+J130+L130+N130+P130+R130+T130+V130+X130+Z130+AB130+AD130</f>
        <v>36758.699999999997</v>
      </c>
      <c r="C130" s="104">
        <f>H130+J130+L130+N130+P130+R130+T130+V130+X130+Z130+AB130+AD130</f>
        <v>36758.699999999997</v>
      </c>
      <c r="D130" s="104">
        <f>I130+K130+M130+O130+Q130+S130+U130+W130+Y130+AA130+AC130+AE130</f>
        <v>19740.169999999998</v>
      </c>
      <c r="E130" s="104">
        <f>D130</f>
        <v>19740.169999999998</v>
      </c>
      <c r="F130" s="104">
        <f t="shared" si="104"/>
        <v>53.702035164464469</v>
      </c>
      <c r="G130" s="149">
        <f t="shared" ref="G130:G137" si="105">E130/C130*100</f>
        <v>53.702035164464469</v>
      </c>
      <c r="H130" s="150">
        <v>3741.38</v>
      </c>
      <c r="I130" s="150">
        <v>2846</v>
      </c>
      <c r="J130" s="150">
        <v>2684.17</v>
      </c>
      <c r="K130" s="150">
        <v>2566.21</v>
      </c>
      <c r="L130" s="150">
        <v>2176.13</v>
      </c>
      <c r="M130" s="150">
        <v>1657.79</v>
      </c>
      <c r="N130" s="150">
        <v>3545.46</v>
      </c>
      <c r="O130" s="150">
        <v>3402.11</v>
      </c>
      <c r="P130" s="150">
        <v>2854.57</v>
      </c>
      <c r="Q130" s="104">
        <v>2457.6799999999998</v>
      </c>
      <c r="R130" s="104">
        <v>2829.66</v>
      </c>
      <c r="S130" s="104">
        <v>2415.5500000000002</v>
      </c>
      <c r="T130" s="104">
        <v>4468.41</v>
      </c>
      <c r="U130" s="104">
        <v>4394.83</v>
      </c>
      <c r="V130" s="104">
        <v>3125.17</v>
      </c>
      <c r="W130" s="104">
        <v>0</v>
      </c>
      <c r="X130" s="104">
        <v>2329.83</v>
      </c>
      <c r="Y130" s="104">
        <v>0</v>
      </c>
      <c r="Z130" s="104">
        <v>3717.85</v>
      </c>
      <c r="AA130" s="104">
        <v>0</v>
      </c>
      <c r="AB130" s="104">
        <v>2657.31</v>
      </c>
      <c r="AC130" s="104">
        <v>0</v>
      </c>
      <c r="AD130" s="104">
        <v>2628.76</v>
      </c>
      <c r="AE130" s="104">
        <v>0</v>
      </c>
      <c r="AF130" s="207"/>
      <c r="AG130" s="42"/>
      <c r="AH130" s="42"/>
      <c r="AI130" s="43"/>
    </row>
    <row r="131" spans="1:37" s="60" customFormat="1" ht="35.1" customHeight="1" x14ac:dyDescent="0.25">
      <c r="A131" s="151" t="s">
        <v>54</v>
      </c>
      <c r="B131" s="141">
        <f>B132</f>
        <v>59449.394</v>
      </c>
      <c r="C131" s="141">
        <f>C132</f>
        <v>59449.394</v>
      </c>
      <c r="D131" s="141">
        <f t="shared" ref="D131:AE131" si="106">D132</f>
        <v>34967.796689999996</v>
      </c>
      <c r="E131" s="141">
        <f t="shared" si="106"/>
        <v>34967.796689999996</v>
      </c>
      <c r="F131" s="152">
        <f t="shared" si="104"/>
        <v>58.81943336546037</v>
      </c>
      <c r="G131" s="153">
        <f t="shared" si="105"/>
        <v>58.81943336546037</v>
      </c>
      <c r="H131" s="141">
        <f t="shared" si="106"/>
        <v>9285.1880000000001</v>
      </c>
      <c r="I131" s="141">
        <f t="shared" si="106"/>
        <v>7106.8523599999999</v>
      </c>
      <c r="J131" s="141">
        <f t="shared" si="106"/>
        <v>6628.4580000000005</v>
      </c>
      <c r="K131" s="141">
        <f t="shared" si="106"/>
        <v>6361.4288200000001</v>
      </c>
      <c r="L131" s="141">
        <f t="shared" si="106"/>
        <v>5157.0210000000006</v>
      </c>
      <c r="M131" s="141">
        <f t="shared" si="106"/>
        <v>3971.7986799999999</v>
      </c>
      <c r="N131" s="141">
        <f t="shared" si="106"/>
        <v>9096.1509999999998</v>
      </c>
      <c r="O131" s="141">
        <f t="shared" si="106"/>
        <v>8819.1114699999998</v>
      </c>
      <c r="P131" s="141">
        <f t="shared" si="106"/>
        <v>6709.0339999999997</v>
      </c>
      <c r="Q131" s="141">
        <f t="shared" si="106"/>
        <v>6262.4642999999996</v>
      </c>
      <c r="R131" s="141">
        <f t="shared" si="106"/>
        <v>7317.8639999999996</v>
      </c>
      <c r="S131" s="141">
        <f t="shared" si="106"/>
        <v>6584.4610600000005</v>
      </c>
      <c r="T131" s="141">
        <f t="shared" si="106"/>
        <v>10966.56</v>
      </c>
      <c r="U131" s="141">
        <f t="shared" si="106"/>
        <v>10885.07</v>
      </c>
      <c r="V131" s="141">
        <f t="shared" si="106"/>
        <v>7277.2300000000005</v>
      </c>
      <c r="W131" s="141">
        <f t="shared" si="106"/>
        <v>0</v>
      </c>
      <c r="X131" s="141">
        <f t="shared" si="106"/>
        <v>5167.66</v>
      </c>
      <c r="Y131" s="141">
        <f t="shared" si="106"/>
        <v>0</v>
      </c>
      <c r="Z131" s="141">
        <f t="shared" si="106"/>
        <v>8436.5399999999991</v>
      </c>
      <c r="AA131" s="141">
        <f t="shared" si="106"/>
        <v>0</v>
      </c>
      <c r="AB131" s="141">
        <f t="shared" si="106"/>
        <v>6328.54</v>
      </c>
      <c r="AC131" s="141">
        <f t="shared" si="106"/>
        <v>0</v>
      </c>
      <c r="AD131" s="141">
        <f t="shared" si="106"/>
        <v>5827.9500000000007</v>
      </c>
      <c r="AE131" s="141">
        <f t="shared" si="106"/>
        <v>0</v>
      </c>
      <c r="AF131" s="154"/>
      <c r="AG131" s="57"/>
      <c r="AH131" s="58"/>
      <c r="AI131" s="35"/>
      <c r="AJ131" s="58"/>
      <c r="AK131" s="59"/>
    </row>
    <row r="132" spans="1:37" s="49" customFormat="1" ht="35.1" customHeight="1" x14ac:dyDescent="0.25">
      <c r="A132" s="155" t="s">
        <v>55</v>
      </c>
      <c r="B132" s="136">
        <f>B127+B121+B115</f>
        <v>59449.394</v>
      </c>
      <c r="C132" s="136">
        <f>C127+C121+C115</f>
        <v>59449.394</v>
      </c>
      <c r="D132" s="136">
        <f t="shared" ref="D132:E132" si="107">D127+D121+D115</f>
        <v>34967.796689999996</v>
      </c>
      <c r="E132" s="136">
        <f t="shared" si="107"/>
        <v>34967.796689999996</v>
      </c>
      <c r="F132" s="104">
        <f t="shared" si="104"/>
        <v>58.81943336546037</v>
      </c>
      <c r="G132" s="149">
        <f t="shared" si="105"/>
        <v>58.81943336546037</v>
      </c>
      <c r="H132" s="136">
        <f t="shared" ref="H132:AE132" si="108">H124+H127+H130</f>
        <v>9285.1880000000001</v>
      </c>
      <c r="I132" s="136">
        <f t="shared" si="108"/>
        <v>7106.8523599999999</v>
      </c>
      <c r="J132" s="136">
        <f t="shared" si="108"/>
        <v>6628.4580000000005</v>
      </c>
      <c r="K132" s="136">
        <f t="shared" si="108"/>
        <v>6361.4288200000001</v>
      </c>
      <c r="L132" s="136">
        <f t="shared" si="108"/>
        <v>5157.0210000000006</v>
      </c>
      <c r="M132" s="136">
        <f t="shared" si="108"/>
        <v>3971.7986799999999</v>
      </c>
      <c r="N132" s="136">
        <f t="shared" si="108"/>
        <v>9096.1509999999998</v>
      </c>
      <c r="O132" s="136">
        <f t="shared" si="108"/>
        <v>8819.1114699999998</v>
      </c>
      <c r="P132" s="136">
        <f t="shared" si="108"/>
        <v>6709.0339999999997</v>
      </c>
      <c r="Q132" s="136">
        <f t="shared" si="108"/>
        <v>6262.4642999999996</v>
      </c>
      <c r="R132" s="136">
        <f t="shared" si="108"/>
        <v>7317.8639999999996</v>
      </c>
      <c r="S132" s="136">
        <f t="shared" si="108"/>
        <v>6584.4610600000005</v>
      </c>
      <c r="T132" s="136">
        <f t="shared" si="108"/>
        <v>10966.56</v>
      </c>
      <c r="U132" s="136">
        <f t="shared" si="108"/>
        <v>10885.07</v>
      </c>
      <c r="V132" s="136">
        <f t="shared" si="108"/>
        <v>7277.2300000000005</v>
      </c>
      <c r="W132" s="136">
        <f t="shared" si="108"/>
        <v>0</v>
      </c>
      <c r="X132" s="136">
        <f t="shared" si="108"/>
        <v>5167.66</v>
      </c>
      <c r="Y132" s="136">
        <f t="shared" si="108"/>
        <v>0</v>
      </c>
      <c r="Z132" s="136">
        <f t="shared" si="108"/>
        <v>8436.5399999999991</v>
      </c>
      <c r="AA132" s="136">
        <f t="shared" si="108"/>
        <v>0</v>
      </c>
      <c r="AB132" s="136">
        <f t="shared" si="108"/>
        <v>6328.54</v>
      </c>
      <c r="AC132" s="136">
        <f t="shared" si="108"/>
        <v>0</v>
      </c>
      <c r="AD132" s="136">
        <f t="shared" si="108"/>
        <v>5827.9500000000007</v>
      </c>
      <c r="AE132" s="136">
        <f t="shared" si="108"/>
        <v>0</v>
      </c>
      <c r="AF132" s="61"/>
      <c r="AG132" s="62"/>
      <c r="AH132" s="37"/>
      <c r="AI132" s="35"/>
      <c r="AJ132" s="37"/>
      <c r="AK132" s="38"/>
    </row>
    <row r="133" spans="1:37" s="22" customFormat="1" ht="35.1" customHeight="1" x14ac:dyDescent="0.25">
      <c r="A133" s="156" t="s">
        <v>56</v>
      </c>
      <c r="B133" s="152">
        <f>B134+B135+B136+B137</f>
        <v>307327.62300000002</v>
      </c>
      <c r="C133" s="152">
        <f t="shared" ref="C133:D135" si="109">C82+C107</f>
        <v>192214.15700000001</v>
      </c>
      <c r="D133" s="152">
        <f>D82+D107+D131</f>
        <v>72295.675989999989</v>
      </c>
      <c r="E133" s="152">
        <f t="shared" ref="E133:E136" si="110">D133</f>
        <v>72295.675989999989</v>
      </c>
      <c r="F133" s="152">
        <f t="shared" si="104"/>
        <v>23.523975906975334</v>
      </c>
      <c r="G133" s="153">
        <f t="shared" si="105"/>
        <v>37.612045396843477</v>
      </c>
      <c r="H133" s="152">
        <f t="shared" ref="H133:AE133" si="111">H134+H135+H136+H137</f>
        <v>354.5</v>
      </c>
      <c r="I133" s="152">
        <f t="shared" si="111"/>
        <v>0</v>
      </c>
      <c r="J133" s="152">
        <f t="shared" si="111"/>
        <v>0</v>
      </c>
      <c r="K133" s="152">
        <f t="shared" si="111"/>
        <v>354.5</v>
      </c>
      <c r="L133" s="152">
        <f t="shared" si="111"/>
        <v>4722.87</v>
      </c>
      <c r="M133" s="152">
        <f t="shared" si="111"/>
        <v>2470.87</v>
      </c>
      <c r="N133" s="152">
        <f t="shared" si="111"/>
        <v>25488.837</v>
      </c>
      <c r="O133" s="152">
        <f t="shared" si="111"/>
        <v>26559.32</v>
      </c>
      <c r="P133" s="152">
        <f t="shared" si="111"/>
        <v>3510.08</v>
      </c>
      <c r="Q133" s="152">
        <f t="shared" si="111"/>
        <v>39</v>
      </c>
      <c r="R133" s="152">
        <f t="shared" si="111"/>
        <v>1551.92</v>
      </c>
      <c r="S133" s="152">
        <f t="shared" si="111"/>
        <v>1551.92</v>
      </c>
      <c r="T133" s="152">
        <f t="shared" si="111"/>
        <v>5120.5059999999994</v>
      </c>
      <c r="U133" s="152">
        <f t="shared" si="111"/>
        <v>4575.0693000000001</v>
      </c>
      <c r="V133" s="152">
        <f t="shared" si="111"/>
        <v>17306.48</v>
      </c>
      <c r="W133" s="152">
        <f t="shared" si="111"/>
        <v>0</v>
      </c>
      <c r="X133" s="152">
        <f t="shared" si="111"/>
        <v>32929.39</v>
      </c>
      <c r="Y133" s="152">
        <f t="shared" si="111"/>
        <v>1777.1999999999998</v>
      </c>
      <c r="Z133" s="152">
        <f t="shared" si="111"/>
        <v>4360.7560000000003</v>
      </c>
      <c r="AA133" s="152">
        <f t="shared" si="111"/>
        <v>0</v>
      </c>
      <c r="AB133" s="152">
        <f t="shared" si="111"/>
        <v>0</v>
      </c>
      <c r="AC133" s="152">
        <f t="shared" si="111"/>
        <v>0</v>
      </c>
      <c r="AD133" s="152">
        <f t="shared" si="111"/>
        <v>156966.59000000003</v>
      </c>
      <c r="AE133" s="152">
        <f t="shared" si="111"/>
        <v>0</v>
      </c>
      <c r="AF133" s="20"/>
      <c r="AG133" s="21"/>
      <c r="AH133" s="21"/>
      <c r="AI133" s="17"/>
    </row>
    <row r="134" spans="1:37" s="22" customFormat="1" ht="18" customHeight="1" x14ac:dyDescent="0.25">
      <c r="A134" s="146" t="s">
        <v>26</v>
      </c>
      <c r="B134" s="104">
        <f>B15+B21+B27+B33+B59+B91+B97+B103+B116+B122+B128</f>
        <v>1174.5</v>
      </c>
      <c r="C134" s="104">
        <f t="shared" si="109"/>
        <v>821.8</v>
      </c>
      <c r="D134" s="104">
        <f t="shared" si="109"/>
        <v>134.51649</v>
      </c>
      <c r="E134" s="104">
        <f t="shared" si="110"/>
        <v>134.51649</v>
      </c>
      <c r="F134" s="104">
        <f t="shared" si="104"/>
        <v>11.453085568326948</v>
      </c>
      <c r="G134" s="149">
        <f t="shared" si="105"/>
        <v>16.368519104404967</v>
      </c>
      <c r="H134" s="104">
        <f t="shared" ref="H134:AE137" si="112">H83+H108</f>
        <v>0</v>
      </c>
      <c r="I134" s="104">
        <f t="shared" si="112"/>
        <v>0</v>
      </c>
      <c r="J134" s="104">
        <f t="shared" si="112"/>
        <v>0</v>
      </c>
      <c r="K134" s="104">
        <f t="shared" si="112"/>
        <v>0</v>
      </c>
      <c r="L134" s="104">
        <f t="shared" si="112"/>
        <v>0</v>
      </c>
      <c r="M134" s="104">
        <f t="shared" si="112"/>
        <v>0</v>
      </c>
      <c r="N134" s="104">
        <f t="shared" si="112"/>
        <v>0</v>
      </c>
      <c r="O134" s="104">
        <f t="shared" si="112"/>
        <v>0</v>
      </c>
      <c r="P134" s="104">
        <f t="shared" si="112"/>
        <v>0</v>
      </c>
      <c r="Q134" s="104">
        <f t="shared" si="112"/>
        <v>0</v>
      </c>
      <c r="R134" s="104">
        <f t="shared" si="112"/>
        <v>0</v>
      </c>
      <c r="S134" s="104">
        <f t="shared" si="112"/>
        <v>0</v>
      </c>
      <c r="T134" s="104">
        <f t="shared" si="112"/>
        <v>134.52000000000001</v>
      </c>
      <c r="U134" s="104">
        <f t="shared" si="112"/>
        <v>134.51649</v>
      </c>
      <c r="V134" s="104">
        <f t="shared" si="112"/>
        <v>0</v>
      </c>
      <c r="W134" s="104">
        <f t="shared" si="112"/>
        <v>0</v>
      </c>
      <c r="X134" s="104">
        <f t="shared" si="112"/>
        <v>0</v>
      </c>
      <c r="Y134" s="104">
        <f t="shared" si="112"/>
        <v>0</v>
      </c>
      <c r="Z134" s="104">
        <f t="shared" si="112"/>
        <v>0</v>
      </c>
      <c r="AA134" s="104">
        <f t="shared" si="112"/>
        <v>0</v>
      </c>
      <c r="AB134" s="104">
        <f t="shared" ref="AB134" si="113">AB83+AB108</f>
        <v>0</v>
      </c>
      <c r="AC134" s="104">
        <f t="shared" si="112"/>
        <v>0</v>
      </c>
      <c r="AD134" s="104">
        <f t="shared" si="112"/>
        <v>1039.98</v>
      </c>
      <c r="AE134" s="104">
        <f t="shared" si="112"/>
        <v>0</v>
      </c>
      <c r="AF134" s="20"/>
      <c r="AG134" s="21"/>
      <c r="AH134" s="21"/>
      <c r="AI134" s="17"/>
    </row>
    <row r="135" spans="1:37" s="30" customFormat="1" ht="18" customHeight="1" x14ac:dyDescent="0.25">
      <c r="A135" s="146" t="s">
        <v>27</v>
      </c>
      <c r="B135" s="104">
        <f>B84+B109</f>
        <v>73332.717000000004</v>
      </c>
      <c r="C135" s="104">
        <f>C84+C109</f>
        <v>73332.717000000004</v>
      </c>
      <c r="D135" s="104">
        <f t="shared" si="109"/>
        <v>28305.06684</v>
      </c>
      <c r="E135" s="104">
        <f t="shared" si="110"/>
        <v>28305.06684</v>
      </c>
      <c r="F135" s="104">
        <f t="shared" si="104"/>
        <v>38.59814281802759</v>
      </c>
      <c r="G135" s="149">
        <f t="shared" si="105"/>
        <v>38.59814281802759</v>
      </c>
      <c r="H135" s="104">
        <f t="shared" si="112"/>
        <v>0</v>
      </c>
      <c r="I135" s="104">
        <f t="shared" si="112"/>
        <v>0</v>
      </c>
      <c r="J135" s="104">
        <f t="shared" si="112"/>
        <v>0</v>
      </c>
      <c r="K135" s="104">
        <f t="shared" si="112"/>
        <v>0</v>
      </c>
      <c r="L135" s="104">
        <f t="shared" si="112"/>
        <v>1968.49</v>
      </c>
      <c r="M135" s="104">
        <f t="shared" si="112"/>
        <v>0</v>
      </c>
      <c r="N135" s="104">
        <f t="shared" si="112"/>
        <v>23912.7</v>
      </c>
      <c r="O135" s="104">
        <f t="shared" si="112"/>
        <v>24983.18</v>
      </c>
      <c r="P135" s="104">
        <f t="shared" si="112"/>
        <v>0</v>
      </c>
      <c r="Q135" s="104">
        <f t="shared" si="112"/>
        <v>0</v>
      </c>
      <c r="R135" s="104">
        <f t="shared" si="112"/>
        <v>0</v>
      </c>
      <c r="S135" s="104">
        <f t="shared" si="112"/>
        <v>0</v>
      </c>
      <c r="T135" s="104">
        <f t="shared" si="112"/>
        <v>3867.24</v>
      </c>
      <c r="U135" s="104">
        <f t="shared" si="112"/>
        <v>3321.8868400000001</v>
      </c>
      <c r="V135" s="104">
        <f t="shared" si="112"/>
        <v>14594.85</v>
      </c>
      <c r="W135" s="104">
        <f t="shared" si="112"/>
        <v>0</v>
      </c>
      <c r="X135" s="104">
        <f t="shared" si="112"/>
        <v>26662.78</v>
      </c>
      <c r="Y135" s="104">
        <f t="shared" si="112"/>
        <v>0</v>
      </c>
      <c r="Z135" s="104">
        <f t="shared" si="112"/>
        <v>155.547</v>
      </c>
      <c r="AA135" s="104">
        <f t="shared" si="112"/>
        <v>0</v>
      </c>
      <c r="AB135" s="104">
        <f t="shared" ref="AB135" si="114">AB84+AB109</f>
        <v>0</v>
      </c>
      <c r="AC135" s="104">
        <f t="shared" si="112"/>
        <v>0</v>
      </c>
      <c r="AD135" s="104">
        <f t="shared" si="112"/>
        <v>2171.11</v>
      </c>
      <c r="AE135" s="104">
        <f t="shared" si="112"/>
        <v>0</v>
      </c>
      <c r="AF135" s="20"/>
      <c r="AG135" s="21"/>
      <c r="AH135" s="21"/>
      <c r="AI135" s="17"/>
    </row>
    <row r="136" spans="1:37" s="30" customFormat="1" ht="18" customHeight="1" x14ac:dyDescent="0.25">
      <c r="A136" s="146" t="s">
        <v>28</v>
      </c>
      <c r="B136" s="104">
        <f>B132+B110+B85</f>
        <v>127023.826</v>
      </c>
      <c r="C136" s="104">
        <f>C85+C110+C132</f>
        <v>72304.853999999992</v>
      </c>
      <c r="D136" s="104">
        <f>D85+D110+D132</f>
        <v>40028.962659999997</v>
      </c>
      <c r="E136" s="104">
        <f t="shared" si="110"/>
        <v>40028.962659999997</v>
      </c>
      <c r="F136" s="149">
        <f t="shared" si="104"/>
        <v>31.5129562071292</v>
      </c>
      <c r="G136" s="149">
        <f t="shared" si="105"/>
        <v>55.361376789447633</v>
      </c>
      <c r="H136" s="104">
        <f t="shared" si="112"/>
        <v>354.5</v>
      </c>
      <c r="I136" s="104">
        <f t="shared" si="112"/>
        <v>0</v>
      </c>
      <c r="J136" s="104">
        <f t="shared" si="112"/>
        <v>0</v>
      </c>
      <c r="K136" s="104">
        <f t="shared" si="112"/>
        <v>354.5</v>
      </c>
      <c r="L136" s="104">
        <f t="shared" si="112"/>
        <v>2754.38</v>
      </c>
      <c r="M136" s="104">
        <f t="shared" si="112"/>
        <v>2470.87</v>
      </c>
      <c r="N136" s="104">
        <f t="shared" si="112"/>
        <v>776.13699999999994</v>
      </c>
      <c r="O136" s="104">
        <f t="shared" si="112"/>
        <v>776.14</v>
      </c>
      <c r="P136" s="104">
        <f t="shared" si="112"/>
        <v>39</v>
      </c>
      <c r="Q136" s="104">
        <f t="shared" si="112"/>
        <v>39</v>
      </c>
      <c r="R136" s="104">
        <f t="shared" si="112"/>
        <v>0</v>
      </c>
      <c r="S136" s="104">
        <f t="shared" si="112"/>
        <v>0</v>
      </c>
      <c r="T136" s="104">
        <f t="shared" si="112"/>
        <v>235.93600000000001</v>
      </c>
      <c r="U136" s="104">
        <f t="shared" si="112"/>
        <v>235.85596999999999</v>
      </c>
      <c r="V136" s="104">
        <f t="shared" si="112"/>
        <v>2711.63</v>
      </c>
      <c r="W136" s="104">
        <f t="shared" si="112"/>
        <v>0</v>
      </c>
      <c r="X136" s="104">
        <f t="shared" si="112"/>
        <v>6266.61</v>
      </c>
      <c r="Y136" s="104">
        <f t="shared" si="112"/>
        <v>1184.8</v>
      </c>
      <c r="Z136" s="104">
        <f t="shared" si="112"/>
        <v>2655.2090000000003</v>
      </c>
      <c r="AA136" s="104">
        <f t="shared" si="112"/>
        <v>0</v>
      </c>
      <c r="AB136" s="104">
        <f>AB85+AB110+AB13</f>
        <v>0</v>
      </c>
      <c r="AC136" s="104">
        <f t="shared" si="112"/>
        <v>0</v>
      </c>
      <c r="AD136" s="104">
        <f t="shared" si="112"/>
        <v>56214.73</v>
      </c>
      <c r="AE136" s="104">
        <f t="shared" si="112"/>
        <v>0</v>
      </c>
      <c r="AF136" s="20"/>
      <c r="AG136" s="21"/>
      <c r="AH136" s="21"/>
      <c r="AI136" s="17"/>
    </row>
    <row r="137" spans="1:37" s="30" customFormat="1" ht="18" customHeight="1" x14ac:dyDescent="0.25">
      <c r="A137" s="146" t="s">
        <v>29</v>
      </c>
      <c r="B137" s="104">
        <f>B86</f>
        <v>105796.58</v>
      </c>
      <c r="C137" s="104">
        <f>C86+C111</f>
        <v>105796.58</v>
      </c>
      <c r="D137" s="104">
        <f>D86+D111</f>
        <v>3827.13</v>
      </c>
      <c r="E137" s="104">
        <f>D137</f>
        <v>3827.13</v>
      </c>
      <c r="F137" s="149">
        <f t="shared" si="104"/>
        <v>3.6174420761049175</v>
      </c>
      <c r="G137" s="149">
        <f t="shared" si="105"/>
        <v>3.6174420761049175</v>
      </c>
      <c r="H137" s="104">
        <f t="shared" si="112"/>
        <v>0</v>
      </c>
      <c r="I137" s="104">
        <f t="shared" si="112"/>
        <v>0</v>
      </c>
      <c r="J137" s="104">
        <f t="shared" si="112"/>
        <v>0</v>
      </c>
      <c r="K137" s="104">
        <f t="shared" si="112"/>
        <v>0</v>
      </c>
      <c r="L137" s="104">
        <f t="shared" si="112"/>
        <v>0</v>
      </c>
      <c r="M137" s="104">
        <f t="shared" si="112"/>
        <v>0</v>
      </c>
      <c r="N137" s="104">
        <f t="shared" si="112"/>
        <v>800</v>
      </c>
      <c r="O137" s="104">
        <f t="shared" si="112"/>
        <v>800</v>
      </c>
      <c r="P137" s="104">
        <f t="shared" si="112"/>
        <v>3471.08</v>
      </c>
      <c r="Q137" s="104">
        <f t="shared" si="112"/>
        <v>0</v>
      </c>
      <c r="R137" s="104">
        <f t="shared" si="112"/>
        <v>1551.92</v>
      </c>
      <c r="S137" s="104">
        <f t="shared" si="112"/>
        <v>1551.92</v>
      </c>
      <c r="T137" s="104">
        <f t="shared" si="112"/>
        <v>882.81</v>
      </c>
      <c r="U137" s="104">
        <f t="shared" si="112"/>
        <v>882.81</v>
      </c>
      <c r="V137" s="104">
        <f t="shared" si="112"/>
        <v>0</v>
      </c>
      <c r="W137" s="104">
        <f t="shared" si="112"/>
        <v>0</v>
      </c>
      <c r="X137" s="104">
        <f t="shared" si="112"/>
        <v>0</v>
      </c>
      <c r="Y137" s="104">
        <f t="shared" si="112"/>
        <v>592.4</v>
      </c>
      <c r="Z137" s="104">
        <f t="shared" si="112"/>
        <v>1550</v>
      </c>
      <c r="AA137" s="104">
        <f t="shared" si="112"/>
        <v>0</v>
      </c>
      <c r="AB137" s="104">
        <f t="shared" si="112"/>
        <v>0</v>
      </c>
      <c r="AC137" s="104">
        <f t="shared" si="112"/>
        <v>0</v>
      </c>
      <c r="AD137" s="104">
        <f t="shared" si="112"/>
        <v>97540.77</v>
      </c>
      <c r="AE137" s="104">
        <f t="shared" si="112"/>
        <v>0</v>
      </c>
      <c r="AF137" s="20"/>
      <c r="AG137" s="21"/>
      <c r="AH137" s="21"/>
      <c r="AI137" s="17"/>
    </row>
    <row r="138" spans="1:37" s="30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17"/>
      <c r="K138" s="1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1"/>
      <c r="AG138" s="21"/>
      <c r="AH138" s="21"/>
      <c r="AI138" s="17"/>
    </row>
    <row r="139" spans="1:37" s="30" customFormat="1" x14ac:dyDescent="0.25">
      <c r="A139" s="1"/>
      <c r="B139" s="21"/>
      <c r="C139" s="21"/>
      <c r="D139" s="21"/>
      <c r="E139" s="21"/>
      <c r="F139" s="21"/>
      <c r="G139" s="21"/>
      <c r="H139" s="21"/>
      <c r="I139" s="21"/>
      <c r="J139" s="17"/>
      <c r="K139" s="1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1"/>
      <c r="AG139" s="21"/>
      <c r="AH139" s="21"/>
      <c r="AI139" s="17"/>
    </row>
    <row r="140" spans="1:37" s="30" customFormat="1" x14ac:dyDescent="0.25">
      <c r="A140" s="190" t="s">
        <v>72</v>
      </c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63"/>
      <c r="AF140" s="21"/>
      <c r="AG140" s="21"/>
      <c r="AH140" s="21"/>
      <c r="AI140" s="17"/>
    </row>
    <row r="141" spans="1:37" s="30" customFormat="1" x14ac:dyDescent="0.25">
      <c r="A141" s="6" t="s">
        <v>57</v>
      </c>
      <c r="B141" s="21"/>
      <c r="C141" s="21"/>
      <c r="D141" s="21"/>
      <c r="E141" s="21"/>
      <c r="F141" s="21"/>
      <c r="G141" s="21"/>
      <c r="H141" s="21"/>
      <c r="I141" s="21"/>
      <c r="J141" s="17"/>
      <c r="K141" s="17"/>
      <c r="AF141" s="21"/>
      <c r="AG141" s="21"/>
      <c r="AH141" s="21"/>
      <c r="AI141" s="17"/>
    </row>
    <row r="142" spans="1:37" s="30" customFormat="1" x14ac:dyDescent="0.25">
      <c r="A142" s="6"/>
      <c r="B142" s="21"/>
      <c r="C142" s="21"/>
      <c r="D142" s="21"/>
      <c r="E142" s="21"/>
      <c r="F142" s="21"/>
      <c r="G142" s="21"/>
      <c r="H142" s="21"/>
      <c r="I142" s="21"/>
      <c r="J142" s="17"/>
      <c r="K142" s="1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1"/>
      <c r="AG142" s="21"/>
      <c r="AH142" s="21"/>
      <c r="AI142" s="17"/>
    </row>
    <row r="143" spans="1:37" s="30" customFormat="1" ht="24" customHeight="1" x14ac:dyDescent="0.25">
      <c r="A143" s="6"/>
      <c r="B143" s="21"/>
      <c r="C143" s="21"/>
      <c r="D143" s="21"/>
      <c r="E143" s="21"/>
      <c r="F143" s="21"/>
      <c r="G143" s="21"/>
      <c r="H143" s="21"/>
      <c r="I143" s="21"/>
      <c r="J143" s="17"/>
      <c r="K143" s="1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1"/>
      <c r="AG143" s="21"/>
      <c r="AH143" s="21"/>
      <c r="AI143" s="17"/>
    </row>
    <row r="144" spans="1:37" s="46" customFormat="1" x14ac:dyDescent="0.25">
      <c r="A144" s="1"/>
      <c r="B144" s="21"/>
      <c r="C144" s="21"/>
      <c r="D144" s="21"/>
      <c r="E144" s="21"/>
      <c r="F144" s="21"/>
      <c r="G144" s="21"/>
      <c r="H144" s="21"/>
      <c r="I144" s="21"/>
      <c r="J144" s="17"/>
      <c r="K144" s="1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42"/>
      <c r="AG144" s="42"/>
      <c r="AH144" s="42"/>
      <c r="AI144" s="43"/>
    </row>
    <row r="145" spans="1:35" s="22" customFormat="1" x14ac:dyDescent="0.25">
      <c r="A145" s="1"/>
      <c r="B145" s="21"/>
      <c r="C145" s="21"/>
      <c r="D145" s="21"/>
      <c r="E145" s="21"/>
      <c r="F145" s="21"/>
      <c r="G145" s="21"/>
      <c r="H145" s="21"/>
      <c r="I145" s="21"/>
      <c r="J145" s="17"/>
      <c r="K145" s="17"/>
      <c r="AF145" s="21"/>
      <c r="AG145" s="21"/>
      <c r="AH145" s="21"/>
      <c r="AI145" s="17"/>
    </row>
    <row r="146" spans="1:35" s="22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17"/>
      <c r="K146" s="17"/>
      <c r="AF146" s="21"/>
      <c r="AG146" s="21"/>
      <c r="AH146" s="21"/>
      <c r="AI146" s="17"/>
    </row>
    <row r="147" spans="1:35" s="22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17"/>
      <c r="K147" s="1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1"/>
      <c r="AG147" s="21"/>
      <c r="AH147" s="21"/>
      <c r="AI147" s="17"/>
    </row>
    <row r="148" spans="1:35" s="22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1"/>
      <c r="AG148" s="21"/>
      <c r="AH148" s="21"/>
      <c r="AI148" s="17"/>
    </row>
    <row r="149" spans="1:35" s="30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1"/>
      <c r="AG149" s="21"/>
      <c r="AH149" s="21"/>
      <c r="AI149" s="17"/>
    </row>
    <row r="150" spans="1:35" s="30" customFormat="1" ht="58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1"/>
      <c r="AG150" s="21"/>
      <c r="AH150" s="21"/>
      <c r="AI150" s="17"/>
    </row>
    <row r="151" spans="1:35" s="22" customFormat="1" ht="28.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1"/>
      <c r="AG151" s="21"/>
      <c r="AH151" s="21"/>
      <c r="AI151" s="17"/>
    </row>
    <row r="152" spans="1:35" s="22" customFormat="1" ht="28.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1"/>
      <c r="AG152" s="21"/>
      <c r="AH152" s="21"/>
      <c r="AI152" s="17"/>
    </row>
    <row r="153" spans="1:35" s="22" customFormat="1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1"/>
      <c r="AG153" s="21"/>
      <c r="AH153" s="21"/>
      <c r="AI153" s="17"/>
    </row>
    <row r="154" spans="1:35" s="22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1"/>
      <c r="AG154" s="21"/>
      <c r="AH154" s="21"/>
      <c r="AI154" s="17"/>
    </row>
    <row r="155" spans="1:35" s="22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1"/>
      <c r="AG155" s="21"/>
      <c r="AH155" s="21"/>
      <c r="AI155" s="17"/>
    </row>
    <row r="156" spans="1:35" s="22" customFormat="1" ht="16.5" x14ac:dyDescent="0.25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6"/>
      <c r="M156" s="66"/>
      <c r="N156" s="67"/>
      <c r="O156" s="67"/>
      <c r="P156" s="68"/>
      <c r="Q156" s="68"/>
      <c r="R156" s="68"/>
      <c r="S156" s="68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"/>
      <c r="AG156" s="21"/>
      <c r="AH156" s="21"/>
      <c r="AI156" s="17"/>
    </row>
    <row r="157" spans="1:35" s="22" customFormat="1" ht="16.5" x14ac:dyDescent="0.25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2"/>
      <c r="M157" s="12"/>
      <c r="N157" s="67"/>
      <c r="O157" s="67"/>
      <c r="P157" s="68"/>
      <c r="Q157" s="68"/>
      <c r="R157" s="68"/>
      <c r="S157" s="68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"/>
      <c r="AG157" s="21"/>
      <c r="AH157" s="21"/>
      <c r="AI157" s="17"/>
    </row>
    <row r="158" spans="1:35" s="22" customFormat="1" ht="16.5" x14ac:dyDescent="0.25">
      <c r="A158" s="69"/>
      <c r="B158" s="70"/>
      <c r="C158" s="70"/>
      <c r="D158" s="70"/>
      <c r="E158" s="70"/>
      <c r="F158" s="70"/>
      <c r="G158" s="70"/>
      <c r="H158" s="12"/>
      <c r="I158" s="12"/>
      <c r="J158" s="12"/>
      <c r="K158" s="12"/>
      <c r="L158" s="12"/>
      <c r="M158" s="12"/>
      <c r="N158" s="68"/>
      <c r="O158" s="68"/>
      <c r="P158" s="68"/>
      <c r="Q158" s="68"/>
      <c r="R158" s="68"/>
      <c r="S158" s="6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"/>
      <c r="AG158" s="21"/>
      <c r="AH158" s="21"/>
      <c r="AI158" s="17"/>
    </row>
    <row r="159" spans="1:35" s="22" customFormat="1" ht="16.5" x14ac:dyDescent="0.25">
      <c r="A159" s="7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72"/>
      <c r="N159" s="73"/>
      <c r="O159" s="73"/>
      <c r="P159" s="73"/>
      <c r="Q159" s="73"/>
      <c r="R159" s="12"/>
      <c r="S159" s="1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1"/>
      <c r="AG159" s="21"/>
      <c r="AH159" s="21"/>
      <c r="AI159" s="17"/>
    </row>
    <row r="160" spans="1:35" s="22" customFormat="1" x14ac:dyDescent="0.25">
      <c r="A160" s="1"/>
      <c r="B160" s="74"/>
      <c r="C160" s="74"/>
      <c r="D160" s="74"/>
      <c r="E160" s="74"/>
      <c r="F160" s="74"/>
      <c r="G160" s="74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1"/>
      <c r="AG160" s="21"/>
      <c r="AH160" s="21"/>
      <c r="AI160" s="17"/>
    </row>
    <row r="161" spans="1:35" s="22" customFormat="1" x14ac:dyDescent="0.25">
      <c r="A161" s="1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1"/>
      <c r="AG161" s="21"/>
      <c r="AH161" s="21"/>
      <c r="AI161" s="17"/>
    </row>
    <row r="162" spans="1:35" s="22" customFormat="1" x14ac:dyDescent="0.25">
      <c r="A162" s="1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1"/>
      <c r="AG162" s="21"/>
      <c r="AH162" s="21"/>
      <c r="AI162" s="17"/>
    </row>
    <row r="163" spans="1:35" s="22" customFormat="1" x14ac:dyDescent="0.25">
      <c r="A163" s="1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1"/>
      <c r="AG163" s="21"/>
      <c r="AH163" s="21"/>
      <c r="AI163" s="17"/>
    </row>
    <row r="164" spans="1:35" s="22" customFormat="1" x14ac:dyDescent="0.25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1"/>
      <c r="AG164" s="21"/>
      <c r="AH164" s="21"/>
      <c r="AI164" s="17"/>
    </row>
    <row r="165" spans="1:35" s="22" customFormat="1" ht="24.75" customHeight="1" x14ac:dyDescent="0.25">
      <c r="A165" s="1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2">
        <v>186323.1</v>
      </c>
    </row>
    <row r="166" spans="1:35" s="22" customFormat="1" x14ac:dyDescent="0.25">
      <c r="A166" s="1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s="22" customFormat="1" x14ac:dyDescent="0.25">
      <c r="A167" s="1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s="30" customFormat="1" x14ac:dyDescent="0.25">
      <c r="A168" s="1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s="22" customFormat="1" x14ac:dyDescent="0.25">
      <c r="A169" s="1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AF170" s="3"/>
      <c r="AG170" s="3"/>
      <c r="AH170" s="3"/>
      <c r="AI170" s="3"/>
    </row>
    <row r="171" spans="1:35" x14ac:dyDescent="0.25">
      <c r="AF171" s="3"/>
      <c r="AG171" s="3"/>
      <c r="AH171" s="3"/>
      <c r="AI171" s="3"/>
    </row>
    <row r="172" spans="1:35" s="22" customFormat="1" ht="26.25" customHeight="1" x14ac:dyDescent="0.25">
      <c r="A172" s="1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5" s="22" customFormat="1" ht="20.25" customHeight="1" x14ac:dyDescent="0.25">
      <c r="A173" s="1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5" ht="18" customHeight="1" x14ac:dyDescent="0.25">
      <c r="AF174" s="3"/>
      <c r="AG174" s="3"/>
      <c r="AH174" s="3"/>
      <c r="AI174" s="3"/>
    </row>
    <row r="175" spans="1:35" x14ac:dyDescent="0.25">
      <c r="AF175" s="3"/>
      <c r="AG175" s="3"/>
      <c r="AH175" s="3"/>
      <c r="AI175" s="3"/>
    </row>
    <row r="176" spans="1:35" ht="23.25" customHeight="1" x14ac:dyDescent="0.25">
      <c r="AF176" s="3"/>
      <c r="AG176" s="3"/>
      <c r="AH176" s="3"/>
      <c r="AI176" s="3"/>
    </row>
    <row r="177" spans="32:35" ht="15.75" customHeight="1" x14ac:dyDescent="0.25">
      <c r="AF177" s="3"/>
      <c r="AG177" s="3"/>
      <c r="AH177" s="3"/>
      <c r="AI177" s="3"/>
    </row>
    <row r="178" spans="32:35" ht="16.149999999999999" customHeight="1" x14ac:dyDescent="0.25">
      <c r="AF178" s="3"/>
      <c r="AG178" s="3"/>
      <c r="AH178" s="3"/>
      <c r="AI178" s="3"/>
    </row>
    <row r="179" spans="32:35" ht="16.149999999999999" customHeight="1" x14ac:dyDescent="0.25">
      <c r="AF179" s="3"/>
      <c r="AG179" s="3"/>
      <c r="AH179" s="3"/>
      <c r="AI179" s="3"/>
    </row>
    <row r="180" spans="32:35" ht="16.149999999999999" customHeight="1" x14ac:dyDescent="0.25">
      <c r="AF180" s="3"/>
      <c r="AG180" s="3"/>
      <c r="AH180" s="3"/>
      <c r="AI180" s="3"/>
    </row>
    <row r="181" spans="32:35" ht="16.149999999999999" customHeight="1" x14ac:dyDescent="0.25">
      <c r="AF181" s="3"/>
      <c r="AG181" s="3"/>
      <c r="AH181" s="3"/>
      <c r="AI181" s="3"/>
    </row>
    <row r="182" spans="32:35" ht="15.6" customHeight="1" x14ac:dyDescent="0.25">
      <c r="AF182" s="3"/>
      <c r="AG182" s="3"/>
      <c r="AH182" s="3"/>
      <c r="AI182" s="3"/>
    </row>
    <row r="183" spans="32:35" ht="29.25" customHeight="1" x14ac:dyDescent="0.25"/>
  </sheetData>
  <mergeCells count="50">
    <mergeCell ref="A140:AD140"/>
    <mergeCell ref="B159:L159"/>
    <mergeCell ref="AF31:AF36"/>
    <mergeCell ref="AF44:AF56"/>
    <mergeCell ref="AF65:AF69"/>
    <mergeCell ref="AF71:AF75"/>
    <mergeCell ref="AF77:AF81"/>
    <mergeCell ref="AF108:AF111"/>
    <mergeCell ref="A112:AD112"/>
    <mergeCell ref="A113:AD113"/>
    <mergeCell ref="AF115:AF119"/>
    <mergeCell ref="AF121:AF125"/>
    <mergeCell ref="AF127:AF130"/>
    <mergeCell ref="AF83:AF86"/>
    <mergeCell ref="A87:AD87"/>
    <mergeCell ref="A88:AD88"/>
    <mergeCell ref="AF90:AF94"/>
    <mergeCell ref="AF96:AF100"/>
    <mergeCell ref="AF102:AF106"/>
    <mergeCell ref="AF26:AF30"/>
    <mergeCell ref="AF38:AF42"/>
    <mergeCell ref="AF58:AF63"/>
    <mergeCell ref="N8:O8"/>
    <mergeCell ref="P8:Q8"/>
    <mergeCell ref="A8:A9"/>
    <mergeCell ref="B8:B9"/>
    <mergeCell ref="C8:C9"/>
    <mergeCell ref="D8:D9"/>
    <mergeCell ref="E8:E9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Z1:AD1"/>
    <mergeCell ref="X2:AD2"/>
    <mergeCell ref="X3:AD3"/>
    <mergeCell ref="A4:AD5"/>
    <mergeCell ref="B6:T6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Шамсутдинова Дарина Тагировна</dc:creator>
  <cp:lastModifiedBy>KraevaOV</cp:lastModifiedBy>
  <dcterms:created xsi:type="dcterms:W3CDTF">2021-11-17T11:29:01Z</dcterms:created>
  <dcterms:modified xsi:type="dcterms:W3CDTF">2022-12-09T12:57:39Z</dcterms:modified>
</cp:coreProperties>
</file>