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1370" activeTab="0"/>
  </bookViews>
  <sheets>
    <sheet name="2017 год " sheetId="1" r:id="rId1"/>
  </sheets>
  <definedNames>
    <definedName name="_xlnm.Print_Titles" localSheetId="0">'2017 год '!$A:$A,'2017 год '!$5:$6</definedName>
    <definedName name="_xlnm.Print_Area" localSheetId="0">'2017 год '!$A$1:$AF$175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Q73" authorId="0">
      <text>
        <r>
          <rPr>
            <b/>
            <sz val="14"/>
            <rFont val="Tahoma"/>
            <family val="2"/>
          </rPr>
          <t>Гуляева Наталья Алексеевна:</t>
        </r>
        <r>
          <rPr>
            <sz val="14"/>
            <rFont val="Tahoma"/>
            <family val="2"/>
          </rPr>
          <t xml:space="preserve">
70,00 МБ касса</t>
        </r>
      </text>
    </comment>
  </commentList>
</comments>
</file>

<file path=xl/sharedStrings.xml><?xml version="1.0" encoding="utf-8"?>
<sst xmlns="http://schemas.openxmlformats.org/spreadsheetml/2006/main" count="233" uniqueCount="88">
  <si>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</si>
  <si>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</si>
  <si>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</si>
  <si>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</si>
  <si>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</si>
  <si>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</si>
  <si>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</si>
  <si>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</si>
  <si>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</si>
  <si>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</si>
  <si>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</si>
  <si>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</si>
  <si>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</si>
  <si>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</si>
  <si>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</si>
  <si>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</si>
  <si>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</si>
  <si>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</si>
  <si>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</si>
  <si>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</si>
  <si>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</si>
  <si>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</si>
  <si>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</si>
  <si>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</si>
  <si>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</si>
  <si>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</si>
  <si>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</si>
  <si>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</si>
  <si>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</si>
  <si>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</si>
  <si>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</si>
  <si>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</si>
  <si>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</si>
  <si>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</si>
  <si>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</si>
  <si>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</si>
  <si>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</si>
  <si>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Подпрограмма 1. "Обеспечение прав граждан на доступ к культурным ценностям и информации"</t>
  </si>
  <si>
    <t>План на 2017 год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</si>
  <si>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</si>
  <si>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</si>
  <si>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</si>
  <si>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</si>
  <si>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</si>
  <si>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</si>
  <si>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</si>
  <si>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</si>
  <si>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</si>
  <si>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</si>
  <si>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</si>
  <si>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</si>
  <si>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</si>
  <si>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</si>
  <si>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</si>
  <si>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</si>
  <si>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в т.ч. софинансирование</t>
  </si>
  <si>
    <t>планы</t>
  </si>
  <si>
    <t>касса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</si>
  <si>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</si>
  <si>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</si>
  <si>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</si>
  <si>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</si>
  <si>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</si>
  <si>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планы текущие</t>
  </si>
  <si>
    <t>Приобретение: грамот, дипломов и книг для награждения, канц.товаров, картриджей.</t>
  </si>
  <si>
    <t>ОТКЛОНЕНИЕ</t>
  </si>
  <si>
    <t xml:space="preserve">3.1.3. Проведение независисмой оценки качества оказания услуг учреждениями культуры города Когалыма </t>
  </si>
  <si>
    <t>Оказание услуг связи (Интернет). Услуги по оцифровке периодических изданий (13 документов общим объемом 2 804 страницы).</t>
  </si>
  <si>
    <t>Оказание информационных услуг (Консультант-Плюс). Приобретение печатных  изданий в количестве 2409 ед. Оформление подписки периодических изданий.</t>
  </si>
  <si>
    <t xml:space="preserve">Приобретены: тактильно-звуковая мнемосхема, стойки для мнемосхемы, компьютерных мест (8 ед.), проекторов (2 ед.), жесткие диски (2 ед.). </t>
  </si>
  <si>
    <t>Приобретены модули архивного хранения в количестве 188 шт.</t>
  </si>
  <si>
    <t>Приобретены: скульптурные композиции (5 ед.), предметы русского костюма (5 ед.), картины А.Д.Гайнанова (2 ед.).</t>
  </si>
  <si>
    <t>В мае приобретено 5 проекторов в МБУ "Музейно-выставочный центр". В августе приобретены каркасно-тентовые палатки (3 шт.).</t>
  </si>
  <si>
    <t>Ответственный за составление сетевого графика Майер Т.Ф., 93896</t>
  </si>
  <si>
    <t>Проведена независимая оценка качества предоставления услуг 3 (трех) муниципальных учреждений культуры города Когалыма.</t>
  </si>
  <si>
    <t>не освоены средства в размере 0,1 т.р., данные средства будут освоены в октябре 2017 г.</t>
  </si>
  <si>
    <t xml:space="preserve">Не освоены средства по:
-з/п и начислениям,в связи с большим кол-вом больничных  - 304,124 т.р.;
-услугам связи - 9,925 т.р(в учреждении действует режим экономии на телефонную связь);
-коммунальным услугам -17,145т.р. (факт-ие показания счетчиков);
-работам и услугам по содер. имущества-1,433т.р.(денежные средства будут освоены в ноябре на содержание помещений ,зданий  и текущий ремонт жилфонда);
-прочим работам и услугам- 5,276т.р.;
-обучению-3,940т.р (договор на обучение будет заключен  в ноябре 2017г.);
-командировочным расходам-4,951р.(денежные средства будут освоены в ноябре).                                           </t>
  </si>
  <si>
    <r>
      <t xml:space="preserve">Остаток средств в сумме 2 660,520 т.руб., в т.ч. в результате выплаты заработной платы и соц.выплат за октябрь в ноябре -871,055 т.р. ,начисл. на зар.плату - 782,038 т.руб., , оплаты за коммунальные услуги по фактическим расходам и показаниям счетчиков-96,144 т.р.,оплаты за содержание здания по факту предоставленных документов на оплату от поставщика - 650,377 т.руб,  оплата услуг связи-32,205 т.руб.,оплата налога на имущество - 228,701 т.руб.
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</t>
    </r>
  </si>
  <si>
    <t>План на 01.12.2017</t>
  </si>
  <si>
    <t>Профинансировано на 01.12.2017</t>
  </si>
  <si>
    <t>Кассовый расход на 01.12.2017</t>
  </si>
  <si>
    <t>Средства по Соглашению с ПАО "ЛУКОЙЛ" : 
 - №08/2016 от 11.04.2016 на реконструкцию объекта. Функции заказчика по переданы  МУ "УКС г.Когалыма" 12.04.2016, цена контракта 155 000 тыс. руб., (исполнено в 2016 году  - 148 960,01 тыс. руб.). Работы предусмотренные контрактом выполнены и оплачены в полном объеме.                                                                                             - №9/2016 от 24.06.2016 на благоустройство территории, прилегающей к объекту. Функции заказчика переданы МУ "УКС г.Когалыма" 08.07.2016. Цена контракта 13 070,00 тыс. руб. (исполнено в 2016 году - 11 104,06 тыс. руб.). Срок окончания выполнения работ - 31.08.2017. Работы предусмотренные контрактом выполнены и оплачены в полном объеме.                                                                                                          - контракт №08/2017 от 15.02.2017 на реконструкцию объекта, функции заказчика по контракту МУ "УКС г.Когалыма" переданы 07.03.2017, цена контракта 150 000,00 тыс. руб., срок завершения работ 31.07.2017. Перечислен аванс в размере 50% от цены контракта. Работы завершены и оплачены. Работы предусмотренные контрактом выполнены и оплачены в полном объеме.                                                                                                      2. Средства бюджета г.Когалыма:                                          
 - контракт №КГ-566.16 от 30.09.2016 на технологическое присоединение объекта к сетям электроснабжения на сумму 18,62 тыс. руб. расторгнут в связи с тем, что срок оказания услуг по контракту истек (4 месяца), а реконструкция объекта не завершена по причине продления  сроков выполнения строительно-монтажных работ 1 этапа,  а также с выполнением строительно-монтажных работ 2 этапа в 2017 году.                                                                                                                                 - контракт №КГ-504.17 от 12.10.2017 (новый) на технологическое присоединение объекта к сетям элетроснабжения на сумму 20,43 тыс. руб., срок оказания услуг 4 месяца с даты заключения контракта. Уплачен аванс в размере 12.26 тыс. руб., ведется оказание услуг. Неисполнение по расходам на технологическое присоединение, в связи с длительностью заключения нового контракта.</t>
  </si>
  <si>
    <t xml:space="preserve">1. На средства по Соглашению с ПАО "ЛУКОЙЛ" заключено 2 контракта:                                                                                                                            1)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31.12.2017, ведется оказание услуг.                                                                                           2) №16/36 от 21.10.2016 на реконструкцию объекта, функции заказчика по контракту МУ "УКС г. Когалыма" переданы 16.11.2016, цена контракта 601 535,93 тыс. руб. (исполнено в 2016 году - 121 882,83 тыс. руб.), срок окончания выполнения работ 30.11.2017. Уплачен аванс: в 2016 году - 120 307,19 тыс. руб., в 2017 году - 117 211,07 тыс. руб., ведется выполнение работ.                                                                3) контракт №1707/01 от 28.07.2017 на поставку и монтаж технологического оборудования, функции заказчика по контракту переданы 28.07.2017 МУ "УКС". Цена контракта 313 007,59 тыс.руб. Срок окончания выполнения работ 28.09.2018. Уплачен аванс в размере 312 193,000 тыс. руб. Ведется закупка оборудования, монтаж сетей.                                                                                                                                               2.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Сетевой график исполнен не в полном объеме, в связи с тем, что работы по контракту №16/36 от 21.10.2016 ведутся с отставанием от графика выполнения работ.                           </t>
  </si>
  <si>
    <t>Отклонение составило 492,315 тыс. руб., в том числе:  оплата командировочных расходов в сумме 14,700 тыс.руб., за участие  в "Съезде Дедов Морозов" - 89,000 тыс.руб. будет оплачено в декабре,  0,516 тыс. руб. - экономия по оплате транспортных расходов на нов. мер. и  мер. "Проводы зимы", "День города" , 7,494 тыс. руб. - экономия по оплате новогодних фигур, 380,600 тыс. руб. - оплата за костюмы будет осуществлена по факту поставки,  0,005тыс.  руб. - экономия по электроэнергии на мер. "День города".</t>
  </si>
  <si>
    <t>Проведен конкурс на присуждение премии главы города Когалыма в сфере культуры и искусства. По итогам конкурса присуждено 5 премий по номинациям.</t>
  </si>
  <si>
    <t>Отклонение составило 4433,197 тыс. руб., в том числе: 2502,653 тыс. руб. - по оплате труда, 1187,176 тыс. руб.,  - по оплате начисления, 115,052 тыс. руб. - оплата льготного проезда будет осуществлена в декабре, 1,628 тыс. руб. - экономия по оплате услуг связи,  30,622 тыс руб. - оплата коммунальных услуг сложилась ниже, 182,777 тыс. руб - документы на услуги по уборке снега не предоставлялись,  49,375 тыс. руб. - экономия по техобслуживанию зданий в связи с закрытием ДК "Сибирь на реконструкцию,  33,778 тыс. руб. - экономия, отмена ремонта ливневой канализации,  41,442 тыс. руб. - экономия по техобслуживанию  противопожарных систем,  1,0 тыс. руб. - экономия по техническому освидетельствованию аттракционов, 6,380тыс. руб. - договор на сопровождение 1С заключен на меньшую сумму, 55,225 тыс. руб. - оплата за мед. услуги в рамках производственного контроля сложилась на меньшую сумму (реконструкция ДК "Сибирь");  9,503 руб. - экономия по оплате услуг охраны,    214,586 тыс. руб. - оплата налога на имущество за 3 кв.2017г. сложилась ниже.</t>
  </si>
  <si>
    <t>Кассовый расход сложился больше планового в связи с компенсацией работникам стоимости сан-кур. путевок, оплатой проезда в отпуск и обратно, оплатой больничных листков.</t>
  </si>
  <si>
    <t>Заместитель начальника Управления культуры, спорта и молодежной политики_______________________Д.В.Рогов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</si>
</sst>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wrapText="1"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186" fontId="5" fillId="11" borderId="10" xfId="0" applyNumberFormat="1" applyFont="1" applyFill="1" applyBorder="1" applyAlignment="1">
      <alignment horizontal="right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horizontal="right" wrapText="1"/>
      <protection/>
    </xf>
    <xf numFmtId="0" fontId="4" fillId="19" borderId="10" xfId="0" applyFont="1" applyFill="1" applyBorder="1" applyAlignment="1" applyProtection="1">
      <alignment wrapText="1"/>
      <protection/>
    </xf>
    <xf numFmtId="0" fontId="5" fillId="9" borderId="10" xfId="0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>
      <alignment horizontal="right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186" fontId="4" fillId="34" borderId="10" xfId="0" applyNumberFormat="1" applyFont="1" applyFill="1" applyBorder="1" applyAlignment="1">
      <alignment horizontal="right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86" fontId="5" fillId="33" borderId="10" xfId="0" applyNumberFormat="1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11" borderId="10" xfId="0" applyNumberFormat="1" applyFont="1" applyFill="1" applyBorder="1" applyAlignment="1">
      <alignment horizontal="right" vertical="top" wrapText="1"/>
    </xf>
    <xf numFmtId="186" fontId="5" fillId="11" borderId="10" xfId="0" applyNumberFormat="1" applyFont="1" applyFill="1" applyBorder="1" applyAlignment="1" applyProtection="1">
      <alignment vertical="top" wrapText="1"/>
      <protection/>
    </xf>
    <xf numFmtId="2" fontId="5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 applyProtection="1">
      <alignment horizontal="right" vertical="top" wrapText="1"/>
      <protection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173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2" fontId="5" fillId="9" borderId="10" xfId="0" applyNumberFormat="1" applyFont="1" applyFill="1" applyBorder="1" applyAlignment="1" applyProtection="1">
      <alignment vertical="center" wrapText="1"/>
      <protection/>
    </xf>
    <xf numFmtId="2" fontId="5" fillId="34" borderId="12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3" fontId="5" fillId="34" borderId="0" xfId="0" applyNumberFormat="1" applyFont="1" applyFill="1" applyBorder="1" applyAlignment="1" applyProtection="1">
      <alignment vertical="top" wrapText="1"/>
      <protection/>
    </xf>
    <xf numFmtId="17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>
      <alignment horizontal="justify" vertical="top" wrapText="1"/>
    </xf>
    <xf numFmtId="0" fontId="5" fillId="11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11" borderId="10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14" fontId="5" fillId="0" borderId="0" xfId="0" applyNumberFormat="1" applyFont="1" applyFill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vertical="top" wrapText="1"/>
      <protection/>
    </xf>
    <xf numFmtId="186" fontId="5" fillId="0" borderId="13" xfId="0" applyNumberFormat="1" applyFont="1" applyFill="1" applyBorder="1" applyAlignment="1" applyProtection="1">
      <alignment vertical="top" wrapText="1"/>
      <protection/>
    </xf>
    <xf numFmtId="186" fontId="5" fillId="0" borderId="14" xfId="0" applyNumberFormat="1" applyFont="1" applyFill="1" applyBorder="1" applyAlignment="1" applyProtection="1">
      <alignment vertical="top" wrapText="1"/>
      <protection/>
    </xf>
    <xf numFmtId="186" fontId="5" fillId="9" borderId="10" xfId="0" applyNumberFormat="1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 applyProtection="1">
      <alignment vertical="top" wrapText="1"/>
      <protection/>
    </xf>
    <xf numFmtId="186" fontId="5" fillId="0" borderId="12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4" fillId="33" borderId="13" xfId="0" applyNumberFormat="1" applyFont="1" applyFill="1" applyBorder="1" applyAlignment="1" applyProtection="1">
      <alignment vertical="center" wrapText="1"/>
      <protection/>
    </xf>
    <xf numFmtId="186" fontId="4" fillId="33" borderId="14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vertical="center" wrapText="1"/>
    </xf>
    <xf numFmtId="186" fontId="5" fillId="33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0" xfId="6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horizontal="left" vertical="top" wrapText="1"/>
      <protection/>
    </xf>
    <xf numFmtId="186" fontId="5" fillId="0" borderId="13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2" xfId="0" applyNumberFormat="1" applyFont="1" applyFill="1" applyBorder="1" applyAlignment="1" applyProtection="1">
      <alignment horizontal="left" vertical="top" wrapText="1"/>
      <protection/>
    </xf>
    <xf numFmtId="186" fontId="5" fillId="33" borderId="13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73" fontId="4" fillId="33" borderId="16" xfId="0" applyNumberFormat="1" applyFont="1" applyFill="1" applyBorder="1" applyAlignment="1">
      <alignment horizontal="center" vertical="center" wrapText="1"/>
    </xf>
    <xf numFmtId="186" fontId="5" fillId="11" borderId="12" xfId="0" applyNumberFormat="1" applyFont="1" applyFill="1" applyBorder="1" applyAlignment="1" applyProtection="1">
      <alignment horizontal="left" vertical="top" wrapText="1"/>
      <protection/>
    </xf>
    <xf numFmtId="186" fontId="5" fillId="11" borderId="13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3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9"/>
  <sheetViews>
    <sheetView showGridLines="0" tabSelected="1" view="pageBreakPreview" zoomScale="60" zoomScaleNormal="75" zoomScalePageLayoutView="0" workbookViewId="0" topLeftCell="A1">
      <pane xSplit="5" ySplit="7" topLeftCell="U14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C137" sqref="AC137"/>
    </sheetView>
  </sheetViews>
  <sheetFormatPr defaultColWidth="9.140625" defaultRowHeight="12.75"/>
  <cols>
    <col min="1" max="1" width="45.421875" style="79" customWidth="1"/>
    <col min="2" max="5" width="17.7109375" style="2" customWidth="1"/>
    <col min="6" max="6" width="14.7109375" style="2" customWidth="1"/>
    <col min="7" max="7" width="14.421875" style="2" customWidth="1"/>
    <col min="8" max="10" width="15.7109375" style="1" customWidth="1"/>
    <col min="11" max="11" width="16.00390625" style="63" customWidth="1"/>
    <col min="12" max="12" width="15.57421875" style="1" customWidth="1"/>
    <col min="13" max="13" width="15.7109375" style="63" customWidth="1"/>
    <col min="14" max="14" width="15.7109375" style="1" customWidth="1"/>
    <col min="15" max="15" width="15.7109375" style="63" customWidth="1"/>
    <col min="16" max="19" width="15.7109375" style="1" customWidth="1"/>
    <col min="20" max="29" width="15.7109375" style="3" customWidth="1"/>
    <col min="30" max="30" width="15.57421875" style="3" customWidth="1"/>
    <col min="31" max="31" width="15.7109375" style="3" customWidth="1"/>
    <col min="32" max="32" width="98.57421875" style="78" customWidth="1"/>
    <col min="33" max="34" width="15.57421875" style="1" customWidth="1"/>
    <col min="35" max="35" width="17.421875" style="1" customWidth="1"/>
    <col min="36" max="36" width="10.28125" style="1" bestFit="1" customWidth="1"/>
    <col min="37" max="37" width="18.421875" style="1" customWidth="1"/>
    <col min="38" max="16384" width="9.140625" style="1" customWidth="1"/>
  </cols>
  <sheetData>
    <row r="1" spans="11:32" ht="15" customHeight="1">
      <c r="K1" s="103"/>
      <c r="L1" s="51"/>
      <c r="M1" s="103"/>
      <c r="N1" s="51"/>
      <c r="O1" s="102"/>
      <c r="AB1" s="121"/>
      <c r="AC1" s="121"/>
      <c r="AD1" s="121"/>
      <c r="AE1" s="49"/>
      <c r="AF1" s="74"/>
    </row>
    <row r="2" spans="1:32" ht="28.5" customHeight="1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2"/>
      <c r="M2" s="123"/>
      <c r="N2" s="122"/>
      <c r="O2" s="123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50"/>
      <c r="AF2" s="75"/>
    </row>
    <row r="3" spans="1:32" ht="27" customHeight="1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4"/>
      <c r="M3" s="125"/>
      <c r="N3" s="124"/>
      <c r="O3" s="1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3"/>
      <c r="AF3" s="76"/>
    </row>
    <row r="4" spans="1:32" ht="16.5" customHeight="1">
      <c r="A4" s="80"/>
      <c r="B4" s="13"/>
      <c r="C4" s="13"/>
      <c r="D4" s="13"/>
      <c r="E4" s="13"/>
      <c r="F4" s="13"/>
      <c r="G4" s="13"/>
      <c r="H4" s="12"/>
      <c r="I4" s="12"/>
      <c r="J4" s="13"/>
      <c r="K4" s="104"/>
      <c r="L4" s="13"/>
      <c r="M4" s="104"/>
      <c r="N4" s="13"/>
      <c r="O4" s="10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8" t="s">
        <v>19</v>
      </c>
      <c r="AC4" s="128"/>
      <c r="AD4" s="128"/>
      <c r="AE4" s="53"/>
      <c r="AF4" s="77"/>
    </row>
    <row r="5" spans="1:32" s="5" customFormat="1" ht="18.75" customHeight="1">
      <c r="A5" s="126" t="s">
        <v>17</v>
      </c>
      <c r="B5" s="127" t="s">
        <v>38</v>
      </c>
      <c r="C5" s="129" t="s">
        <v>78</v>
      </c>
      <c r="D5" s="129" t="s">
        <v>79</v>
      </c>
      <c r="E5" s="129" t="s">
        <v>80</v>
      </c>
      <c r="F5" s="131" t="s">
        <v>58</v>
      </c>
      <c r="G5" s="132"/>
      <c r="H5" s="131" t="s">
        <v>0</v>
      </c>
      <c r="I5" s="132"/>
      <c r="J5" s="131" t="s">
        <v>1</v>
      </c>
      <c r="K5" s="139"/>
      <c r="L5" s="131" t="s">
        <v>2</v>
      </c>
      <c r="M5" s="139"/>
      <c r="N5" s="131" t="s">
        <v>3</v>
      </c>
      <c r="O5" s="139"/>
      <c r="P5" s="131" t="s">
        <v>4</v>
      </c>
      <c r="Q5" s="132"/>
      <c r="R5" s="131" t="s">
        <v>5</v>
      </c>
      <c r="S5" s="132"/>
      <c r="T5" s="131" t="s">
        <v>6</v>
      </c>
      <c r="U5" s="132"/>
      <c r="V5" s="131" t="s">
        <v>7</v>
      </c>
      <c r="W5" s="132"/>
      <c r="X5" s="131" t="s">
        <v>8</v>
      </c>
      <c r="Y5" s="132"/>
      <c r="Z5" s="131" t="s">
        <v>9</v>
      </c>
      <c r="AA5" s="132"/>
      <c r="AB5" s="131" t="s">
        <v>10</v>
      </c>
      <c r="AC5" s="132"/>
      <c r="AD5" s="143" t="s">
        <v>11</v>
      </c>
      <c r="AE5" s="144"/>
      <c r="AF5" s="129" t="s">
        <v>62</v>
      </c>
    </row>
    <row r="6" spans="1:37" s="7" customFormat="1" ht="63.75" customHeight="1">
      <c r="A6" s="126"/>
      <c r="B6" s="127"/>
      <c r="C6" s="130"/>
      <c r="D6" s="130"/>
      <c r="E6" s="130"/>
      <c r="F6" s="4" t="s">
        <v>59</v>
      </c>
      <c r="G6" s="4" t="s">
        <v>60</v>
      </c>
      <c r="H6" s="6" t="s">
        <v>12</v>
      </c>
      <c r="I6" s="6" t="s">
        <v>61</v>
      </c>
      <c r="J6" s="6" t="s">
        <v>12</v>
      </c>
      <c r="K6" s="72" t="s">
        <v>61</v>
      </c>
      <c r="L6" s="6" t="s">
        <v>12</v>
      </c>
      <c r="M6" s="72" t="s">
        <v>61</v>
      </c>
      <c r="N6" s="6" t="s">
        <v>12</v>
      </c>
      <c r="O6" s="64" t="s">
        <v>61</v>
      </c>
      <c r="P6" s="6" t="s">
        <v>12</v>
      </c>
      <c r="Q6" s="6" t="s">
        <v>61</v>
      </c>
      <c r="R6" s="6" t="s">
        <v>12</v>
      </c>
      <c r="S6" s="6" t="s">
        <v>61</v>
      </c>
      <c r="T6" s="6" t="s">
        <v>12</v>
      </c>
      <c r="U6" s="6" t="s">
        <v>61</v>
      </c>
      <c r="V6" s="6" t="s">
        <v>12</v>
      </c>
      <c r="W6" s="6" t="s">
        <v>61</v>
      </c>
      <c r="X6" s="6" t="s">
        <v>12</v>
      </c>
      <c r="Y6" s="6" t="s">
        <v>61</v>
      </c>
      <c r="Z6" s="6" t="s">
        <v>12</v>
      </c>
      <c r="AA6" s="6" t="s">
        <v>61</v>
      </c>
      <c r="AB6" s="6" t="s">
        <v>12</v>
      </c>
      <c r="AC6" s="6" t="s">
        <v>61</v>
      </c>
      <c r="AD6" s="6" t="s">
        <v>12</v>
      </c>
      <c r="AE6" s="6" t="s">
        <v>61</v>
      </c>
      <c r="AF6" s="130"/>
      <c r="AG6" s="7" t="s">
        <v>56</v>
      </c>
      <c r="AH6" s="7" t="s">
        <v>63</v>
      </c>
      <c r="AI6" s="7" t="s">
        <v>57</v>
      </c>
      <c r="AK6" s="7" t="s">
        <v>65</v>
      </c>
    </row>
    <row r="7" spans="1:32" s="9" customFormat="1" ht="24.75" customHeight="1">
      <c r="A7" s="8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18">
        <v>11</v>
      </c>
      <c r="L7" s="8">
        <v>12</v>
      </c>
      <c r="M7" s="119">
        <v>13</v>
      </c>
      <c r="N7" s="8">
        <v>14</v>
      </c>
      <c r="O7" s="65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/>
    </row>
    <row r="8" spans="1:32" s="10" customFormat="1" ht="84" customHeight="1">
      <c r="A8" s="82" t="s">
        <v>37</v>
      </c>
      <c r="B8" s="37"/>
      <c r="C8" s="37"/>
      <c r="D8" s="37"/>
      <c r="E8" s="37"/>
      <c r="F8" s="37"/>
      <c r="G8" s="37"/>
      <c r="H8" s="38"/>
      <c r="I8" s="38"/>
      <c r="J8" s="38"/>
      <c r="K8" s="36"/>
      <c r="L8" s="38"/>
      <c r="M8" s="36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s="10" customFormat="1" ht="24" customHeight="1">
      <c r="A9" s="83" t="s">
        <v>32</v>
      </c>
      <c r="B9" s="29"/>
      <c r="C9" s="29"/>
      <c r="D9" s="29"/>
      <c r="E9" s="29"/>
      <c r="F9" s="29"/>
      <c r="G9" s="29"/>
      <c r="H9" s="30"/>
      <c r="I9" s="30"/>
      <c r="J9" s="30"/>
      <c r="K9" s="34"/>
      <c r="L9" s="30"/>
      <c r="M9" s="3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7" s="17" customFormat="1" ht="18.75">
      <c r="A10" s="83" t="s">
        <v>16</v>
      </c>
      <c r="B10" s="31">
        <f>B11+B12+B13</f>
        <v>45672.102999999996</v>
      </c>
      <c r="C10" s="31">
        <f>C11+C12+C13</f>
        <v>39152.537000000004</v>
      </c>
      <c r="D10" s="31">
        <f>C10</f>
        <v>39152.537000000004</v>
      </c>
      <c r="E10" s="31">
        <f>E11+E12+E13</f>
        <v>38936.932</v>
      </c>
      <c r="F10" s="31">
        <f>E10/B10*100</f>
        <v>85.25320587930887</v>
      </c>
      <c r="G10" s="31">
        <f>E10/C10*100</f>
        <v>99.44932048720112</v>
      </c>
      <c r="H10" s="32">
        <f aca="true" t="shared" si="0" ref="H10:P10">H11+H12+H13</f>
        <v>1423.1</v>
      </c>
      <c r="I10" s="32">
        <f t="shared" si="0"/>
        <v>1166.298</v>
      </c>
      <c r="J10" s="32">
        <f t="shared" si="0"/>
        <v>3369.7000000000003</v>
      </c>
      <c r="K10" s="32">
        <f t="shared" si="0"/>
        <v>2999.618</v>
      </c>
      <c r="L10" s="32">
        <f t="shared" si="0"/>
        <v>2671.6</v>
      </c>
      <c r="M10" s="32">
        <f t="shared" si="0"/>
        <v>2912.7369999999996</v>
      </c>
      <c r="N10" s="32">
        <f t="shared" si="0"/>
        <v>3314.2</v>
      </c>
      <c r="O10" s="32">
        <f t="shared" si="0"/>
        <v>2414.4809999999998</v>
      </c>
      <c r="P10" s="32">
        <f t="shared" si="0"/>
        <v>4135.900000000001</v>
      </c>
      <c r="Q10" s="32">
        <f aca="true" t="shared" si="1" ref="Q10:V10">Q11+Q12+Q13</f>
        <v>3640.966</v>
      </c>
      <c r="R10" s="32">
        <f t="shared" si="1"/>
        <v>4959.659</v>
      </c>
      <c r="S10" s="32">
        <f t="shared" si="1"/>
        <v>5692.402</v>
      </c>
      <c r="T10" s="32">
        <f t="shared" si="1"/>
        <v>7248.624</v>
      </c>
      <c r="U10" s="32">
        <f t="shared" si="1"/>
        <v>4093.9579999999996</v>
      </c>
      <c r="V10" s="32">
        <f t="shared" si="1"/>
        <v>2168.7</v>
      </c>
      <c r="W10" s="32">
        <f aca="true" t="shared" si="2" ref="W10:AB10">W11+W12+W13</f>
        <v>5087.8550000000005</v>
      </c>
      <c r="X10" s="32">
        <f t="shared" si="2"/>
        <v>2752</v>
      </c>
      <c r="Y10" s="32">
        <f t="shared" si="2"/>
        <v>2737.093</v>
      </c>
      <c r="Z10" s="32">
        <f t="shared" si="2"/>
        <v>5137.1539999999995</v>
      </c>
      <c r="AA10" s="32">
        <f t="shared" si="2"/>
        <v>6088.431</v>
      </c>
      <c r="AB10" s="32">
        <f t="shared" si="2"/>
        <v>1971.8999999999999</v>
      </c>
      <c r="AC10" s="32">
        <f>AC11+AC12+AC13</f>
        <v>2103.093</v>
      </c>
      <c r="AD10" s="32">
        <f>AD11+AD12+AD13</f>
        <v>6519.566000000001</v>
      </c>
      <c r="AE10" s="32"/>
      <c r="AF10" s="32"/>
      <c r="AG10" s="47">
        <f>AD10+AB10+Z10+X10+V10+T10+R10+P10+N10+L10+J10+H10</f>
        <v>45672.10299999999</v>
      </c>
      <c r="AH10" s="47">
        <f aca="true" t="shared" si="3" ref="AH10:AI13">H10+J10+L10+N10+P10+R10+T10+V10+X10+Z10+AB10</f>
        <v>39152.537000000004</v>
      </c>
      <c r="AI10" s="96">
        <f t="shared" si="3"/>
        <v>38936.932</v>
      </c>
      <c r="AK10" s="47">
        <f>C10-E10</f>
        <v>215.6050000000032</v>
      </c>
    </row>
    <row r="11" spans="1:37" s="17" customFormat="1" ht="18.75">
      <c r="A11" s="84" t="s">
        <v>15</v>
      </c>
      <c r="B11" s="33">
        <f>B27</f>
        <v>17.900000000000002</v>
      </c>
      <c r="C11" s="33">
        <f>C16+C22+C27+C33+C38+C43</f>
        <v>17.900000000000002</v>
      </c>
      <c r="D11" s="33">
        <f>C11</f>
        <v>17.900000000000002</v>
      </c>
      <c r="E11" s="33">
        <f>E16+E22+E27+E33+E38+E43</f>
        <v>17.900000000000002</v>
      </c>
      <c r="F11" s="33">
        <f>E11/B11*100</f>
        <v>100</v>
      </c>
      <c r="G11" s="33">
        <f>E11/C11*100</f>
        <v>100</v>
      </c>
      <c r="H11" s="34">
        <f>H22</f>
        <v>0</v>
      </c>
      <c r="I11" s="34">
        <f>I22</f>
        <v>0</v>
      </c>
      <c r="J11" s="34">
        <f>J22</f>
        <v>0</v>
      </c>
      <c r="K11" s="34">
        <f>K16+K22+K27+K33+K38+K43</f>
        <v>0</v>
      </c>
      <c r="L11" s="34">
        <f>L22</f>
        <v>0</v>
      </c>
      <c r="M11" s="34">
        <f>M16+M22+M27+M38+M33+M43</f>
        <v>0</v>
      </c>
      <c r="N11" s="34">
        <f>N22</f>
        <v>0</v>
      </c>
      <c r="O11" s="34">
        <f>O16+O22+O27+O33+O38+O43</f>
        <v>0</v>
      </c>
      <c r="P11" s="34">
        <f>P22</f>
        <v>0</v>
      </c>
      <c r="Q11" s="34">
        <f>Q16+Q22+Q27+Q33+Q38+Q43</f>
        <v>0</v>
      </c>
      <c r="R11" s="34">
        <f>R27</f>
        <v>17.859</v>
      </c>
      <c r="S11" s="34">
        <f>S16+S22+S27+S33+S38+S43</f>
        <v>17.859</v>
      </c>
      <c r="T11" s="34">
        <f>T27</f>
        <v>0.041</v>
      </c>
      <c r="U11" s="34">
        <f>U16+U22+U27+U33+U38+U43</f>
        <v>0</v>
      </c>
      <c r="V11" s="34">
        <f>V22</f>
        <v>0</v>
      </c>
      <c r="W11" s="34">
        <f>W16+W22+W27+W33+W38+W43</f>
        <v>0</v>
      </c>
      <c r="X11" s="34">
        <f>X22</f>
        <v>0</v>
      </c>
      <c r="Y11" s="34">
        <f>Y16+Y22+Y27+Y33+Y38+Y43</f>
        <v>0</v>
      </c>
      <c r="Z11" s="34">
        <f>Z22</f>
        <v>0</v>
      </c>
      <c r="AA11" s="34">
        <f>AA16+AA22+AA27+AA33+AA38+AA43</f>
        <v>0.041</v>
      </c>
      <c r="AB11" s="34">
        <f>AB22</f>
        <v>0</v>
      </c>
      <c r="AC11" s="34">
        <f>AC16+AC22+AC27+AC33+AC38+AC43</f>
        <v>0</v>
      </c>
      <c r="AD11" s="34">
        <f>AD22</f>
        <v>0</v>
      </c>
      <c r="AE11" s="34"/>
      <c r="AF11" s="34"/>
      <c r="AG11" s="47">
        <f>AD11+AB11+Z11+X11+V11+T11+R11+P11+N11+L11+J11+H11</f>
        <v>17.900000000000002</v>
      </c>
      <c r="AH11" s="47">
        <f t="shared" si="3"/>
        <v>17.900000000000002</v>
      </c>
      <c r="AI11" s="96">
        <f t="shared" si="3"/>
        <v>17.900000000000002</v>
      </c>
      <c r="AK11" s="47">
        <f aca="true" t="shared" si="4" ref="AK11:AK74">C11-E11</f>
        <v>0</v>
      </c>
    </row>
    <row r="12" spans="1:37" s="17" customFormat="1" ht="18.75">
      <c r="A12" s="84" t="s">
        <v>13</v>
      </c>
      <c r="B12" s="33">
        <f>B17+B28+B34+B39+B44</f>
        <v>4935.501</v>
      </c>
      <c r="C12" s="33">
        <f>C17+C23+C28+C34+C39+C44</f>
        <v>4197.201</v>
      </c>
      <c r="D12" s="33">
        <f>C12</f>
        <v>4197.201</v>
      </c>
      <c r="E12" s="33">
        <f>E17+E23+E28+E34+E39+E44</f>
        <v>4197.201</v>
      </c>
      <c r="F12" s="33">
        <f>E12/B12*100</f>
        <v>85.04103230857413</v>
      </c>
      <c r="G12" s="33">
        <f>E12/C12*100</f>
        <v>100</v>
      </c>
      <c r="H12" s="34">
        <f aca="true" t="shared" si="5" ref="H12:J13">H17+H23+H28+H34+H39+H44</f>
        <v>0</v>
      </c>
      <c r="I12" s="34">
        <f t="shared" si="5"/>
        <v>0</v>
      </c>
      <c r="J12" s="34">
        <f t="shared" si="5"/>
        <v>359</v>
      </c>
      <c r="K12" s="34">
        <f>K17+K23+K28+K34+K39+K44</f>
        <v>359</v>
      </c>
      <c r="L12" s="34">
        <f aca="true" t="shared" si="6" ref="L12:N13">L17+L23+L28+L34+L39+L44</f>
        <v>363</v>
      </c>
      <c r="M12" s="34">
        <f t="shared" si="6"/>
        <v>363</v>
      </c>
      <c r="N12" s="34">
        <f t="shared" si="6"/>
        <v>380</v>
      </c>
      <c r="O12" s="34">
        <f>O17+O23+O28+O34+O39+O44</f>
        <v>380</v>
      </c>
      <c r="P12" s="34">
        <f>P17+P23+P28+P34+P39+P44</f>
        <v>412.1</v>
      </c>
      <c r="Q12" s="34">
        <f>Q17+Q23+Q28+Q34+Q39+Q44</f>
        <v>412.1</v>
      </c>
      <c r="R12" s="34">
        <f>R17+R23+R28+R34+R39+R44</f>
        <v>710.9</v>
      </c>
      <c r="S12" s="34">
        <f>S17+S23+S28+S34+S39+S44</f>
        <v>710.9</v>
      </c>
      <c r="T12" s="34">
        <f>T17+T23+T28+T34+T39+T44</f>
        <v>380.006</v>
      </c>
      <c r="U12" s="34">
        <f>U17+U23+U28+U34+U39+U44</f>
        <v>380.006</v>
      </c>
      <c r="V12" s="34">
        <f>V17+V23+V28+V34+V39+V44</f>
        <v>380</v>
      </c>
      <c r="W12" s="34">
        <f>W17+W23+W28+W34+W39+W44</f>
        <v>380</v>
      </c>
      <c r="X12" s="34">
        <f>X17+X23+X28+X34+X39+X44</f>
        <v>380</v>
      </c>
      <c r="Y12" s="34">
        <f>Y17+Y23+Y28+Y34+Y39+Y44</f>
        <v>380</v>
      </c>
      <c r="Z12" s="34">
        <f>Z17+Z23+Z28+Z34+Z39+Z44</f>
        <v>452.195</v>
      </c>
      <c r="AA12" s="34">
        <f>AA17+AA23+AA28+AA34+AA39+AA44</f>
        <v>452.195</v>
      </c>
      <c r="AB12" s="34">
        <f>AB17+AB23+AB28+AB34+AB39+AB44</f>
        <v>380</v>
      </c>
      <c r="AC12" s="34">
        <f>AC17+AC23+AC28+AC34+AC39+AC44</f>
        <v>380</v>
      </c>
      <c r="AD12" s="34">
        <f>AD17+AD23+AD28+AD34+AD39+AD44</f>
        <v>738.3</v>
      </c>
      <c r="AE12" s="34"/>
      <c r="AF12" s="34"/>
      <c r="AG12" s="47">
        <f>AD12+AB12+Z12+X12+V12+T12+R12+P12+N12+L12+J12+H12</f>
        <v>4935.501</v>
      </c>
      <c r="AH12" s="47">
        <f t="shared" si="3"/>
        <v>4197.201</v>
      </c>
      <c r="AI12" s="96">
        <f t="shared" si="3"/>
        <v>4197.201</v>
      </c>
      <c r="AK12" s="47">
        <f t="shared" si="4"/>
        <v>0</v>
      </c>
    </row>
    <row r="13" spans="1:37" s="17" customFormat="1" ht="18.75">
      <c r="A13" s="84" t="s">
        <v>14</v>
      </c>
      <c r="B13" s="33">
        <f>B18+B24+B29+B35+B40+B45</f>
        <v>40718.702</v>
      </c>
      <c r="C13" s="33">
        <f>C18+C24+C29+C35+C40+C45</f>
        <v>34937.436</v>
      </c>
      <c r="D13" s="33">
        <f>C13</f>
        <v>34937.436</v>
      </c>
      <c r="E13" s="33">
        <f>E18+E24+E29+E35+E40+E45</f>
        <v>34721.831</v>
      </c>
      <c r="F13" s="33">
        <f>E13/B13*100</f>
        <v>85.27244065884025</v>
      </c>
      <c r="G13" s="33">
        <f>E13/C13*100</f>
        <v>99.38288259046828</v>
      </c>
      <c r="H13" s="34">
        <f t="shared" si="5"/>
        <v>1423.1</v>
      </c>
      <c r="I13" s="34">
        <f t="shared" si="5"/>
        <v>1166.298</v>
      </c>
      <c r="J13" s="34">
        <f t="shared" si="5"/>
        <v>3010.7000000000003</v>
      </c>
      <c r="K13" s="34">
        <f>K18+K24+K29+K35+K40+K45</f>
        <v>2640.618</v>
      </c>
      <c r="L13" s="34">
        <f t="shared" si="6"/>
        <v>2308.6</v>
      </c>
      <c r="M13" s="34">
        <f t="shared" si="6"/>
        <v>2549.7369999999996</v>
      </c>
      <c r="N13" s="34">
        <f t="shared" si="6"/>
        <v>2934.2</v>
      </c>
      <c r="O13" s="34">
        <f>O18+O24+O29+O35+O40+O45</f>
        <v>2034.481</v>
      </c>
      <c r="P13" s="34">
        <f>P18+P24+P29+P35+P40+P45</f>
        <v>3723.8</v>
      </c>
      <c r="Q13" s="34">
        <f>Q18+Q24+Q29+Q35+Q40+Q45</f>
        <v>3228.866</v>
      </c>
      <c r="R13" s="34">
        <f>R18+R24+R29+R35+R40+R45</f>
        <v>4230.9</v>
      </c>
      <c r="S13" s="34">
        <f>S18+S24+S29+S35+S40+S45</f>
        <v>4963.643</v>
      </c>
      <c r="T13" s="34">
        <f>T18+T24+T29+T35+T40+T45</f>
        <v>6868.577</v>
      </c>
      <c r="U13" s="34">
        <f>U18+U24+U29+U35+U45</f>
        <v>3713.9519999999998</v>
      </c>
      <c r="V13" s="34">
        <f>V18+V24+V29+V35+V40+V45</f>
        <v>1788.6999999999998</v>
      </c>
      <c r="W13" s="34">
        <f>W18+W24+W29+W35+W40+W45</f>
        <v>4707.8550000000005</v>
      </c>
      <c r="X13" s="34">
        <f>X18+X24+X29+X35+X40+X45</f>
        <v>2372</v>
      </c>
      <c r="Y13" s="34">
        <f>Y18+Y24+Y29+Y35+Y40+Y45</f>
        <v>2357.093</v>
      </c>
      <c r="Z13" s="34">
        <f>Z18+Z24+Z29+Z35+Z40+Z45</f>
        <v>4684.959</v>
      </c>
      <c r="AA13" s="34">
        <f>AA18+AA24+AA29+AA35+AA40+AA45</f>
        <v>5636.195</v>
      </c>
      <c r="AB13" s="34">
        <f>AB18+AB24+AB29+AB35+AB40+AB45</f>
        <v>1591.8999999999999</v>
      </c>
      <c r="AC13" s="34">
        <f>AC18+AC24+AC29+AC35+AC40+AC45</f>
        <v>1723.0929999999998</v>
      </c>
      <c r="AD13" s="34">
        <f>AD18+AD24+AD29+AD35+AD40+AD45</f>
        <v>5781.2660000000005</v>
      </c>
      <c r="AE13" s="34"/>
      <c r="AF13" s="34"/>
      <c r="AG13" s="47">
        <f>AD13+AB13+Z13+X13+V13+T13+R13+P13+N13+L13+J13+H13</f>
        <v>40718.702</v>
      </c>
      <c r="AH13" s="47">
        <f t="shared" si="3"/>
        <v>34937.436</v>
      </c>
      <c r="AI13" s="96">
        <f t="shared" si="3"/>
        <v>34721.831</v>
      </c>
      <c r="AK13" s="47">
        <f t="shared" si="4"/>
        <v>215.6050000000032</v>
      </c>
    </row>
    <row r="14" spans="1:37" s="17" customFormat="1" ht="111" customHeight="1">
      <c r="A14" s="55" t="s">
        <v>21</v>
      </c>
      <c r="B14" s="22"/>
      <c r="C14" s="22"/>
      <c r="D14" s="22"/>
      <c r="E14" s="22"/>
      <c r="F14" s="22"/>
      <c r="G14" s="22"/>
      <c r="H14" s="21"/>
      <c r="I14" s="21"/>
      <c r="J14" s="21"/>
      <c r="K14" s="23"/>
      <c r="L14" s="21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06" t="s">
        <v>67</v>
      </c>
      <c r="AG14" s="47"/>
      <c r="AH14" s="47"/>
      <c r="AI14" s="96"/>
      <c r="AK14" s="47">
        <f t="shared" si="4"/>
        <v>0</v>
      </c>
    </row>
    <row r="15" spans="1:37" s="10" customFormat="1" ht="18.75">
      <c r="A15" s="85" t="s">
        <v>16</v>
      </c>
      <c r="B15" s="24">
        <f>B17+B18</f>
        <v>281</v>
      </c>
      <c r="C15" s="24">
        <f>C17+C18</f>
        <v>269</v>
      </c>
      <c r="D15" s="24">
        <f>C15</f>
        <v>269</v>
      </c>
      <c r="E15" s="24">
        <f>E17+E18</f>
        <v>269</v>
      </c>
      <c r="F15" s="24">
        <f>E15/B15*100</f>
        <v>95.72953736654804</v>
      </c>
      <c r="G15" s="24">
        <f>E15/C15*100</f>
        <v>100</v>
      </c>
      <c r="H15" s="25">
        <f>H17+H18</f>
        <v>0</v>
      </c>
      <c r="I15" s="25">
        <f>I17+I18</f>
        <v>0</v>
      </c>
      <c r="J15" s="25">
        <f>J17+J18</f>
        <v>12.1</v>
      </c>
      <c r="K15" s="21">
        <f>K16+K17+K18</f>
        <v>12.1</v>
      </c>
      <c r="L15" s="25">
        <f>L17+L18</f>
        <v>6.9</v>
      </c>
      <c r="M15" s="21">
        <f>M16+M17+M18</f>
        <v>6.9</v>
      </c>
      <c r="N15" s="25">
        <f>N17+N18</f>
        <v>12</v>
      </c>
      <c r="O15" s="21">
        <f>O16+O17+O18</f>
        <v>12</v>
      </c>
      <c r="P15" s="25">
        <f>P17+P18</f>
        <v>12</v>
      </c>
      <c r="Q15" s="25">
        <f>Q16+Q17+Q18</f>
        <v>12</v>
      </c>
      <c r="R15" s="25">
        <f>R17+R18</f>
        <v>81</v>
      </c>
      <c r="S15" s="25">
        <f>S16+S17+S18</f>
        <v>81</v>
      </c>
      <c r="T15" s="25">
        <f>T17+T18</f>
        <v>12</v>
      </c>
      <c r="U15" s="25">
        <f>U16+U17+U18</f>
        <v>12</v>
      </c>
      <c r="V15" s="25">
        <f>V17+V18</f>
        <v>12</v>
      </c>
      <c r="W15" s="25">
        <f>W16+W17+W18</f>
        <v>12</v>
      </c>
      <c r="X15" s="25">
        <f>X17+X18</f>
        <v>12</v>
      </c>
      <c r="Y15" s="25">
        <f>Y16+Y17+Y18</f>
        <v>12</v>
      </c>
      <c r="Z15" s="25">
        <f>Z17+Z18</f>
        <v>97</v>
      </c>
      <c r="AA15" s="25">
        <f>AA16+AA17+AA18</f>
        <v>97</v>
      </c>
      <c r="AB15" s="25">
        <f>AB17+AB18</f>
        <v>12</v>
      </c>
      <c r="AC15" s="25">
        <f>+AC16+AC17+AC18</f>
        <v>12</v>
      </c>
      <c r="AD15" s="25">
        <f>AD17+AD18</f>
        <v>12</v>
      </c>
      <c r="AE15" s="25"/>
      <c r="AF15" s="107"/>
      <c r="AG15" s="47"/>
      <c r="AH15" s="47"/>
      <c r="AI15" s="96"/>
      <c r="AK15" s="47">
        <f t="shared" si="4"/>
        <v>0</v>
      </c>
    </row>
    <row r="16" spans="1:37" s="51" customFormat="1" ht="18.75">
      <c r="A16" s="86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v>0</v>
      </c>
      <c r="I16" s="27">
        <v>0</v>
      </c>
      <c r="J16" s="27">
        <v>0</v>
      </c>
      <c r="K16" s="23">
        <v>0</v>
      </c>
      <c r="L16" s="27">
        <v>0</v>
      </c>
      <c r="M16" s="23">
        <v>0</v>
      </c>
      <c r="N16" s="27">
        <v>0</v>
      </c>
      <c r="O16" s="23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/>
      <c r="AF16" s="107"/>
      <c r="AG16" s="47"/>
      <c r="AH16" s="47"/>
      <c r="AI16" s="96"/>
      <c r="AK16" s="47">
        <f t="shared" si="4"/>
        <v>0</v>
      </c>
    </row>
    <row r="17" spans="1:37" s="10" customFormat="1" ht="18.75">
      <c r="A17" s="86" t="s">
        <v>13</v>
      </c>
      <c r="B17" s="26">
        <f>H17+J17+L17+N17+P17+R17+T17+V17+X17+Z17+AB17+AD17</f>
        <v>238.89999999999998</v>
      </c>
      <c r="C17" s="26">
        <f>H17+J17+L17+N17+P17+R17+T17+V17+X17+Z17+AB17</f>
        <v>226.89999999999998</v>
      </c>
      <c r="D17" s="26">
        <f>C17</f>
        <v>226.89999999999998</v>
      </c>
      <c r="E17" s="26">
        <f>I17+K17+M17+O17+Q17+S17+U17+W17+Y17+AA17+AC17</f>
        <v>226.89999999999998</v>
      </c>
      <c r="F17" s="26">
        <f>E17/B17*100</f>
        <v>94.97697781498535</v>
      </c>
      <c r="G17" s="26">
        <f>E17/C17*100</f>
        <v>100</v>
      </c>
      <c r="H17" s="27">
        <v>0</v>
      </c>
      <c r="I17" s="27">
        <v>0</v>
      </c>
      <c r="J17" s="27">
        <v>0</v>
      </c>
      <c r="K17" s="23">
        <v>0</v>
      </c>
      <c r="L17" s="27">
        <v>0</v>
      </c>
      <c r="M17" s="23">
        <v>0</v>
      </c>
      <c r="N17" s="27">
        <v>12</v>
      </c>
      <c r="O17" s="23">
        <v>12</v>
      </c>
      <c r="P17" s="27">
        <v>12</v>
      </c>
      <c r="Q17" s="27">
        <v>12</v>
      </c>
      <c r="R17" s="27">
        <v>70.7</v>
      </c>
      <c r="S17" s="27">
        <v>70.7</v>
      </c>
      <c r="T17" s="27">
        <v>12</v>
      </c>
      <c r="U17" s="27">
        <v>12</v>
      </c>
      <c r="V17" s="27">
        <v>12</v>
      </c>
      <c r="W17" s="27">
        <v>12</v>
      </c>
      <c r="X17" s="27">
        <v>12</v>
      </c>
      <c r="Y17" s="27">
        <v>12</v>
      </c>
      <c r="Z17" s="27">
        <v>84.2</v>
      </c>
      <c r="AA17" s="27">
        <v>84.2</v>
      </c>
      <c r="AB17" s="27">
        <v>12</v>
      </c>
      <c r="AC17" s="27">
        <v>12</v>
      </c>
      <c r="AD17" s="27">
        <v>12</v>
      </c>
      <c r="AE17" s="27"/>
      <c r="AF17" s="107"/>
      <c r="AG17" s="47"/>
      <c r="AH17" s="47"/>
      <c r="AI17" s="96"/>
      <c r="AK17" s="47">
        <f t="shared" si="4"/>
        <v>0</v>
      </c>
    </row>
    <row r="18" spans="1:37" s="10" customFormat="1" ht="18.75">
      <c r="A18" s="86" t="s">
        <v>14</v>
      </c>
      <c r="B18" s="26">
        <f>H18+J18+L18+N18+P18+R18+T18+V18+X18+Z18+AB18+AD18</f>
        <v>42.1</v>
      </c>
      <c r="C18" s="26">
        <f>H18+J18+L18+N18+P18+R18+T18+V18+X18+Z18+AB18</f>
        <v>42.1</v>
      </c>
      <c r="D18" s="26">
        <f>C18</f>
        <v>42.1</v>
      </c>
      <c r="E18" s="26">
        <f>I18+K18+M18+O18+Q18+S18+U18+W18+Y18+AA18+AC18</f>
        <v>42.1</v>
      </c>
      <c r="F18" s="26">
        <f>E18/B18*100</f>
        <v>100</v>
      </c>
      <c r="G18" s="26">
        <f>E18/C18*100</f>
        <v>100</v>
      </c>
      <c r="H18" s="27">
        <v>0</v>
      </c>
      <c r="I18" s="27">
        <v>0</v>
      </c>
      <c r="J18" s="27">
        <v>12.1</v>
      </c>
      <c r="K18" s="23">
        <v>12.1</v>
      </c>
      <c r="L18" s="27">
        <v>6.9</v>
      </c>
      <c r="M18" s="23">
        <v>6.9</v>
      </c>
      <c r="N18" s="27">
        <v>0</v>
      </c>
      <c r="O18" s="23">
        <v>0</v>
      </c>
      <c r="P18" s="27">
        <v>0</v>
      </c>
      <c r="Q18" s="27">
        <v>0</v>
      </c>
      <c r="R18" s="27">
        <v>10.3</v>
      </c>
      <c r="S18" s="27">
        <v>10.3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12.8</v>
      </c>
      <c r="AA18" s="27">
        <v>12.8</v>
      </c>
      <c r="AB18" s="27">
        <v>0</v>
      </c>
      <c r="AC18" s="27">
        <v>0</v>
      </c>
      <c r="AD18" s="27">
        <v>0</v>
      </c>
      <c r="AE18" s="27"/>
      <c r="AF18" s="108"/>
      <c r="AG18" s="47"/>
      <c r="AH18" s="47"/>
      <c r="AI18" s="96"/>
      <c r="AK18" s="47">
        <f t="shared" si="4"/>
        <v>0</v>
      </c>
    </row>
    <row r="19" spans="1:37" s="10" customFormat="1" ht="19.5" customHeight="1">
      <c r="A19" s="39" t="s">
        <v>55</v>
      </c>
      <c r="B19" s="40">
        <f>H19+J19+L19+N19+P19+R19+T19+V19+X19+Z19+AB19+AD19</f>
        <v>42.1</v>
      </c>
      <c r="C19" s="40">
        <f>H19+J19+L19+N19+P19+R19+T19+V19+X19+Z19+AB19</f>
        <v>42.1</v>
      </c>
      <c r="D19" s="40">
        <f>C19</f>
        <v>42.1</v>
      </c>
      <c r="E19" s="40">
        <f>I19+K19+M19+O19+Q19+S19+U19+W19+Y19+AA19+AC19</f>
        <v>42.1</v>
      </c>
      <c r="F19" s="40">
        <f>E19/B19*100</f>
        <v>100</v>
      </c>
      <c r="G19" s="40">
        <f>E19/C19*100</f>
        <v>100</v>
      </c>
      <c r="H19" s="41">
        <v>0</v>
      </c>
      <c r="I19" s="41">
        <v>0</v>
      </c>
      <c r="J19" s="41">
        <v>12.1</v>
      </c>
      <c r="K19" s="41">
        <v>12.1</v>
      </c>
      <c r="L19" s="41">
        <v>6.9</v>
      </c>
      <c r="M19" s="41">
        <v>6.9</v>
      </c>
      <c r="N19" s="41">
        <v>0</v>
      </c>
      <c r="O19" s="41">
        <v>0</v>
      </c>
      <c r="P19" s="41">
        <v>0</v>
      </c>
      <c r="Q19" s="41">
        <v>0</v>
      </c>
      <c r="R19" s="41">
        <v>10.3</v>
      </c>
      <c r="S19" s="41">
        <v>10.3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12.8</v>
      </c>
      <c r="AA19" s="41">
        <v>12.8</v>
      </c>
      <c r="AB19" s="41">
        <v>0</v>
      </c>
      <c r="AC19" s="41">
        <v>0</v>
      </c>
      <c r="AD19" s="41">
        <v>0</v>
      </c>
      <c r="AE19" s="41"/>
      <c r="AF19" s="41"/>
      <c r="AG19" s="47"/>
      <c r="AH19" s="47"/>
      <c r="AI19" s="96"/>
      <c r="AK19" s="47">
        <f t="shared" si="4"/>
        <v>0</v>
      </c>
    </row>
    <row r="20" spans="1:37" s="10" customFormat="1" ht="75">
      <c r="A20" s="54" t="s">
        <v>22</v>
      </c>
      <c r="B20" s="24"/>
      <c r="C20" s="24"/>
      <c r="D20" s="24"/>
      <c r="E20" s="24"/>
      <c r="F20" s="24"/>
      <c r="G20" s="24"/>
      <c r="H20" s="25"/>
      <c r="I20" s="25"/>
      <c r="J20" s="25"/>
      <c r="K20" s="23"/>
      <c r="L20" s="25"/>
      <c r="M20" s="23"/>
      <c r="N20" s="25"/>
      <c r="O20" s="2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45"/>
      <c r="AG20" s="47"/>
      <c r="AH20" s="47"/>
      <c r="AI20" s="96"/>
      <c r="AK20" s="47">
        <f t="shared" si="4"/>
        <v>0</v>
      </c>
    </row>
    <row r="21" spans="1:37" s="10" customFormat="1" ht="18.75">
      <c r="A21" s="85" t="s">
        <v>16</v>
      </c>
      <c r="B21" s="24">
        <f>B22+B23+B24</f>
        <v>0</v>
      </c>
      <c r="C21" s="24">
        <f>C22+C23+C24</f>
        <v>0</v>
      </c>
      <c r="D21" s="24">
        <f>C21</f>
        <v>0</v>
      </c>
      <c r="E21" s="24">
        <f>E22+E23+E24</f>
        <v>0</v>
      </c>
      <c r="F21" s="24">
        <v>0</v>
      </c>
      <c r="G21" s="24">
        <v>0</v>
      </c>
      <c r="H21" s="25">
        <f aca="true" t="shared" si="7" ref="H21:P21">H22+H23+H24</f>
        <v>0</v>
      </c>
      <c r="I21" s="25">
        <f t="shared" si="7"/>
        <v>0</v>
      </c>
      <c r="J21" s="25">
        <f t="shared" si="7"/>
        <v>0</v>
      </c>
      <c r="K21" s="21">
        <f t="shared" si="7"/>
        <v>0</v>
      </c>
      <c r="L21" s="25">
        <f t="shared" si="7"/>
        <v>0</v>
      </c>
      <c r="M21" s="21">
        <f t="shared" si="7"/>
        <v>0</v>
      </c>
      <c r="N21" s="25">
        <f t="shared" si="7"/>
        <v>0</v>
      </c>
      <c r="O21" s="21">
        <f t="shared" si="7"/>
        <v>0</v>
      </c>
      <c r="P21" s="25">
        <f t="shared" si="7"/>
        <v>0</v>
      </c>
      <c r="Q21" s="25">
        <f aca="true" t="shared" si="8" ref="Q21:V21">Q22+Q23+Q24</f>
        <v>0</v>
      </c>
      <c r="R21" s="25">
        <f t="shared" si="8"/>
        <v>0</v>
      </c>
      <c r="S21" s="25">
        <f t="shared" si="8"/>
        <v>0</v>
      </c>
      <c r="T21" s="25">
        <f t="shared" si="8"/>
        <v>0</v>
      </c>
      <c r="U21" s="25">
        <f t="shared" si="8"/>
        <v>0</v>
      </c>
      <c r="V21" s="25">
        <f t="shared" si="8"/>
        <v>0</v>
      </c>
      <c r="W21" s="25">
        <f aca="true" t="shared" si="9" ref="W21:AB21">W22+W23+W24</f>
        <v>0</v>
      </c>
      <c r="X21" s="25">
        <f t="shared" si="9"/>
        <v>0</v>
      </c>
      <c r="Y21" s="25">
        <f t="shared" si="9"/>
        <v>0</v>
      </c>
      <c r="Z21" s="25">
        <f t="shared" si="9"/>
        <v>0</v>
      </c>
      <c r="AA21" s="25">
        <f t="shared" si="9"/>
        <v>0</v>
      </c>
      <c r="AB21" s="25">
        <f t="shared" si="9"/>
        <v>0</v>
      </c>
      <c r="AC21" s="25">
        <f>AC22+AC23+AC24</f>
        <v>0</v>
      </c>
      <c r="AD21" s="25">
        <f>AD22+AD23+AD24</f>
        <v>0</v>
      </c>
      <c r="AE21" s="25"/>
      <c r="AF21" s="146"/>
      <c r="AG21" s="47"/>
      <c r="AH21" s="47"/>
      <c r="AI21" s="96"/>
      <c r="AK21" s="47">
        <f t="shared" si="4"/>
        <v>0</v>
      </c>
    </row>
    <row r="22" spans="1:37" s="10" customFormat="1" ht="18.75">
      <c r="A22" s="86" t="s">
        <v>15</v>
      </c>
      <c r="B22" s="26">
        <f>H22+J22+L22+N22+P22+R22+T22+V22+X22+Z22+AB22+AD22</f>
        <v>0</v>
      </c>
      <c r="C22" s="26">
        <f>H22+J22+L22+N22+P22+R22+T22+V22+X22+Z22+AB22</f>
        <v>0</v>
      </c>
      <c r="D22" s="26">
        <f>C22</f>
        <v>0</v>
      </c>
      <c r="E22" s="26">
        <f>I22+K22+M22+O22+Q22+S22+U22+W22+Y22+AA22+AC22</f>
        <v>0</v>
      </c>
      <c r="F22" s="26">
        <v>0</v>
      </c>
      <c r="G22" s="26">
        <v>0</v>
      </c>
      <c r="H22" s="27">
        <v>0</v>
      </c>
      <c r="I22" s="27">
        <v>0</v>
      </c>
      <c r="J22" s="27">
        <v>0</v>
      </c>
      <c r="K22" s="23">
        <v>0</v>
      </c>
      <c r="L22" s="27">
        <v>0</v>
      </c>
      <c r="M22" s="23">
        <v>0</v>
      </c>
      <c r="N22" s="27">
        <v>0</v>
      </c>
      <c r="O22" s="23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/>
      <c r="AF22" s="146"/>
      <c r="AG22" s="47"/>
      <c r="AH22" s="47"/>
      <c r="AI22" s="96"/>
      <c r="AK22" s="47">
        <f t="shared" si="4"/>
        <v>0</v>
      </c>
    </row>
    <row r="23" spans="1:37" s="10" customFormat="1" ht="18.75">
      <c r="A23" s="86" t="s">
        <v>13</v>
      </c>
      <c r="B23" s="26">
        <f>H23+J23+L23+N23+P23+R23+T23+V23+X23+Z23+AB23+AD23</f>
        <v>0</v>
      </c>
      <c r="C23" s="26">
        <f>H23+J23+L23+N23+P23+R23+T23+V23+X23+Z23+AB23</f>
        <v>0</v>
      </c>
      <c r="D23" s="26">
        <f>C23</f>
        <v>0</v>
      </c>
      <c r="E23" s="26">
        <f>I23+K23+M23+O23+Q23+S23+U23+W23+Y23+AA23+AC23</f>
        <v>0</v>
      </c>
      <c r="F23" s="26">
        <v>0</v>
      </c>
      <c r="G23" s="26">
        <v>0</v>
      </c>
      <c r="H23" s="27">
        <v>0</v>
      </c>
      <c r="I23" s="27">
        <v>0</v>
      </c>
      <c r="J23" s="27">
        <v>0</v>
      </c>
      <c r="K23" s="23">
        <v>0</v>
      </c>
      <c r="L23" s="27">
        <v>0</v>
      </c>
      <c r="M23" s="23">
        <v>0</v>
      </c>
      <c r="N23" s="27">
        <v>0</v>
      </c>
      <c r="O23" s="23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/>
      <c r="AF23" s="146"/>
      <c r="AG23" s="47"/>
      <c r="AH23" s="47"/>
      <c r="AI23" s="96"/>
      <c r="AK23" s="47">
        <f t="shared" si="4"/>
        <v>0</v>
      </c>
    </row>
    <row r="24" spans="1:37" s="10" customFormat="1" ht="18.75">
      <c r="A24" s="86" t="s">
        <v>14</v>
      </c>
      <c r="B24" s="26">
        <f>H24+J24+L24+N24+P24+R24+T24+V24+X24+Z24+AB24+AD24</f>
        <v>0</v>
      </c>
      <c r="C24" s="26">
        <f>H24+J24+L24+N24+P24+R24+T24+V24+X24+Z24+AB24</f>
        <v>0</v>
      </c>
      <c r="D24" s="26">
        <f>C24</f>
        <v>0</v>
      </c>
      <c r="E24" s="26">
        <f>I24+K24+M24+O24+Q24+S24+U24+W24+Y24+AA24+AC24</f>
        <v>0</v>
      </c>
      <c r="F24" s="26">
        <v>0</v>
      </c>
      <c r="G24" s="26">
        <v>0</v>
      </c>
      <c r="H24" s="27">
        <v>0</v>
      </c>
      <c r="I24" s="27">
        <v>0</v>
      </c>
      <c r="J24" s="27">
        <v>0</v>
      </c>
      <c r="K24" s="23">
        <v>0</v>
      </c>
      <c r="L24" s="27">
        <v>0</v>
      </c>
      <c r="M24" s="23">
        <v>0</v>
      </c>
      <c r="N24" s="27">
        <v>0</v>
      </c>
      <c r="O24" s="23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/>
      <c r="AF24" s="147"/>
      <c r="AG24" s="47"/>
      <c r="AH24" s="47"/>
      <c r="AI24" s="96"/>
      <c r="AK24" s="47">
        <f t="shared" si="4"/>
        <v>0</v>
      </c>
    </row>
    <row r="25" spans="1:37" s="10" customFormat="1" ht="37.5">
      <c r="A25" s="55" t="s">
        <v>23</v>
      </c>
      <c r="B25" s="24"/>
      <c r="C25" s="24"/>
      <c r="D25" s="24"/>
      <c r="E25" s="24"/>
      <c r="F25" s="24"/>
      <c r="G25" s="24"/>
      <c r="H25" s="25"/>
      <c r="I25" s="25"/>
      <c r="J25" s="25"/>
      <c r="K25" s="23"/>
      <c r="L25" s="25"/>
      <c r="M25" s="23"/>
      <c r="N25" s="25"/>
      <c r="O25" s="2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33" t="s">
        <v>68</v>
      </c>
      <c r="AG25" s="47"/>
      <c r="AH25" s="47"/>
      <c r="AI25" s="96"/>
      <c r="AK25" s="47">
        <f t="shared" si="4"/>
        <v>0</v>
      </c>
    </row>
    <row r="26" spans="1:37" s="10" customFormat="1" ht="18.75">
      <c r="A26" s="85" t="s">
        <v>16</v>
      </c>
      <c r="B26" s="24">
        <f>B28+B29+B27</f>
        <v>1097.7010000000002</v>
      </c>
      <c r="C26" s="24">
        <f>C28+C29+C27</f>
        <v>1088.601</v>
      </c>
      <c r="D26" s="24">
        <f>C26</f>
        <v>1088.601</v>
      </c>
      <c r="E26" s="24">
        <f>E28+E29+E27</f>
        <v>1088.601</v>
      </c>
      <c r="F26" s="24">
        <f>E26/B26*100</f>
        <v>99.170994651549</v>
      </c>
      <c r="G26" s="24">
        <f>E26/C26*100</f>
        <v>100</v>
      </c>
      <c r="H26" s="25">
        <f>H28+H29</f>
        <v>9.1</v>
      </c>
      <c r="I26" s="25">
        <f>I28+I29</f>
        <v>9.1</v>
      </c>
      <c r="J26" s="25">
        <f>J28+J29</f>
        <v>200</v>
      </c>
      <c r="K26" s="21">
        <f>K27+K28+K29</f>
        <v>200</v>
      </c>
      <c r="L26" s="25">
        <f>L28+L29</f>
        <v>109</v>
      </c>
      <c r="M26" s="21">
        <f>M27+M28+M29</f>
        <v>109</v>
      </c>
      <c r="N26" s="25">
        <f>N28+N29</f>
        <v>109.1</v>
      </c>
      <c r="O26" s="21">
        <f>O27+O28+O29</f>
        <v>109.1</v>
      </c>
      <c r="P26" s="25">
        <f>P28+P29</f>
        <v>46.9</v>
      </c>
      <c r="Q26" s="25">
        <f>Q27+Q28+Q29</f>
        <v>46.9</v>
      </c>
      <c r="R26" s="25">
        <f>R28+R29+R27</f>
        <v>350.45899999999995</v>
      </c>
      <c r="S26" s="25">
        <f>S27+S28+S29</f>
        <v>350.359</v>
      </c>
      <c r="T26" s="25">
        <f>T28+T29+T27</f>
        <v>9.154</v>
      </c>
      <c r="U26" s="25">
        <f>U27+U28+U29</f>
        <v>9.113</v>
      </c>
      <c r="V26" s="25">
        <f>V28+V29</f>
        <v>9.1</v>
      </c>
      <c r="W26" s="25">
        <f>W27+W28+W29</f>
        <v>9.1</v>
      </c>
      <c r="X26" s="25">
        <f>X28+X29</f>
        <v>227.6</v>
      </c>
      <c r="Y26" s="25">
        <f>Y27+Y28+Y29</f>
        <v>227.7</v>
      </c>
      <c r="Z26" s="25">
        <f>Z28+Z29</f>
        <v>9.088</v>
      </c>
      <c r="AA26" s="25">
        <f>AA27+AA28+AA29</f>
        <v>9.129</v>
      </c>
      <c r="AB26" s="25">
        <f>AB28+AB29</f>
        <v>9.1</v>
      </c>
      <c r="AC26" s="25">
        <f>AC27+AC28+AC29</f>
        <v>9.1</v>
      </c>
      <c r="AD26" s="25">
        <f>AD28+AD29</f>
        <v>9.1</v>
      </c>
      <c r="AE26" s="25"/>
      <c r="AF26" s="134"/>
      <c r="AG26" s="47"/>
      <c r="AH26" s="47"/>
      <c r="AI26" s="96"/>
      <c r="AK26" s="47">
        <f t="shared" si="4"/>
        <v>0</v>
      </c>
    </row>
    <row r="27" spans="1:37" s="51" customFormat="1" ht="18.75">
      <c r="A27" s="86" t="s">
        <v>15</v>
      </c>
      <c r="B27" s="26">
        <f>R27+T27</f>
        <v>17.900000000000002</v>
      </c>
      <c r="C27" s="26">
        <f>H27+J27+L27+N27+P27+R27+T27+V27+X27+Z27+AB27</f>
        <v>17.900000000000002</v>
      </c>
      <c r="D27" s="26">
        <f>C27</f>
        <v>17.900000000000002</v>
      </c>
      <c r="E27" s="26">
        <f>I27+K27+M27+O27+Q27+S27+U27+W27+Y27+AA27+AC27</f>
        <v>17.900000000000002</v>
      </c>
      <c r="F27" s="26">
        <f>E27/B27*100</f>
        <v>100</v>
      </c>
      <c r="G27" s="26">
        <f>E27/C27*100</f>
        <v>100</v>
      </c>
      <c r="H27" s="27">
        <v>0</v>
      </c>
      <c r="I27" s="27">
        <v>0</v>
      </c>
      <c r="J27" s="27">
        <v>0</v>
      </c>
      <c r="K27" s="23">
        <v>0</v>
      </c>
      <c r="L27" s="27">
        <v>0</v>
      </c>
      <c r="M27" s="23">
        <v>0</v>
      </c>
      <c r="N27" s="27">
        <v>0</v>
      </c>
      <c r="O27" s="23">
        <v>0</v>
      </c>
      <c r="P27" s="27">
        <v>0</v>
      </c>
      <c r="Q27" s="27">
        <v>0</v>
      </c>
      <c r="R27" s="27">
        <v>17.859</v>
      </c>
      <c r="S27" s="27">
        <v>17.859</v>
      </c>
      <c r="T27" s="27">
        <v>0.041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0.041</v>
      </c>
      <c r="AB27" s="27">
        <v>0</v>
      </c>
      <c r="AC27" s="27">
        <v>0</v>
      </c>
      <c r="AD27" s="27">
        <v>0</v>
      </c>
      <c r="AE27" s="27"/>
      <c r="AF27" s="134"/>
      <c r="AG27" s="47"/>
      <c r="AH27" s="47"/>
      <c r="AI27" s="96"/>
      <c r="AK27" s="47">
        <f t="shared" si="4"/>
        <v>0</v>
      </c>
    </row>
    <row r="28" spans="1:37" s="10" customFormat="1" ht="18.75">
      <c r="A28" s="86" t="s">
        <v>13</v>
      </c>
      <c r="B28" s="26">
        <f>H28+J28+L28+N28+P28+R28+T28+V28+X28+Z28+AB28+AD28</f>
        <v>389.30100000000004</v>
      </c>
      <c r="C28" s="26">
        <f>H28+J28+L28+N28+P28+R28+T28+V28+X28+Z28+AB28</f>
        <v>380.30100000000004</v>
      </c>
      <c r="D28" s="26">
        <f>C28</f>
        <v>380.30100000000004</v>
      </c>
      <c r="E28" s="26">
        <f>I28+K28+M28+O28+Q28+S28+U28+W28+Y28+AA28+AC28</f>
        <v>380.30100000000004</v>
      </c>
      <c r="F28" s="26">
        <f>E28/B28*100</f>
        <v>97.68816417116832</v>
      </c>
      <c r="G28" s="26">
        <f>E28/C28*100</f>
        <v>100</v>
      </c>
      <c r="H28" s="27">
        <v>0</v>
      </c>
      <c r="I28" s="27">
        <v>0</v>
      </c>
      <c r="J28" s="27">
        <v>0</v>
      </c>
      <c r="K28" s="23">
        <v>0</v>
      </c>
      <c r="L28" s="27">
        <v>4</v>
      </c>
      <c r="M28" s="23">
        <v>4</v>
      </c>
      <c r="N28" s="27">
        <v>9</v>
      </c>
      <c r="O28" s="23">
        <v>9</v>
      </c>
      <c r="P28" s="27">
        <v>41.1</v>
      </c>
      <c r="Q28" s="27">
        <v>41.1</v>
      </c>
      <c r="R28" s="27">
        <v>281.2</v>
      </c>
      <c r="S28" s="27">
        <v>281.2</v>
      </c>
      <c r="T28" s="27">
        <v>9.006</v>
      </c>
      <c r="U28" s="27">
        <v>9.006</v>
      </c>
      <c r="V28" s="27">
        <v>9</v>
      </c>
      <c r="W28" s="27">
        <v>9</v>
      </c>
      <c r="X28" s="27">
        <v>9</v>
      </c>
      <c r="Y28" s="27">
        <v>9</v>
      </c>
      <c r="Z28" s="27">
        <v>8.995</v>
      </c>
      <c r="AA28" s="27">
        <v>8.995</v>
      </c>
      <c r="AB28" s="27">
        <v>9</v>
      </c>
      <c r="AC28" s="27">
        <v>9</v>
      </c>
      <c r="AD28" s="27">
        <v>9</v>
      </c>
      <c r="AE28" s="27"/>
      <c r="AF28" s="134"/>
      <c r="AG28" s="47"/>
      <c r="AH28" s="47"/>
      <c r="AI28" s="96"/>
      <c r="AK28" s="47">
        <f t="shared" si="4"/>
        <v>0</v>
      </c>
    </row>
    <row r="29" spans="1:37" s="10" customFormat="1" ht="18.75">
      <c r="A29" s="86" t="s">
        <v>14</v>
      </c>
      <c r="B29" s="26">
        <f>H29+J29+L29+N29+P29+R29+T29+V29+X29+Z29+AB29+AD29</f>
        <v>690.5000000000001</v>
      </c>
      <c r="C29" s="26">
        <f>H29+J29+L29+N29+P29+R29+T29+V29+X29+Z29+AB29</f>
        <v>690.4000000000001</v>
      </c>
      <c r="D29" s="26">
        <f>C29</f>
        <v>690.4000000000001</v>
      </c>
      <c r="E29" s="26">
        <f>I29+K29+M29+O29+Q29+S29+U29+W29+Y29+AA29+AC29</f>
        <v>690.4000000000001</v>
      </c>
      <c r="F29" s="26">
        <f>E29/B29*100</f>
        <v>99.98551774076756</v>
      </c>
      <c r="G29" s="26">
        <f>E29/C29*100</f>
        <v>100</v>
      </c>
      <c r="H29" s="27">
        <v>9.1</v>
      </c>
      <c r="I29" s="27">
        <v>9.1</v>
      </c>
      <c r="J29" s="27">
        <v>200</v>
      </c>
      <c r="K29" s="23">
        <v>200</v>
      </c>
      <c r="L29" s="27">
        <v>105</v>
      </c>
      <c r="M29" s="23">
        <v>105</v>
      </c>
      <c r="N29" s="27">
        <v>100.1</v>
      </c>
      <c r="O29" s="23">
        <v>100.1</v>
      </c>
      <c r="P29" s="27">
        <v>5.8</v>
      </c>
      <c r="Q29" s="27">
        <v>5.8</v>
      </c>
      <c r="R29" s="27">
        <v>51.4</v>
      </c>
      <c r="S29" s="27">
        <v>51.3</v>
      </c>
      <c r="T29" s="27">
        <v>0.107</v>
      </c>
      <c r="U29" s="27">
        <v>0.107</v>
      </c>
      <c r="V29" s="27">
        <v>0.1</v>
      </c>
      <c r="W29" s="27">
        <v>0.1</v>
      </c>
      <c r="X29" s="27">
        <v>218.6</v>
      </c>
      <c r="Y29" s="27">
        <v>218.7</v>
      </c>
      <c r="Z29" s="27">
        <v>0.093</v>
      </c>
      <c r="AA29" s="27">
        <v>0.093</v>
      </c>
      <c r="AB29" s="27">
        <v>0.1</v>
      </c>
      <c r="AC29" s="27">
        <v>0.1</v>
      </c>
      <c r="AD29" s="27">
        <v>0.1</v>
      </c>
      <c r="AE29" s="27"/>
      <c r="AF29" s="135"/>
      <c r="AG29" s="47"/>
      <c r="AH29" s="47"/>
      <c r="AI29" s="96"/>
      <c r="AK29" s="47">
        <f t="shared" si="4"/>
        <v>0</v>
      </c>
    </row>
    <row r="30" spans="1:37" s="10" customFormat="1" ht="40.5" customHeight="1">
      <c r="A30" s="39" t="s">
        <v>55</v>
      </c>
      <c r="B30" s="109">
        <f>H30+J30+L30+N30+P30+R30+T30+V30+X30+Z30+AB30+AD30</f>
        <v>71.99999999999999</v>
      </c>
      <c r="C30" s="109">
        <f>H30+J30+L30+N30+P30+R30+T30+V30+X30+Z30+AB30</f>
        <v>71.89999999999999</v>
      </c>
      <c r="D30" s="109">
        <f>C30</f>
        <v>71.89999999999999</v>
      </c>
      <c r="E30" s="109">
        <f>I30+K30+M30+O30+Q30+S30+U30+W30+Y30+AA30+AC30</f>
        <v>71.89999999999999</v>
      </c>
      <c r="F30" s="109">
        <f>E30/B30*100</f>
        <v>99.86111111111113</v>
      </c>
      <c r="G30" s="109">
        <f>E30/C30*100</f>
        <v>100</v>
      </c>
      <c r="H30" s="110">
        <v>9.1</v>
      </c>
      <c r="I30" s="110">
        <v>9.1</v>
      </c>
      <c r="J30" s="110">
        <v>0</v>
      </c>
      <c r="K30" s="110">
        <v>0</v>
      </c>
      <c r="L30" s="110">
        <v>5</v>
      </c>
      <c r="M30" s="110">
        <v>5</v>
      </c>
      <c r="N30" s="110">
        <v>0.1</v>
      </c>
      <c r="O30" s="110">
        <v>0.1</v>
      </c>
      <c r="P30" s="110">
        <v>5.8</v>
      </c>
      <c r="Q30" s="110">
        <v>5.8</v>
      </c>
      <c r="R30" s="110">
        <v>51.4</v>
      </c>
      <c r="S30" s="110">
        <v>51.3</v>
      </c>
      <c r="T30" s="110">
        <v>0.107</v>
      </c>
      <c r="U30" s="110">
        <v>0.107</v>
      </c>
      <c r="V30" s="110">
        <v>0.1</v>
      </c>
      <c r="W30" s="110">
        <v>0.1</v>
      </c>
      <c r="X30" s="110">
        <v>0.1</v>
      </c>
      <c r="Y30" s="110">
        <v>0.2</v>
      </c>
      <c r="Z30" s="110">
        <v>0.093</v>
      </c>
      <c r="AA30" s="110">
        <v>0.093</v>
      </c>
      <c r="AB30" s="110">
        <v>0.1</v>
      </c>
      <c r="AC30" s="110">
        <v>0.1</v>
      </c>
      <c r="AD30" s="110">
        <v>0.1</v>
      </c>
      <c r="AE30" s="41"/>
      <c r="AF30" s="41" t="s">
        <v>75</v>
      </c>
      <c r="AG30" s="47"/>
      <c r="AH30" s="47"/>
      <c r="AI30" s="96"/>
      <c r="AK30" s="47">
        <f t="shared" si="4"/>
        <v>0</v>
      </c>
    </row>
    <row r="31" spans="1:37" s="10" customFormat="1" ht="41.25" customHeight="1">
      <c r="A31" s="54" t="s">
        <v>24</v>
      </c>
      <c r="B31" s="24"/>
      <c r="C31" s="24"/>
      <c r="D31" s="24"/>
      <c r="E31" s="24"/>
      <c r="F31" s="24"/>
      <c r="G31" s="24"/>
      <c r="H31" s="25"/>
      <c r="I31" s="25"/>
      <c r="J31" s="25"/>
      <c r="K31" s="23"/>
      <c r="L31" s="25"/>
      <c r="M31" s="23"/>
      <c r="N31" s="25"/>
      <c r="O31" s="2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45"/>
      <c r="AG31" s="47"/>
      <c r="AH31" s="47"/>
      <c r="AI31" s="96"/>
      <c r="AK31" s="47">
        <f t="shared" si="4"/>
        <v>0</v>
      </c>
    </row>
    <row r="32" spans="1:37" s="10" customFormat="1" ht="18.75">
      <c r="A32" s="85" t="s">
        <v>16</v>
      </c>
      <c r="B32" s="24">
        <f>B34+B35</f>
        <v>0</v>
      </c>
      <c r="C32" s="24">
        <f>C34+C35</f>
        <v>0</v>
      </c>
      <c r="D32" s="24">
        <f>D34+D35</f>
        <v>0</v>
      </c>
      <c r="E32" s="24">
        <f>E34+E35</f>
        <v>0</v>
      </c>
      <c r="F32" s="24">
        <v>0</v>
      </c>
      <c r="G32" s="24">
        <v>0</v>
      </c>
      <c r="H32" s="25">
        <f>H34+H35</f>
        <v>0</v>
      </c>
      <c r="I32" s="25">
        <f>I34+I35</f>
        <v>0</v>
      </c>
      <c r="J32" s="25">
        <f>J34+J35</f>
        <v>0</v>
      </c>
      <c r="K32" s="21">
        <f>K33+K34+K35</f>
        <v>0</v>
      </c>
      <c r="L32" s="25">
        <f>L34+L35</f>
        <v>0</v>
      </c>
      <c r="M32" s="21">
        <f>M33+M34+M35</f>
        <v>0</v>
      </c>
      <c r="N32" s="25">
        <f>N34+N35</f>
        <v>0</v>
      </c>
      <c r="O32" s="21">
        <f>O33+O34+O35</f>
        <v>0</v>
      </c>
      <c r="P32" s="25">
        <f>P34+P35</f>
        <v>0</v>
      </c>
      <c r="Q32" s="25">
        <f>Q33+Q34+Q35</f>
        <v>0</v>
      </c>
      <c r="R32" s="25">
        <f>R34+R35</f>
        <v>0</v>
      </c>
      <c r="S32" s="25">
        <f>S33+S34+S35</f>
        <v>0</v>
      </c>
      <c r="T32" s="25">
        <f>T34+T35</f>
        <v>0</v>
      </c>
      <c r="U32" s="25">
        <f>U33+U34+U35</f>
        <v>0</v>
      </c>
      <c r="V32" s="25">
        <f>V35+V34</f>
        <v>0</v>
      </c>
      <c r="W32" s="25">
        <f>W33+W34+W35</f>
        <v>0</v>
      </c>
      <c r="X32" s="25">
        <f>X34+X35</f>
        <v>0</v>
      </c>
      <c r="Y32" s="25">
        <f>Y33+Y34+Y35</f>
        <v>0</v>
      </c>
      <c r="Z32" s="25">
        <f>Z34+Z35</f>
        <v>0</v>
      </c>
      <c r="AA32" s="25">
        <f>AA33+AA34+AA35</f>
        <v>0</v>
      </c>
      <c r="AB32" s="25">
        <f>AB34+AB35</f>
        <v>0</v>
      </c>
      <c r="AC32" s="25">
        <f>AC33+AC34+AC35</f>
        <v>0</v>
      </c>
      <c r="AD32" s="25">
        <f>AD34+AD35</f>
        <v>0</v>
      </c>
      <c r="AE32" s="25"/>
      <c r="AF32" s="146"/>
      <c r="AG32" s="47"/>
      <c r="AH32" s="47"/>
      <c r="AI32" s="96"/>
      <c r="AK32" s="47">
        <f t="shared" si="4"/>
        <v>0</v>
      </c>
    </row>
    <row r="33" spans="1:37" s="51" customFormat="1" ht="18.75">
      <c r="A33" s="86" t="s">
        <v>15</v>
      </c>
      <c r="B33" s="26">
        <v>0</v>
      </c>
      <c r="C33" s="26">
        <f>H33+J33+L33+N33+P33+R33+T33+V33+X33+Z33+AB33</f>
        <v>0</v>
      </c>
      <c r="D33" s="26">
        <f>C33</f>
        <v>0</v>
      </c>
      <c r="E33" s="26">
        <f>I33+K33+M33+O33+Q33+S33+U33+W33+Y33+AA33+AC33</f>
        <v>0</v>
      </c>
      <c r="F33" s="26">
        <v>0</v>
      </c>
      <c r="G33" s="26">
        <v>0</v>
      </c>
      <c r="H33" s="27">
        <v>0</v>
      </c>
      <c r="I33" s="27">
        <v>0</v>
      </c>
      <c r="J33" s="27">
        <v>0</v>
      </c>
      <c r="K33" s="23">
        <v>0</v>
      </c>
      <c r="L33" s="27">
        <v>0</v>
      </c>
      <c r="M33" s="23">
        <v>0</v>
      </c>
      <c r="N33" s="27">
        <v>0</v>
      </c>
      <c r="O33" s="23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/>
      <c r="AF33" s="146"/>
      <c r="AG33" s="47"/>
      <c r="AH33" s="47"/>
      <c r="AI33" s="96"/>
      <c r="AK33" s="47">
        <f t="shared" si="4"/>
        <v>0</v>
      </c>
    </row>
    <row r="34" spans="1:37" s="10" customFormat="1" ht="18.75">
      <c r="A34" s="86" t="s">
        <v>13</v>
      </c>
      <c r="B34" s="26">
        <f>H34+J34+L34+N34+P34+R34+T34+V34+X34+Z34+AB34+AD34</f>
        <v>0</v>
      </c>
      <c r="C34" s="26">
        <f>H34+J34+L34+N34+P34+R34+T34+V34+X34+Z34+AB34</f>
        <v>0</v>
      </c>
      <c r="D34" s="26">
        <f>C34</f>
        <v>0</v>
      </c>
      <c r="E34" s="26">
        <f>I34+K34+M34+O34+Q34+S34+U34+W34+Y34+AA34+AC34</f>
        <v>0</v>
      </c>
      <c r="F34" s="26">
        <v>0</v>
      </c>
      <c r="G34" s="26">
        <v>0</v>
      </c>
      <c r="H34" s="27">
        <v>0</v>
      </c>
      <c r="I34" s="27">
        <v>0</v>
      </c>
      <c r="J34" s="27">
        <v>0</v>
      </c>
      <c r="K34" s="23">
        <v>0</v>
      </c>
      <c r="L34" s="27">
        <v>0</v>
      </c>
      <c r="M34" s="23">
        <v>0</v>
      </c>
      <c r="N34" s="27">
        <v>0</v>
      </c>
      <c r="O34" s="23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/>
      <c r="AF34" s="146"/>
      <c r="AG34" s="47"/>
      <c r="AH34" s="47"/>
      <c r="AI34" s="96"/>
      <c r="AK34" s="47">
        <f t="shared" si="4"/>
        <v>0</v>
      </c>
    </row>
    <row r="35" spans="1:37" s="10" customFormat="1" ht="20.25" customHeight="1">
      <c r="A35" s="86" t="s">
        <v>14</v>
      </c>
      <c r="B35" s="26">
        <f>H35+J35+L35+N35+P35+R35+T35+V35+X35+Z35+AB35+AD35</f>
        <v>0</v>
      </c>
      <c r="C35" s="26">
        <f>H35+J35+L35+N35+P35+R35+T35+V35+X35+Z35+AB35</f>
        <v>0</v>
      </c>
      <c r="D35" s="26">
        <f>C35</f>
        <v>0</v>
      </c>
      <c r="E35" s="26">
        <f>I35+K35+M35+O35+Q35+S35+U35+W35+Y35+AA35+AC35</f>
        <v>0</v>
      </c>
      <c r="F35" s="26">
        <v>0</v>
      </c>
      <c r="G35" s="26">
        <v>0</v>
      </c>
      <c r="H35" s="27">
        <v>0</v>
      </c>
      <c r="I35" s="27">
        <v>0</v>
      </c>
      <c r="J35" s="27">
        <v>0</v>
      </c>
      <c r="K35" s="23">
        <v>0</v>
      </c>
      <c r="L35" s="27">
        <v>0</v>
      </c>
      <c r="M35" s="23">
        <v>0</v>
      </c>
      <c r="N35" s="27">
        <v>0</v>
      </c>
      <c r="O35" s="23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/>
      <c r="AF35" s="147"/>
      <c r="AG35" s="47"/>
      <c r="AH35" s="47"/>
      <c r="AI35" s="96"/>
      <c r="AK35" s="47">
        <f t="shared" si="4"/>
        <v>0</v>
      </c>
    </row>
    <row r="36" spans="1:37" s="10" customFormat="1" ht="75">
      <c r="A36" s="54" t="s">
        <v>25</v>
      </c>
      <c r="B36" s="24"/>
      <c r="C36" s="24"/>
      <c r="D36" s="24"/>
      <c r="E36" s="24"/>
      <c r="F36" s="24"/>
      <c r="G36" s="24"/>
      <c r="H36" s="25"/>
      <c r="I36" s="25"/>
      <c r="J36" s="25"/>
      <c r="K36" s="23"/>
      <c r="L36" s="25"/>
      <c r="M36" s="23"/>
      <c r="N36" s="25"/>
      <c r="O36" s="2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133" t="s">
        <v>64</v>
      </c>
      <c r="AG36" s="47"/>
      <c r="AH36" s="47"/>
      <c r="AI36" s="96"/>
      <c r="AK36" s="47">
        <f t="shared" si="4"/>
        <v>0</v>
      </c>
    </row>
    <row r="37" spans="1:37" s="10" customFormat="1" ht="18.75">
      <c r="A37" s="85" t="s">
        <v>16</v>
      </c>
      <c r="B37" s="24">
        <f>B39+B40</f>
        <v>144.6</v>
      </c>
      <c r="C37" s="24">
        <f>C39+C40</f>
        <v>144.6</v>
      </c>
      <c r="D37" s="24">
        <f>C37</f>
        <v>144.6</v>
      </c>
      <c r="E37" s="24">
        <f>E39+E40</f>
        <v>144.6</v>
      </c>
      <c r="F37" s="24">
        <f>E37/B37*100</f>
        <v>100</v>
      </c>
      <c r="G37" s="24">
        <f>E37/C37*100</f>
        <v>100</v>
      </c>
      <c r="H37" s="25">
        <f>H39+H40</f>
        <v>0</v>
      </c>
      <c r="I37" s="25">
        <f>I39+I40</f>
        <v>0</v>
      </c>
      <c r="J37" s="25">
        <f>J39+J40</f>
        <v>42.8</v>
      </c>
      <c r="K37" s="21">
        <f>K38+K39+K40</f>
        <v>42.8</v>
      </c>
      <c r="L37" s="25">
        <f>L39+L40</f>
        <v>101.8</v>
      </c>
      <c r="M37" s="21">
        <f>M38+M39+M40</f>
        <v>101.8</v>
      </c>
      <c r="N37" s="25">
        <f>N39+N40</f>
        <v>0</v>
      </c>
      <c r="O37" s="21">
        <f>O38+O39+O40</f>
        <v>0</v>
      </c>
      <c r="P37" s="25">
        <f>P39+P40</f>
        <v>0</v>
      </c>
      <c r="Q37" s="25">
        <f>Q38+Q39+Q40</f>
        <v>0</v>
      </c>
      <c r="R37" s="25">
        <f>R39+R40</f>
        <v>0</v>
      </c>
      <c r="S37" s="25">
        <f>S38+S39+S40</f>
        <v>0</v>
      </c>
      <c r="T37" s="25">
        <f>T39+T40</f>
        <v>0</v>
      </c>
      <c r="U37" s="25">
        <f>U38+U39+U40</f>
        <v>0</v>
      </c>
      <c r="V37" s="25">
        <f>V39+V40</f>
        <v>0</v>
      </c>
      <c r="W37" s="25">
        <f>W38+W39+W40</f>
        <v>0</v>
      </c>
      <c r="X37" s="25">
        <f>X39+X40</f>
        <v>0</v>
      </c>
      <c r="Y37" s="25">
        <f>Y38+Y39+Y40</f>
        <v>0</v>
      </c>
      <c r="Z37" s="25">
        <f>Z39+Z40</f>
        <v>0</v>
      </c>
      <c r="AA37" s="25">
        <f>AA38+AA39+AA40</f>
        <v>0</v>
      </c>
      <c r="AB37" s="25">
        <f>AB39+AB40</f>
        <v>0</v>
      </c>
      <c r="AC37" s="25">
        <v>0</v>
      </c>
      <c r="AD37" s="25">
        <f>AD39+AD40</f>
        <v>0</v>
      </c>
      <c r="AE37" s="25"/>
      <c r="AF37" s="134"/>
      <c r="AG37" s="47"/>
      <c r="AH37" s="47"/>
      <c r="AI37" s="96"/>
      <c r="AK37" s="47">
        <f t="shared" si="4"/>
        <v>0</v>
      </c>
    </row>
    <row r="38" spans="1:37" s="51" customFormat="1" ht="18.75">
      <c r="A38" s="86" t="s">
        <v>15</v>
      </c>
      <c r="B38" s="26">
        <v>0</v>
      </c>
      <c r="C38" s="26">
        <f>H38+J38+L38+N38+P38+R38+T38+V38+X38+Z38+AB38</f>
        <v>0</v>
      </c>
      <c r="D38" s="26">
        <f>C38</f>
        <v>0</v>
      </c>
      <c r="E38" s="26">
        <f>I38+K38+M38+O38+Q38+S38+U38+W38+Y38+AA38+AC38</f>
        <v>0</v>
      </c>
      <c r="F38" s="26">
        <v>0</v>
      </c>
      <c r="G38" s="26">
        <v>0</v>
      </c>
      <c r="H38" s="27">
        <v>0</v>
      </c>
      <c r="I38" s="27">
        <v>0</v>
      </c>
      <c r="J38" s="27">
        <v>0</v>
      </c>
      <c r="K38" s="23">
        <v>0</v>
      </c>
      <c r="L38" s="27">
        <v>0</v>
      </c>
      <c r="M38" s="23">
        <v>0</v>
      </c>
      <c r="N38" s="27">
        <v>0</v>
      </c>
      <c r="O38" s="23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/>
      <c r="AF38" s="134"/>
      <c r="AG38" s="47"/>
      <c r="AH38" s="47"/>
      <c r="AI38" s="96"/>
      <c r="AK38" s="47">
        <f t="shared" si="4"/>
        <v>0</v>
      </c>
    </row>
    <row r="39" spans="1:37" s="10" customFormat="1" ht="18.75">
      <c r="A39" s="86" t="s">
        <v>13</v>
      </c>
      <c r="B39" s="26">
        <f>H39+J39+L39+N39+P39+R39+T39+V39+X39+Z39+AB39+AD39</f>
        <v>0</v>
      </c>
      <c r="C39" s="26">
        <f>H39+J39+L39+N39+P39+R39+T39+V39+X39+Z39+AB39</f>
        <v>0</v>
      </c>
      <c r="D39" s="26">
        <f>C39</f>
        <v>0</v>
      </c>
      <c r="E39" s="26">
        <f>I39+K39+M39+O39+Q39+S39+U39+W39+Y39+AA39+AC39</f>
        <v>0</v>
      </c>
      <c r="F39" s="26">
        <v>0</v>
      </c>
      <c r="G39" s="26">
        <v>0</v>
      </c>
      <c r="H39" s="27">
        <v>0</v>
      </c>
      <c r="I39" s="27">
        <v>0</v>
      </c>
      <c r="J39" s="27">
        <v>0</v>
      </c>
      <c r="K39" s="23">
        <v>0</v>
      </c>
      <c r="L39" s="27">
        <v>0</v>
      </c>
      <c r="M39" s="23">
        <v>0</v>
      </c>
      <c r="N39" s="27">
        <v>0</v>
      </c>
      <c r="O39" s="23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/>
      <c r="AF39" s="134"/>
      <c r="AG39" s="47"/>
      <c r="AH39" s="47"/>
      <c r="AI39" s="96"/>
      <c r="AK39" s="47">
        <f t="shared" si="4"/>
        <v>0</v>
      </c>
    </row>
    <row r="40" spans="1:37" s="10" customFormat="1" ht="18.75">
      <c r="A40" s="86" t="s">
        <v>14</v>
      </c>
      <c r="B40" s="26">
        <f>H40+J40+L40</f>
        <v>144.6</v>
      </c>
      <c r="C40" s="26">
        <f>H40+J40+L40+N40+P40+R40+T40+V40+X40+Z40+AB40</f>
        <v>144.6</v>
      </c>
      <c r="D40" s="26">
        <f>C40</f>
        <v>144.6</v>
      </c>
      <c r="E40" s="26">
        <f>I40+K40+M40+O40+Q40+S40+U40+W40+Y40+AA40+AC40</f>
        <v>144.6</v>
      </c>
      <c r="F40" s="26">
        <f>E40/B40*100</f>
        <v>100</v>
      </c>
      <c r="G40" s="26">
        <f>E40/C40*100</f>
        <v>100</v>
      </c>
      <c r="H40" s="27">
        <v>0</v>
      </c>
      <c r="I40" s="27">
        <v>0</v>
      </c>
      <c r="J40" s="27">
        <v>42.8</v>
      </c>
      <c r="K40" s="23">
        <v>42.8</v>
      </c>
      <c r="L40" s="27">
        <v>101.8</v>
      </c>
      <c r="M40" s="23">
        <v>101.8</v>
      </c>
      <c r="N40" s="27">
        <v>0</v>
      </c>
      <c r="O40" s="23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/>
      <c r="AF40" s="135"/>
      <c r="AG40" s="47"/>
      <c r="AH40" s="47"/>
      <c r="AI40" s="96"/>
      <c r="AK40" s="47">
        <f t="shared" si="4"/>
        <v>0</v>
      </c>
    </row>
    <row r="41" spans="1:37" s="10" customFormat="1" ht="135.75" customHeight="1">
      <c r="A41" s="55" t="s">
        <v>39</v>
      </c>
      <c r="B41" s="24"/>
      <c r="C41" s="24"/>
      <c r="D41" s="24"/>
      <c r="E41" s="24"/>
      <c r="F41" s="24"/>
      <c r="G41" s="24"/>
      <c r="H41" s="25"/>
      <c r="I41" s="25"/>
      <c r="J41" s="25"/>
      <c r="K41" s="23"/>
      <c r="L41" s="25"/>
      <c r="M41" s="23"/>
      <c r="N41" s="25"/>
      <c r="O41" s="2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136" t="s">
        <v>76</v>
      </c>
      <c r="AG41" s="47"/>
      <c r="AH41" s="47"/>
      <c r="AI41" s="96"/>
      <c r="AK41" s="47">
        <f t="shared" si="4"/>
        <v>0</v>
      </c>
    </row>
    <row r="42" spans="1:37" s="10" customFormat="1" ht="18" customHeight="1">
      <c r="A42" s="85" t="s">
        <v>16</v>
      </c>
      <c r="B42" s="24">
        <f>B44+B45</f>
        <v>44148.802</v>
      </c>
      <c r="C42" s="24">
        <f>C44+C45</f>
        <v>37650.336</v>
      </c>
      <c r="D42" s="24">
        <f>C42</f>
        <v>37650.336</v>
      </c>
      <c r="E42" s="24">
        <f>E44+E45</f>
        <v>37434.731</v>
      </c>
      <c r="F42" s="24">
        <f>E42/B42*100</f>
        <v>84.79217850577236</v>
      </c>
      <c r="G42" s="24">
        <f>E42/C42*100</f>
        <v>99.42734906801363</v>
      </c>
      <c r="H42" s="25">
        <f>H44+H45</f>
        <v>1414</v>
      </c>
      <c r="I42" s="25">
        <f>I44+I45</f>
        <v>1157.198</v>
      </c>
      <c r="J42" s="25">
        <f>J44+J45</f>
        <v>3114.8</v>
      </c>
      <c r="K42" s="21">
        <f>K43+K44+K45</f>
        <v>2744.718</v>
      </c>
      <c r="L42" s="25">
        <f>L44+L45</f>
        <v>2453.9</v>
      </c>
      <c r="M42" s="21">
        <f>M44+M45</f>
        <v>2695.037</v>
      </c>
      <c r="N42" s="25">
        <f>N44+N45</f>
        <v>3193.1</v>
      </c>
      <c r="O42" s="21">
        <f>O44+O45</f>
        <v>2293.3810000000003</v>
      </c>
      <c r="P42" s="25">
        <f>P44+P45</f>
        <v>4077</v>
      </c>
      <c r="Q42" s="25">
        <f>Q43+Q44+Q45</f>
        <v>3582.066</v>
      </c>
      <c r="R42" s="25">
        <f>R44+R45</f>
        <v>4528.2</v>
      </c>
      <c r="S42" s="25">
        <f>S44+S45</f>
        <v>5261.043</v>
      </c>
      <c r="T42" s="25">
        <f>T44+T45</f>
        <v>7227.47</v>
      </c>
      <c r="U42" s="25">
        <f>U43+U44+U45</f>
        <v>4072.845</v>
      </c>
      <c r="V42" s="25">
        <f>V44+V45</f>
        <v>2147.6</v>
      </c>
      <c r="W42" s="25">
        <f>W45+W44+W41</f>
        <v>5066.755</v>
      </c>
      <c r="X42" s="25">
        <f>X44+X45</f>
        <v>2512.4</v>
      </c>
      <c r="Y42" s="25">
        <f>Y43+Y44+Y45</f>
        <v>2497.393</v>
      </c>
      <c r="Z42" s="25">
        <f>Z44+Z45</f>
        <v>5031.066</v>
      </c>
      <c r="AA42" s="25">
        <f>AA43+AA44+AA45</f>
        <v>5982.302</v>
      </c>
      <c r="AB42" s="25">
        <f>AB44+AB45</f>
        <v>1950.8</v>
      </c>
      <c r="AC42" s="25">
        <f>AC43+AC44+AC45</f>
        <v>2081.993</v>
      </c>
      <c r="AD42" s="25">
        <f>AD44+AD45</f>
        <v>6498.466</v>
      </c>
      <c r="AE42" s="25"/>
      <c r="AF42" s="137"/>
      <c r="AG42" s="47"/>
      <c r="AH42" s="47"/>
      <c r="AI42" s="96"/>
      <c r="AK42" s="47">
        <f>C42-E42</f>
        <v>215.6050000000032</v>
      </c>
    </row>
    <row r="43" spans="1:37" s="51" customFormat="1" ht="18.75" customHeight="1">
      <c r="A43" s="86" t="s">
        <v>15</v>
      </c>
      <c r="B43" s="26">
        <v>0</v>
      </c>
      <c r="C43" s="26">
        <f>H43+J43+L43+N43+P43+R43+T43+V43+X43+Z43+AB43</f>
        <v>0</v>
      </c>
      <c r="D43" s="26">
        <f>C43</f>
        <v>0</v>
      </c>
      <c r="E43" s="26">
        <f>I43+K43+M43+O43+Q43+S43+U43+W43+Y43+AA43+AC43</f>
        <v>0</v>
      </c>
      <c r="F43" s="26">
        <v>0</v>
      </c>
      <c r="G43" s="26">
        <v>0</v>
      </c>
      <c r="H43" s="27">
        <v>0</v>
      </c>
      <c r="I43" s="27">
        <v>0</v>
      </c>
      <c r="J43" s="27">
        <v>0</v>
      </c>
      <c r="K43" s="23">
        <v>0</v>
      </c>
      <c r="L43" s="27">
        <v>0</v>
      </c>
      <c r="M43" s="23">
        <v>0</v>
      </c>
      <c r="N43" s="27">
        <v>0</v>
      </c>
      <c r="O43" s="23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/>
      <c r="AF43" s="137"/>
      <c r="AG43" s="47"/>
      <c r="AH43" s="47"/>
      <c r="AI43" s="96"/>
      <c r="AK43" s="47">
        <f t="shared" si="4"/>
        <v>0</v>
      </c>
    </row>
    <row r="44" spans="1:37" s="10" customFormat="1" ht="18.75" customHeight="1">
      <c r="A44" s="86" t="s">
        <v>13</v>
      </c>
      <c r="B44" s="26">
        <f>H44+J44+L44+N44+P44+R44+T44+V44+X44+Z44+AB44+AD44</f>
        <v>4307.3</v>
      </c>
      <c r="C44" s="26">
        <f>H44+J44+L44+N44+P44+R44+T44+V44+X44+Z44+AB44</f>
        <v>3590</v>
      </c>
      <c r="D44" s="26">
        <f>C44</f>
        <v>3590</v>
      </c>
      <c r="E44" s="26">
        <f>I44+K44+M44+O44+Q44+S44+U44+W44+Y44+AA44+AC44</f>
        <v>3590</v>
      </c>
      <c r="F44" s="26">
        <f>E44/B44*100</f>
        <v>83.34687623337125</v>
      </c>
      <c r="G44" s="26">
        <f>E44/C44*100</f>
        <v>100</v>
      </c>
      <c r="H44" s="27">
        <v>0</v>
      </c>
      <c r="I44" s="27">
        <v>0</v>
      </c>
      <c r="J44" s="27">
        <v>359</v>
      </c>
      <c r="K44" s="23">
        <v>359</v>
      </c>
      <c r="L44" s="27">
        <v>359</v>
      </c>
      <c r="M44" s="23">
        <v>359</v>
      </c>
      <c r="N44" s="27">
        <v>359</v>
      </c>
      <c r="O44" s="23">
        <v>359</v>
      </c>
      <c r="P44" s="27">
        <v>359</v>
      </c>
      <c r="Q44" s="27">
        <v>359</v>
      </c>
      <c r="R44" s="27">
        <v>359</v>
      </c>
      <c r="S44" s="27">
        <v>359</v>
      </c>
      <c r="T44" s="27">
        <v>359</v>
      </c>
      <c r="U44" s="27">
        <v>359</v>
      </c>
      <c r="V44" s="27">
        <v>359</v>
      </c>
      <c r="W44" s="27">
        <v>359</v>
      </c>
      <c r="X44" s="27">
        <v>359</v>
      </c>
      <c r="Y44" s="27">
        <v>359</v>
      </c>
      <c r="Z44" s="27">
        <v>359</v>
      </c>
      <c r="AA44" s="27">
        <v>359</v>
      </c>
      <c r="AB44" s="27">
        <v>359</v>
      </c>
      <c r="AC44" s="27">
        <v>359</v>
      </c>
      <c r="AD44" s="27">
        <v>717.3</v>
      </c>
      <c r="AE44" s="27"/>
      <c r="AF44" s="137"/>
      <c r="AG44" s="47"/>
      <c r="AH44" s="47"/>
      <c r="AI44" s="96"/>
      <c r="AK44" s="47">
        <f t="shared" si="4"/>
        <v>0</v>
      </c>
    </row>
    <row r="45" spans="1:37" s="10" customFormat="1" ht="18.75" customHeight="1">
      <c r="A45" s="86" t="s">
        <v>14</v>
      </c>
      <c r="B45" s="26">
        <f>H45+J45+L45+N45+P45+R45+T45+V45+X45+Z45++AB45++AD45</f>
        <v>39841.502</v>
      </c>
      <c r="C45" s="26">
        <f>H45+J45+L45+N45+P45+R45+T45+V45+X45+Z45+AB45</f>
        <v>34060.336</v>
      </c>
      <c r="D45" s="26">
        <f>C45</f>
        <v>34060.336</v>
      </c>
      <c r="E45" s="26">
        <f>I45+K45+M45+O45+Q45+S45+U45+W45+Y45+AA45+AC45</f>
        <v>33844.731</v>
      </c>
      <c r="F45" s="26">
        <f>E45/B45*100</f>
        <v>84.94843141204868</v>
      </c>
      <c r="G45" s="26">
        <f>E45/C45*100</f>
        <v>99.36699097742311</v>
      </c>
      <c r="H45" s="27">
        <v>1414</v>
      </c>
      <c r="I45" s="27">
        <v>1157.198</v>
      </c>
      <c r="J45" s="27">
        <v>2755.8</v>
      </c>
      <c r="K45" s="23">
        <v>2385.718</v>
      </c>
      <c r="L45" s="27">
        <v>2094.9</v>
      </c>
      <c r="M45" s="23">
        <v>2336.037</v>
      </c>
      <c r="N45" s="27">
        <v>2834.1</v>
      </c>
      <c r="O45" s="23">
        <v>1934.381</v>
      </c>
      <c r="P45" s="27">
        <v>3718</v>
      </c>
      <c r="Q45" s="27">
        <v>3223.066</v>
      </c>
      <c r="R45" s="27">
        <v>4169.2</v>
      </c>
      <c r="S45" s="27">
        <v>4902.043</v>
      </c>
      <c r="T45" s="27">
        <v>6868.47</v>
      </c>
      <c r="U45" s="27">
        <v>3713.845</v>
      </c>
      <c r="V45" s="27">
        <v>1788.6</v>
      </c>
      <c r="W45" s="27">
        <v>4707.755</v>
      </c>
      <c r="X45" s="27">
        <v>2153.4</v>
      </c>
      <c r="Y45" s="27">
        <v>2138.393</v>
      </c>
      <c r="Z45" s="27">
        <v>4672.066</v>
      </c>
      <c r="AA45" s="27">
        <v>5623.302</v>
      </c>
      <c r="AB45" s="27">
        <v>1591.8</v>
      </c>
      <c r="AC45" s="27">
        <v>1722.993</v>
      </c>
      <c r="AD45" s="27">
        <v>5781.166</v>
      </c>
      <c r="AE45" s="27"/>
      <c r="AF45" s="137"/>
      <c r="AG45" s="47"/>
      <c r="AH45" s="47"/>
      <c r="AI45" s="96"/>
      <c r="AK45" s="47">
        <f t="shared" si="4"/>
        <v>215.6050000000032</v>
      </c>
    </row>
    <row r="46" spans="1:37" s="10" customFormat="1" ht="18" customHeight="1">
      <c r="A46" s="39" t="s">
        <v>55</v>
      </c>
      <c r="B46" s="40">
        <f>H46+J46+L46+N46+P46+R46+T46+V46+X46+Z46+AB46+AD46</f>
        <v>226.70000000000005</v>
      </c>
      <c r="C46" s="40">
        <f>H46+J46+L46+N46+P46+R46+T46+V46+X46+Z46+AB46</f>
        <v>189.00000000000003</v>
      </c>
      <c r="D46" s="40">
        <f>C46</f>
        <v>189.00000000000003</v>
      </c>
      <c r="E46" s="40">
        <f>I46+K46+M46+O46+Q46+S46+U46+W46+Y46+AA46+AC46</f>
        <v>189.00000000000003</v>
      </c>
      <c r="F46" s="40">
        <f>E46/B46*100</f>
        <v>83.37009263343626</v>
      </c>
      <c r="G46" s="40">
        <f>E46/C46*100</f>
        <v>100</v>
      </c>
      <c r="H46" s="41">
        <v>0</v>
      </c>
      <c r="I46" s="41">
        <v>0</v>
      </c>
      <c r="J46" s="41">
        <v>18.9</v>
      </c>
      <c r="K46" s="41">
        <v>18.9</v>
      </c>
      <c r="L46" s="41">
        <v>18.9</v>
      </c>
      <c r="M46" s="41">
        <v>18.9</v>
      </c>
      <c r="N46" s="41">
        <v>18.9</v>
      </c>
      <c r="O46" s="41">
        <v>18.9</v>
      </c>
      <c r="P46" s="41">
        <v>18.9</v>
      </c>
      <c r="Q46" s="41">
        <v>18.9</v>
      </c>
      <c r="R46" s="41">
        <v>18.9</v>
      </c>
      <c r="S46" s="41">
        <v>18.9</v>
      </c>
      <c r="T46" s="41">
        <v>18.9</v>
      </c>
      <c r="U46" s="41">
        <v>18.9</v>
      </c>
      <c r="V46" s="41">
        <v>18.9</v>
      </c>
      <c r="W46" s="41">
        <v>18.9</v>
      </c>
      <c r="X46" s="41">
        <v>18.9</v>
      </c>
      <c r="Y46" s="41">
        <v>18.9</v>
      </c>
      <c r="Z46" s="41">
        <v>18.9</v>
      </c>
      <c r="AA46" s="41">
        <v>18.9</v>
      </c>
      <c r="AB46" s="41">
        <v>18.9</v>
      </c>
      <c r="AC46" s="41">
        <v>18.9</v>
      </c>
      <c r="AD46" s="41">
        <v>37.7</v>
      </c>
      <c r="AE46" s="41"/>
      <c r="AF46" s="138"/>
      <c r="AG46" s="47"/>
      <c r="AH46" s="47"/>
      <c r="AI46" s="96"/>
      <c r="AK46" s="47">
        <f t="shared" si="4"/>
        <v>0</v>
      </c>
    </row>
    <row r="47" spans="1:37" s="10" customFormat="1" ht="24" customHeight="1">
      <c r="A47" s="83" t="s">
        <v>33</v>
      </c>
      <c r="B47" s="31"/>
      <c r="C47" s="31"/>
      <c r="D47" s="31"/>
      <c r="E47" s="31"/>
      <c r="F47" s="31"/>
      <c r="G47" s="31"/>
      <c r="H47" s="32"/>
      <c r="I47" s="32"/>
      <c r="J47" s="32"/>
      <c r="K47" s="34"/>
      <c r="L47" s="32"/>
      <c r="M47" s="34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47"/>
      <c r="AH47" s="47"/>
      <c r="AI47" s="96"/>
      <c r="AK47" s="47">
        <f t="shared" si="4"/>
        <v>0</v>
      </c>
    </row>
    <row r="48" spans="1:37" s="17" customFormat="1" ht="18.75">
      <c r="A48" s="83" t="s">
        <v>16</v>
      </c>
      <c r="B48" s="31">
        <f>B50+B51+B52</f>
        <v>32237.819</v>
      </c>
      <c r="C48" s="31">
        <f>C50+C51+C52</f>
        <v>29027.675</v>
      </c>
      <c r="D48" s="31">
        <f>C48</f>
        <v>29027.675</v>
      </c>
      <c r="E48" s="31">
        <f>E50+E51+E52</f>
        <v>26368.379999999997</v>
      </c>
      <c r="F48" s="31">
        <f>E48/B48*100</f>
        <v>81.79331238257774</v>
      </c>
      <c r="G48" s="31">
        <f>E48/C48*100</f>
        <v>90.83875990757096</v>
      </c>
      <c r="H48" s="32">
        <f>H50+H51+H52</f>
        <v>1632</v>
      </c>
      <c r="I48" s="32">
        <f>I50+I51</f>
        <v>627.04</v>
      </c>
      <c r="J48" s="32">
        <f>J50+J51+J52</f>
        <v>2571.17</v>
      </c>
      <c r="K48" s="32">
        <f>K49+K50+K51+K52</f>
        <v>2330.1699999999996</v>
      </c>
      <c r="L48" s="32">
        <f aca="true" t="shared" si="10" ref="L48:AD48">L50+L51</f>
        <v>1855.25</v>
      </c>
      <c r="M48" s="32">
        <f>M49+M50+M51+M52</f>
        <v>2695.3630000000003</v>
      </c>
      <c r="N48" s="32">
        <f t="shared" si="10"/>
        <v>2640.635</v>
      </c>
      <c r="O48" s="32">
        <f>O49+O50+O51+O52</f>
        <v>2365.743</v>
      </c>
      <c r="P48" s="32">
        <f t="shared" si="10"/>
        <v>3401.6000000000004</v>
      </c>
      <c r="Q48" s="32">
        <f>Q49+Q50+Q51+Q52</f>
        <v>2854.817</v>
      </c>
      <c r="R48" s="32">
        <f t="shared" si="10"/>
        <v>2114.795</v>
      </c>
      <c r="S48" s="32">
        <f>S49+S50+S51+S52</f>
        <v>2706.651</v>
      </c>
      <c r="T48" s="32">
        <f t="shared" si="10"/>
        <v>4575.18</v>
      </c>
      <c r="U48" s="32">
        <f>U49+U50+U51+U52</f>
        <v>3209.629</v>
      </c>
      <c r="V48" s="32">
        <f t="shared" si="10"/>
        <v>2235.543</v>
      </c>
      <c r="W48" s="32">
        <f>W49+W50+W51+W52</f>
        <v>2676.5879999999997</v>
      </c>
      <c r="X48" s="32">
        <f t="shared" si="10"/>
        <v>1795.393</v>
      </c>
      <c r="Y48" s="32">
        <f>Y49+Y50+Y51+Y52</f>
        <v>1575.393</v>
      </c>
      <c r="Z48" s="32">
        <f t="shared" si="10"/>
        <v>4485.366</v>
      </c>
      <c r="AA48" s="32">
        <f>AA49+AA50+AA51+AA52</f>
        <v>3605.041</v>
      </c>
      <c r="AB48" s="32">
        <f t="shared" si="10"/>
        <v>1720.743</v>
      </c>
      <c r="AC48" s="32">
        <f>AC49+AC50+AC51+AC52</f>
        <v>1721.945</v>
      </c>
      <c r="AD48" s="32">
        <f t="shared" si="10"/>
        <v>3210.1440000000002</v>
      </c>
      <c r="AE48" s="32"/>
      <c r="AF48" s="32"/>
      <c r="AG48" s="47">
        <f>AD48+AB48+Z48+X48+V48+T48+R48+P48+N48+L48+J48+H48</f>
        <v>32237.818999999996</v>
      </c>
      <c r="AH48" s="47">
        <f aca="true" t="shared" si="11" ref="AH48:AI52">H48+J48+L48+N48+P48+R48+T48+V48+X48+Z48+AB48</f>
        <v>29027.675</v>
      </c>
      <c r="AI48" s="96">
        <f t="shared" si="11"/>
        <v>26368.38</v>
      </c>
      <c r="AK48" s="47">
        <f t="shared" si="4"/>
        <v>2659.295000000002</v>
      </c>
    </row>
    <row r="49" spans="1:37" s="52" customFormat="1" ht="18.75">
      <c r="A49" s="84" t="s">
        <v>15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4">
        <f>K55+K60+K66+K71+K76</f>
        <v>0</v>
      </c>
      <c r="L49" s="34">
        <v>0</v>
      </c>
      <c r="M49" s="34">
        <f>M55+M60+M66+M71+M76</f>
        <v>0</v>
      </c>
      <c r="N49" s="34">
        <v>0</v>
      </c>
      <c r="O49" s="34">
        <f>O55+O60+O66+O71+O76</f>
        <v>0</v>
      </c>
      <c r="P49" s="34">
        <v>0</v>
      </c>
      <c r="Q49" s="34">
        <f>Q55+Q60+Q66+Q71+Q76</f>
        <v>0</v>
      </c>
      <c r="R49" s="34">
        <v>0</v>
      </c>
      <c r="S49" s="34">
        <v>0</v>
      </c>
      <c r="T49" s="34">
        <v>0</v>
      </c>
      <c r="U49" s="34">
        <f>U55+U60+U66+U71+U76</f>
        <v>0</v>
      </c>
      <c r="V49" s="34">
        <v>0</v>
      </c>
      <c r="W49" s="34">
        <f>W55+W60+W66+W71+W76</f>
        <v>0</v>
      </c>
      <c r="X49" s="34">
        <v>0</v>
      </c>
      <c r="Y49" s="34">
        <f>Y55+Y60+Y66+Y71+Y76</f>
        <v>0</v>
      </c>
      <c r="Z49" s="34">
        <v>0</v>
      </c>
      <c r="AA49" s="34">
        <f>AA55+AA60+AA66+AA71+AA76</f>
        <v>0</v>
      </c>
      <c r="AB49" s="34">
        <v>0</v>
      </c>
      <c r="AC49" s="34">
        <f>AC55+AC60+AC66+AC71+AC76</f>
        <v>0</v>
      </c>
      <c r="AD49" s="34">
        <v>0</v>
      </c>
      <c r="AE49" s="34"/>
      <c r="AF49" s="34"/>
      <c r="AG49" s="47">
        <f>AD49+AB49+Z49+X49+V49+T49+R49+P49+N49+L49+J49+H49</f>
        <v>0</v>
      </c>
      <c r="AH49" s="47">
        <f t="shared" si="11"/>
        <v>0</v>
      </c>
      <c r="AI49" s="96">
        <f t="shared" si="11"/>
        <v>0</v>
      </c>
      <c r="AK49" s="47">
        <f t="shared" si="4"/>
        <v>0</v>
      </c>
    </row>
    <row r="50" spans="1:37" s="17" customFormat="1" ht="18.75">
      <c r="A50" s="84" t="s">
        <v>13</v>
      </c>
      <c r="B50" s="33">
        <f>B61+B72+B77</f>
        <v>2913.9</v>
      </c>
      <c r="C50" s="33">
        <f>C61+C72+C77</f>
        <v>2712.5</v>
      </c>
      <c r="D50" s="33">
        <f>C50</f>
        <v>2712.5</v>
      </c>
      <c r="E50" s="33">
        <f>E61+E72+E77</f>
        <v>2712.5</v>
      </c>
      <c r="F50" s="33">
        <f>E50/B50*100</f>
        <v>93.08830090257044</v>
      </c>
      <c r="G50" s="33">
        <f>E50/C50*100</f>
        <v>100</v>
      </c>
      <c r="H50" s="34">
        <f>H61+H72+H77</f>
        <v>0</v>
      </c>
      <c r="I50" s="34">
        <f>I61+I72+I77</f>
        <v>0</v>
      </c>
      <c r="J50" s="34">
        <f>J61+J72+J77</f>
        <v>200.5</v>
      </c>
      <c r="K50" s="34">
        <f>K56+K61+K67+K72+K77</f>
        <v>200.5</v>
      </c>
      <c r="L50" s="34">
        <f>L61+L72+L77</f>
        <v>200.5</v>
      </c>
      <c r="M50" s="34">
        <f>M56+M61+M67+M72+M77</f>
        <v>200.5</v>
      </c>
      <c r="N50" s="34">
        <f>N61+N72+N77</f>
        <v>200.5</v>
      </c>
      <c r="O50" s="34">
        <f>O56+O61+O67+O72+O77</f>
        <v>200.5</v>
      </c>
      <c r="P50" s="34">
        <f>P61+P72+P77</f>
        <v>908</v>
      </c>
      <c r="Q50" s="34">
        <f>Q56+Q61+Q67+Q72+Q77</f>
        <v>756.934</v>
      </c>
      <c r="R50" s="34">
        <f>R61+R72+R77</f>
        <v>200.5</v>
      </c>
      <c r="S50" s="34">
        <f>S61+S77</f>
        <v>351.56600000000003</v>
      </c>
      <c r="T50" s="34">
        <f>T61+T72+T77</f>
        <v>200.5</v>
      </c>
      <c r="U50" s="34">
        <f>U56+U61+U67+U72+U77</f>
        <v>200.5</v>
      </c>
      <c r="V50" s="34">
        <f>V61+V72+V77</f>
        <v>200.5</v>
      </c>
      <c r="W50" s="34">
        <f>W56+W61+W67+W72+W77</f>
        <v>200.5</v>
      </c>
      <c r="X50" s="34">
        <f>X61+X72+X77</f>
        <v>200.5</v>
      </c>
      <c r="Y50" s="34">
        <f>Y56+Y61+Y67+Y72+Y77</f>
        <v>200.5</v>
      </c>
      <c r="Z50" s="34">
        <f>Z61+Z72+Z77</f>
        <v>200.5</v>
      </c>
      <c r="AA50" s="34">
        <f>AA56+AA61+AA67+AA72+AA77</f>
        <v>200.5</v>
      </c>
      <c r="AB50" s="34">
        <f>AB61+AB72+AB77</f>
        <v>200.5</v>
      </c>
      <c r="AC50" s="34">
        <f>AC56+AC61+AC67+AC72+AC77</f>
        <v>200.5</v>
      </c>
      <c r="AD50" s="34">
        <f>AD61+AD72+AD77</f>
        <v>201.4</v>
      </c>
      <c r="AE50" s="34"/>
      <c r="AF50" s="34"/>
      <c r="AG50" s="47">
        <f>AD50+AB50+Z50+X50+V50+T50+R50+P50+N50+L50+J50+H50</f>
        <v>2913.9</v>
      </c>
      <c r="AH50" s="47">
        <f t="shared" si="11"/>
        <v>2712.5</v>
      </c>
      <c r="AI50" s="96">
        <f t="shared" si="11"/>
        <v>2712.5</v>
      </c>
      <c r="AK50" s="47">
        <f t="shared" si="4"/>
        <v>0</v>
      </c>
    </row>
    <row r="51" spans="1:37" s="17" customFormat="1" ht="18.75">
      <c r="A51" s="84" t="s">
        <v>14</v>
      </c>
      <c r="B51" s="33">
        <f>B57+B62+B68++B78</f>
        <v>28791.918999999998</v>
      </c>
      <c r="C51" s="33">
        <f>C57+C62+C68+C78</f>
        <v>25783.175</v>
      </c>
      <c r="D51" s="33">
        <f>C51</f>
        <v>25783.175</v>
      </c>
      <c r="E51" s="33">
        <f>E57+E62+E68+E78</f>
        <v>23123.879999999997</v>
      </c>
      <c r="F51" s="33">
        <f>E51/B51*100</f>
        <v>80.31378526731754</v>
      </c>
      <c r="G51" s="33">
        <f>E51/C51*100</f>
        <v>89.6859289051872</v>
      </c>
      <c r="H51" s="34">
        <f aca="true" t="shared" si="12" ref="H51:AD51">H57+H62+H68+H78</f>
        <v>1632</v>
      </c>
      <c r="I51" s="34">
        <f>I57+I62+I68+I78</f>
        <v>627.04</v>
      </c>
      <c r="J51" s="34">
        <f t="shared" si="12"/>
        <v>1838.67</v>
      </c>
      <c r="K51" s="34">
        <f>K57+K62+K68+K73+K78</f>
        <v>2129.6699999999996</v>
      </c>
      <c r="L51" s="34">
        <f t="shared" si="12"/>
        <v>1654.75</v>
      </c>
      <c r="M51" s="34">
        <f>M57+M62+M68+M73+M78</f>
        <v>1962.863</v>
      </c>
      <c r="N51" s="34">
        <f t="shared" si="12"/>
        <v>2440.135</v>
      </c>
      <c r="O51" s="34">
        <f>O57+O62+O68+O73+O78</f>
        <v>2165.243</v>
      </c>
      <c r="P51" s="34">
        <f t="shared" si="12"/>
        <v>2493.6000000000004</v>
      </c>
      <c r="Q51" s="34">
        <f>Q57+Q62+Q68+Q73+Q78</f>
        <v>2097.883</v>
      </c>
      <c r="R51" s="34">
        <f t="shared" si="12"/>
        <v>1914.295</v>
      </c>
      <c r="S51" s="34">
        <f>S62+S68+S78</f>
        <v>2355.085</v>
      </c>
      <c r="T51" s="34">
        <f t="shared" si="12"/>
        <v>4374.68</v>
      </c>
      <c r="U51" s="34">
        <f>U57+U62+U68+U73+U78</f>
        <v>3009.129</v>
      </c>
      <c r="V51" s="34">
        <f t="shared" si="12"/>
        <v>2035.0430000000001</v>
      </c>
      <c r="W51" s="34">
        <f>W57+W62+W68+W73+W78</f>
        <v>2476.0879999999997</v>
      </c>
      <c r="X51" s="34">
        <f t="shared" si="12"/>
        <v>1594.893</v>
      </c>
      <c r="Y51" s="34">
        <f>Y57+Y62+Y68+Y73+Y78</f>
        <v>1374.893</v>
      </c>
      <c r="Z51" s="34">
        <f t="shared" si="12"/>
        <v>4284.866</v>
      </c>
      <c r="AA51" s="34">
        <f>AA57+AA62+AA68+AA73+AA78</f>
        <v>3404.541</v>
      </c>
      <c r="AB51" s="34">
        <f t="shared" si="12"/>
        <v>1520.243</v>
      </c>
      <c r="AC51" s="34">
        <f>AC57+AC62+AC68+AC73+AC78</f>
        <v>1521.445</v>
      </c>
      <c r="AD51" s="34">
        <f t="shared" si="12"/>
        <v>3008.744</v>
      </c>
      <c r="AE51" s="34"/>
      <c r="AF51" s="34"/>
      <c r="AG51" s="47">
        <f>AD51+AB51+Z51+X51+V51+T51+R51+P51+N51+L51+J51+H51</f>
        <v>28791.918999999994</v>
      </c>
      <c r="AH51" s="47">
        <f t="shared" si="11"/>
        <v>25783.175</v>
      </c>
      <c r="AI51" s="96">
        <f t="shared" si="11"/>
        <v>23123.88</v>
      </c>
      <c r="AK51" s="47">
        <f t="shared" si="4"/>
        <v>2659.295000000002</v>
      </c>
    </row>
    <row r="52" spans="1:37" s="17" customFormat="1" ht="18.75">
      <c r="A52" s="84" t="s">
        <v>53</v>
      </c>
      <c r="B52" s="33">
        <f>B79</f>
        <v>532</v>
      </c>
      <c r="C52" s="33">
        <f>C79</f>
        <v>532</v>
      </c>
      <c r="D52" s="33">
        <f>C52</f>
        <v>532</v>
      </c>
      <c r="E52" s="33">
        <f>E79</f>
        <v>532</v>
      </c>
      <c r="F52" s="33">
        <f>E52/B52*100</f>
        <v>100</v>
      </c>
      <c r="G52" s="33">
        <f>E52/C52*100</f>
        <v>100</v>
      </c>
      <c r="H52" s="34">
        <f>H79</f>
        <v>0</v>
      </c>
      <c r="I52" s="34">
        <f>I79</f>
        <v>0</v>
      </c>
      <c r="J52" s="34">
        <f>J79</f>
        <v>532</v>
      </c>
      <c r="K52" s="34">
        <f>K79</f>
        <v>0</v>
      </c>
      <c r="L52" s="34">
        <v>0</v>
      </c>
      <c r="M52" s="34">
        <f>M79</f>
        <v>532</v>
      </c>
      <c r="N52" s="34">
        <v>0</v>
      </c>
      <c r="O52" s="34">
        <f>O79</f>
        <v>0</v>
      </c>
      <c r="P52" s="34">
        <v>0</v>
      </c>
      <c r="Q52" s="34">
        <f>Q79</f>
        <v>0</v>
      </c>
      <c r="R52" s="34">
        <v>0</v>
      </c>
      <c r="S52" s="34">
        <v>0</v>
      </c>
      <c r="T52" s="34">
        <v>0</v>
      </c>
      <c r="U52" s="34">
        <f>U79</f>
        <v>0</v>
      </c>
      <c r="V52" s="34">
        <v>0</v>
      </c>
      <c r="W52" s="34">
        <f>W79</f>
        <v>0</v>
      </c>
      <c r="X52" s="34">
        <v>0</v>
      </c>
      <c r="Y52" s="34">
        <f>Y79</f>
        <v>0</v>
      </c>
      <c r="Z52" s="34">
        <v>0</v>
      </c>
      <c r="AA52" s="34">
        <f>AA79</f>
        <v>0</v>
      </c>
      <c r="AB52" s="34">
        <v>0</v>
      </c>
      <c r="AC52" s="34">
        <f>AC79</f>
        <v>0</v>
      </c>
      <c r="AD52" s="34">
        <v>0</v>
      </c>
      <c r="AE52" s="34"/>
      <c r="AF52" s="34"/>
      <c r="AG52" s="47">
        <f>AD52+AB52+Z52+X52+V52+T52+R52+P52+N52+L52+J52+H52</f>
        <v>532</v>
      </c>
      <c r="AH52" s="47">
        <f t="shared" si="11"/>
        <v>532</v>
      </c>
      <c r="AI52" s="96">
        <f t="shared" si="11"/>
        <v>532</v>
      </c>
      <c r="AK52" s="47">
        <f t="shared" si="4"/>
        <v>0</v>
      </c>
    </row>
    <row r="53" spans="1:37" s="17" customFormat="1" ht="37.5">
      <c r="A53" s="87" t="s">
        <v>26</v>
      </c>
      <c r="B53" s="22"/>
      <c r="C53" s="22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1"/>
      <c r="Y53" s="21"/>
      <c r="Z53" s="21"/>
      <c r="AA53" s="21"/>
      <c r="AB53" s="21"/>
      <c r="AC53" s="21"/>
      <c r="AD53" s="21"/>
      <c r="AE53" s="21"/>
      <c r="AF53" s="136" t="s">
        <v>71</v>
      </c>
      <c r="AG53" s="47"/>
      <c r="AH53" s="47"/>
      <c r="AI53" s="96"/>
      <c r="AK53" s="47">
        <f t="shared" si="4"/>
        <v>0</v>
      </c>
    </row>
    <row r="54" spans="1:37" s="17" customFormat="1" ht="18.75">
      <c r="A54" s="88" t="s">
        <v>16</v>
      </c>
      <c r="B54" s="20">
        <f>B57</f>
        <v>314.7</v>
      </c>
      <c r="C54" s="20">
        <f>C57</f>
        <v>314.7</v>
      </c>
      <c r="D54" s="20">
        <f>D57</f>
        <v>314.7</v>
      </c>
      <c r="E54" s="20">
        <f>E57</f>
        <v>314.7</v>
      </c>
      <c r="F54" s="20">
        <f>E54/B54*100</f>
        <v>100</v>
      </c>
      <c r="G54" s="20">
        <f>E54/C54*100</f>
        <v>100</v>
      </c>
      <c r="H54" s="21">
        <f>H57</f>
        <v>0</v>
      </c>
      <c r="I54" s="21">
        <f>I57</f>
        <v>0</v>
      </c>
      <c r="J54" s="21">
        <f>J57</f>
        <v>0</v>
      </c>
      <c r="K54" s="21">
        <f>K55+K56+K57</f>
        <v>0</v>
      </c>
      <c r="L54" s="21">
        <f>L57</f>
        <v>0</v>
      </c>
      <c r="M54" s="21">
        <f>M55+M56+M57</f>
        <v>0</v>
      </c>
      <c r="N54" s="21">
        <f>N57</f>
        <v>0</v>
      </c>
      <c r="O54" s="21">
        <f>O55+O56+O57</f>
        <v>0</v>
      </c>
      <c r="P54" s="21">
        <f>P57</f>
        <v>0</v>
      </c>
      <c r="Q54" s="21">
        <f>Q55+Q56+Q57</f>
        <v>0</v>
      </c>
      <c r="R54" s="21">
        <f>R57</f>
        <v>0</v>
      </c>
      <c r="S54" s="21">
        <f>S55+S56+S57</f>
        <v>0</v>
      </c>
      <c r="T54" s="21">
        <f>T57</f>
        <v>0</v>
      </c>
      <c r="U54" s="21">
        <f>U55+U56+U57</f>
        <v>0</v>
      </c>
      <c r="V54" s="21">
        <f>V57</f>
        <v>314.7</v>
      </c>
      <c r="W54" s="21">
        <f>W55+W56+W57</f>
        <v>314.7</v>
      </c>
      <c r="X54" s="21">
        <f>X57</f>
        <v>0</v>
      </c>
      <c r="Y54" s="21">
        <f>Y55+Y56+Y57</f>
        <v>0</v>
      </c>
      <c r="Z54" s="21">
        <f>Z57</f>
        <v>0</v>
      </c>
      <c r="AA54" s="21">
        <f>AA55+AA56+AA57</f>
        <v>0</v>
      </c>
      <c r="AB54" s="21">
        <f>AB57</f>
        <v>0</v>
      </c>
      <c r="AC54" s="21">
        <f>AC55+AC56+AC57</f>
        <v>0</v>
      </c>
      <c r="AD54" s="21">
        <f>AD57</f>
        <v>0</v>
      </c>
      <c r="AE54" s="21"/>
      <c r="AF54" s="137"/>
      <c r="AG54" s="47"/>
      <c r="AH54" s="47"/>
      <c r="AI54" s="96"/>
      <c r="AK54" s="47">
        <f t="shared" si="4"/>
        <v>0</v>
      </c>
    </row>
    <row r="55" spans="1:37" s="52" customFormat="1" ht="18.75">
      <c r="A55" s="86" t="s">
        <v>15</v>
      </c>
      <c r="B55" s="22">
        <v>0</v>
      </c>
      <c r="C55" s="22">
        <f>H55+J55+L55+N55+P55+R55+T55+V55+X55+Z55+AB55</f>
        <v>0</v>
      </c>
      <c r="D55" s="22">
        <f>C55</f>
        <v>0</v>
      </c>
      <c r="E55" s="22">
        <f>I55+K55+M55+O55+Q55+S55+U55+W55+Y55+AA55+AC55</f>
        <v>0</v>
      </c>
      <c r="F55" s="22"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/>
      <c r="AF55" s="137"/>
      <c r="AG55" s="47"/>
      <c r="AH55" s="47"/>
      <c r="AI55" s="96"/>
      <c r="AK55" s="47">
        <f t="shared" si="4"/>
        <v>0</v>
      </c>
    </row>
    <row r="56" spans="1:37" s="52" customFormat="1" ht="18.75">
      <c r="A56" s="86" t="s">
        <v>13</v>
      </c>
      <c r="B56" s="22">
        <v>0</v>
      </c>
      <c r="C56" s="22">
        <f>H56+J56+L56+N56+P56+R56+T56+V56+X56+Z56+AB56</f>
        <v>0</v>
      </c>
      <c r="D56" s="22">
        <f>C56</f>
        <v>0</v>
      </c>
      <c r="E56" s="22">
        <f>I56+K56+M56+O56+Q56+S56+U56+W56+Y56+AA56+AC56</f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/>
      <c r="AF56" s="137"/>
      <c r="AG56" s="47"/>
      <c r="AH56" s="47"/>
      <c r="AI56" s="96"/>
      <c r="AK56" s="47">
        <f t="shared" si="4"/>
        <v>0</v>
      </c>
    </row>
    <row r="57" spans="1:37" s="10" customFormat="1" ht="18.75">
      <c r="A57" s="86" t="s">
        <v>14</v>
      </c>
      <c r="B57" s="26">
        <f>H57+J57+L57+N57+P57+R57+T57+V57+X57+Z57+AB57+AD57</f>
        <v>314.7</v>
      </c>
      <c r="C57" s="26">
        <f>H57+J57+L57+N57+P57+R57+T57+V57+X57+Z57+AB57</f>
        <v>314.7</v>
      </c>
      <c r="D57" s="26">
        <f>C57</f>
        <v>314.7</v>
      </c>
      <c r="E57" s="26">
        <f>I57+K57+M57+O57+Q57+S57+U57+W57+Y57+AA57+AC57</f>
        <v>314.7</v>
      </c>
      <c r="F57" s="26">
        <f>E57/B57*100</f>
        <v>100</v>
      </c>
      <c r="G57" s="26">
        <f>E57/C57*100</f>
        <v>100</v>
      </c>
      <c r="H57" s="27">
        <v>0</v>
      </c>
      <c r="I57" s="27">
        <v>0</v>
      </c>
      <c r="J57" s="27">
        <v>0</v>
      </c>
      <c r="K57" s="23">
        <v>0</v>
      </c>
      <c r="L57" s="27">
        <v>0</v>
      </c>
      <c r="M57" s="23">
        <v>0</v>
      </c>
      <c r="N57" s="27">
        <v>0</v>
      </c>
      <c r="O57" s="23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314.7</v>
      </c>
      <c r="W57" s="27">
        <v>314.7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/>
      <c r="AF57" s="138"/>
      <c r="AG57" s="47"/>
      <c r="AH57" s="47"/>
      <c r="AI57" s="96"/>
      <c r="AK57" s="47">
        <f t="shared" si="4"/>
        <v>0</v>
      </c>
    </row>
    <row r="58" spans="1:37" s="10" customFormat="1" ht="36.75" customHeight="1">
      <c r="A58" s="86" t="s">
        <v>27</v>
      </c>
      <c r="B58" s="24"/>
      <c r="C58" s="24"/>
      <c r="D58" s="24"/>
      <c r="E58" s="24"/>
      <c r="F58" s="24"/>
      <c r="G58" s="24"/>
      <c r="H58" s="25"/>
      <c r="I58" s="25"/>
      <c r="J58" s="25"/>
      <c r="K58" s="23"/>
      <c r="L58" s="25"/>
      <c r="M58" s="23"/>
      <c r="N58" s="25"/>
      <c r="O58" s="2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133" t="s">
        <v>69</v>
      </c>
      <c r="AG58" s="47"/>
      <c r="AH58" s="47"/>
      <c r="AI58" s="96"/>
      <c r="AK58" s="47">
        <f t="shared" si="4"/>
        <v>0</v>
      </c>
    </row>
    <row r="59" spans="1:37" s="10" customFormat="1" ht="18.75" customHeight="1">
      <c r="A59" s="85" t="s">
        <v>16</v>
      </c>
      <c r="B59" s="24">
        <f>B61+B62</f>
        <v>847.3</v>
      </c>
      <c r="C59" s="24">
        <f>C61+C62</f>
        <v>847.3</v>
      </c>
      <c r="D59" s="24">
        <f>D61+D62</f>
        <v>847.3</v>
      </c>
      <c r="E59" s="24">
        <f>E61+E62</f>
        <v>847.3</v>
      </c>
      <c r="F59" s="24">
        <f>E59/B59*100</f>
        <v>100</v>
      </c>
      <c r="G59" s="24">
        <f>E59/C59*100</f>
        <v>100</v>
      </c>
      <c r="H59" s="25">
        <f>H61+H62</f>
        <v>0</v>
      </c>
      <c r="I59" s="25">
        <f>I61+I62</f>
        <v>0</v>
      </c>
      <c r="J59" s="25">
        <f>J61+J62</f>
        <v>0</v>
      </c>
      <c r="K59" s="21">
        <f>K60+K61+K62</f>
        <v>0</v>
      </c>
      <c r="L59" s="25">
        <f>L61+L62</f>
        <v>0</v>
      </c>
      <c r="M59" s="21">
        <f>M60+M61+M62</f>
        <v>0</v>
      </c>
      <c r="N59" s="25">
        <f>N61+N62</f>
        <v>0</v>
      </c>
      <c r="O59" s="21">
        <f>O60+O61+O62</f>
        <v>0</v>
      </c>
      <c r="P59" s="25">
        <f>P61+P62</f>
        <v>847.3</v>
      </c>
      <c r="Q59" s="25">
        <f>Q60+Q61+Q62</f>
        <v>658.2750000000001</v>
      </c>
      <c r="R59" s="25">
        <f>R61+R62</f>
        <v>0</v>
      </c>
      <c r="S59" s="25">
        <f>S60+S61+S62</f>
        <v>189.025</v>
      </c>
      <c r="T59" s="25">
        <f>T61+T62</f>
        <v>0</v>
      </c>
      <c r="U59" s="25">
        <f>U60+U61+U62</f>
        <v>0</v>
      </c>
      <c r="V59" s="25">
        <f>V61+V62</f>
        <v>0</v>
      </c>
      <c r="W59" s="25">
        <f>W60+W61+W62</f>
        <v>0</v>
      </c>
      <c r="X59" s="25">
        <f>X61+X62</f>
        <v>0</v>
      </c>
      <c r="Y59" s="25">
        <f>Y60+Y61+Y62</f>
        <v>0</v>
      </c>
      <c r="Z59" s="25">
        <f>Z61+Z62</f>
        <v>0</v>
      </c>
      <c r="AA59" s="25">
        <f>AA60+AA61+AA62</f>
        <v>0</v>
      </c>
      <c r="AB59" s="25">
        <f>AB61+AB62</f>
        <v>0</v>
      </c>
      <c r="AC59" s="25">
        <f>AC60+AC61+AC62</f>
        <v>0</v>
      </c>
      <c r="AD59" s="25">
        <f>AD61+AD62</f>
        <v>0</v>
      </c>
      <c r="AE59" s="25"/>
      <c r="AF59" s="134"/>
      <c r="AG59" s="47"/>
      <c r="AH59" s="47"/>
      <c r="AI59" s="96"/>
      <c r="AK59" s="47">
        <f t="shared" si="4"/>
        <v>0</v>
      </c>
    </row>
    <row r="60" spans="1:37" s="51" customFormat="1" ht="18.75">
      <c r="A60" s="86" t="s">
        <v>15</v>
      </c>
      <c r="B60" s="26">
        <v>0</v>
      </c>
      <c r="C60" s="26">
        <f>H60+J60+L60+N60+P60+R60+T60+V60+X60+Z60+AB60</f>
        <v>0</v>
      </c>
      <c r="D60" s="26">
        <f>C60</f>
        <v>0</v>
      </c>
      <c r="E60" s="26">
        <f>I60+K60+M60+O60+Q60+S60+U60+W60+Y60+AA60+AC60</f>
        <v>0</v>
      </c>
      <c r="F60" s="26">
        <v>0</v>
      </c>
      <c r="G60" s="26">
        <v>0</v>
      </c>
      <c r="H60" s="27">
        <v>0</v>
      </c>
      <c r="I60" s="27">
        <v>0</v>
      </c>
      <c r="J60" s="27">
        <v>0</v>
      </c>
      <c r="K60" s="23">
        <v>0</v>
      </c>
      <c r="L60" s="27">
        <v>0</v>
      </c>
      <c r="M60" s="23">
        <v>0</v>
      </c>
      <c r="N60" s="27">
        <v>0</v>
      </c>
      <c r="O60" s="23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/>
      <c r="AF60" s="134"/>
      <c r="AG60" s="47"/>
      <c r="AH60" s="47"/>
      <c r="AI60" s="96"/>
      <c r="AK60" s="47">
        <f t="shared" si="4"/>
        <v>0</v>
      </c>
    </row>
    <row r="61" spans="1:37" s="10" customFormat="1" ht="18.75">
      <c r="A61" s="86" t="s">
        <v>13</v>
      </c>
      <c r="B61" s="26">
        <f>H61+J61+L61+N61+P61+R61+T61+V61+X61+Z61+AB61+AD61</f>
        <v>637.5</v>
      </c>
      <c r="C61" s="26">
        <f>H61+J61+L61+N61+P61+R61+T61+V61+X61+Z61+AB61</f>
        <v>637.5</v>
      </c>
      <c r="D61" s="26">
        <f>C61</f>
        <v>637.5</v>
      </c>
      <c r="E61" s="26">
        <f>I61+K61+M61+O61+Q61+S61+U61+W61+Y61+AA61+AC61</f>
        <v>637.5</v>
      </c>
      <c r="F61" s="26">
        <f>E61/B61*100</f>
        <v>100</v>
      </c>
      <c r="G61" s="26">
        <f>E61/C61*100</f>
        <v>100</v>
      </c>
      <c r="H61" s="27">
        <v>0</v>
      </c>
      <c r="I61" s="27">
        <v>0</v>
      </c>
      <c r="J61" s="27">
        <v>0</v>
      </c>
      <c r="K61" s="23">
        <v>0</v>
      </c>
      <c r="L61" s="27">
        <v>0</v>
      </c>
      <c r="M61" s="23">
        <v>0</v>
      </c>
      <c r="N61" s="27">
        <v>0</v>
      </c>
      <c r="O61" s="23">
        <v>0</v>
      </c>
      <c r="P61" s="27">
        <v>637.5</v>
      </c>
      <c r="Q61" s="27">
        <v>486.434</v>
      </c>
      <c r="R61" s="27">
        <v>0</v>
      </c>
      <c r="S61" s="27">
        <v>151.066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/>
      <c r="AF61" s="134"/>
      <c r="AG61" s="47"/>
      <c r="AH61" s="47"/>
      <c r="AI61" s="96"/>
      <c r="AK61" s="47">
        <f t="shared" si="4"/>
        <v>0</v>
      </c>
    </row>
    <row r="62" spans="1:37" s="10" customFormat="1" ht="18.75">
      <c r="A62" s="86" t="s">
        <v>14</v>
      </c>
      <c r="B62" s="26">
        <f>H62+J62+L62+N62+R62+P62+T62+V62+X62+Z62+AB62+AD62</f>
        <v>209.8</v>
      </c>
      <c r="C62" s="26">
        <f>H62+J62+L62+N62+P62+R62+T62+V62+X62+Z62+AB62</f>
        <v>209.8</v>
      </c>
      <c r="D62" s="26">
        <f>C62</f>
        <v>209.8</v>
      </c>
      <c r="E62" s="26">
        <f>I62+K62+M62+O62+Q62+S62+U62+W62+Y62+AA62+AC62</f>
        <v>209.8</v>
      </c>
      <c r="F62" s="26">
        <f>E62/B62*100</f>
        <v>100</v>
      </c>
      <c r="G62" s="26">
        <f>E62/C62*100</f>
        <v>100</v>
      </c>
      <c r="H62" s="27">
        <v>0</v>
      </c>
      <c r="I62" s="27">
        <v>0</v>
      </c>
      <c r="J62" s="27">
        <v>0</v>
      </c>
      <c r="K62" s="23">
        <v>0</v>
      </c>
      <c r="L62" s="27">
        <v>0</v>
      </c>
      <c r="M62" s="23">
        <v>0</v>
      </c>
      <c r="N62" s="27">
        <v>0</v>
      </c>
      <c r="O62" s="23">
        <v>0</v>
      </c>
      <c r="P62" s="27">
        <v>209.8</v>
      </c>
      <c r="Q62" s="27">
        <v>171.841</v>
      </c>
      <c r="R62" s="27">
        <v>0</v>
      </c>
      <c r="S62" s="27">
        <v>37.959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/>
      <c r="AF62" s="134"/>
      <c r="AG62" s="47"/>
      <c r="AH62" s="47"/>
      <c r="AI62" s="96"/>
      <c r="AK62" s="47">
        <f t="shared" si="4"/>
        <v>0</v>
      </c>
    </row>
    <row r="63" spans="1:37" s="10" customFormat="1" ht="18" customHeight="1">
      <c r="A63" s="39" t="s">
        <v>55</v>
      </c>
      <c r="B63" s="40">
        <f>H63+J63+L63+N63+P63+R63+T63+V63+X63+Z63+AB63+AD63</f>
        <v>112.5</v>
      </c>
      <c r="C63" s="40">
        <f>H63+J63+L63+N63+P63+R63+T63+V63+X63+Z63+AB63</f>
        <v>112.5</v>
      </c>
      <c r="D63" s="40">
        <f>C63</f>
        <v>112.5</v>
      </c>
      <c r="E63" s="40">
        <f>I63+K63+M63+O63+Q63+S63+U63+W63+Y63+AA63+AC63</f>
        <v>112.5</v>
      </c>
      <c r="F63" s="40">
        <f>E63/B63*100</f>
        <v>100</v>
      </c>
      <c r="G63" s="40">
        <f>E63/C63*100</f>
        <v>100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112.5</v>
      </c>
      <c r="Q63" s="41">
        <v>85.841</v>
      </c>
      <c r="R63" s="41">
        <v>0</v>
      </c>
      <c r="S63" s="41">
        <v>26.659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/>
      <c r="AF63" s="135"/>
      <c r="AG63" s="47"/>
      <c r="AH63" s="47"/>
      <c r="AI63" s="96"/>
      <c r="AK63" s="47">
        <f t="shared" si="4"/>
        <v>0</v>
      </c>
    </row>
    <row r="64" spans="1:37" s="10" customFormat="1" ht="37.5">
      <c r="A64" s="54" t="s">
        <v>28</v>
      </c>
      <c r="B64" s="24"/>
      <c r="C64" s="24"/>
      <c r="D64" s="24"/>
      <c r="E64" s="24"/>
      <c r="F64" s="24"/>
      <c r="G64" s="24"/>
      <c r="H64" s="25"/>
      <c r="I64" s="25"/>
      <c r="J64" s="25"/>
      <c r="K64" s="23"/>
      <c r="L64" s="25"/>
      <c r="M64" s="23"/>
      <c r="N64" s="25"/>
      <c r="O64" s="2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133"/>
      <c r="AG64" s="47"/>
      <c r="AH64" s="47"/>
      <c r="AI64" s="96"/>
      <c r="AK64" s="47">
        <f t="shared" si="4"/>
        <v>0</v>
      </c>
    </row>
    <row r="65" spans="1:37" s="10" customFormat="1" ht="18.75" customHeight="1">
      <c r="A65" s="85" t="s">
        <v>16</v>
      </c>
      <c r="B65" s="24">
        <f>B68</f>
        <v>500</v>
      </c>
      <c r="C65" s="24">
        <f>C68</f>
        <v>500</v>
      </c>
      <c r="D65" s="24">
        <f>D68</f>
        <v>500</v>
      </c>
      <c r="E65" s="24">
        <f>E68</f>
        <v>500</v>
      </c>
      <c r="F65" s="24">
        <f>E65/B65*100</f>
        <v>100</v>
      </c>
      <c r="G65" s="24">
        <f>E65/C65*100</f>
        <v>100</v>
      </c>
      <c r="H65" s="25">
        <f>H68</f>
        <v>0</v>
      </c>
      <c r="I65" s="25">
        <f>I68</f>
        <v>0</v>
      </c>
      <c r="J65" s="25">
        <f>J68</f>
        <v>93.97</v>
      </c>
      <c r="K65" s="21">
        <f>K66+K67+K68</f>
        <v>62.47</v>
      </c>
      <c r="L65" s="25">
        <f>L68</f>
        <v>193.05</v>
      </c>
      <c r="M65" s="21">
        <f>M66+M67+M68</f>
        <v>171.75</v>
      </c>
      <c r="N65" s="25">
        <f>N68</f>
        <v>82.635</v>
      </c>
      <c r="O65" s="21">
        <f>O66+O67+O68</f>
        <v>133.135</v>
      </c>
      <c r="P65" s="25">
        <f>P68</f>
        <v>0</v>
      </c>
      <c r="Q65" s="25">
        <f>Q66+Q67+Q68</f>
        <v>0</v>
      </c>
      <c r="R65" s="25">
        <f>R68</f>
        <v>68.995</v>
      </c>
      <c r="S65" s="25">
        <f>S66+S67+S68</f>
        <v>68.995</v>
      </c>
      <c r="T65" s="25">
        <f>T68</f>
        <v>0</v>
      </c>
      <c r="U65" s="25">
        <f>U66+U67+U68</f>
        <v>0</v>
      </c>
      <c r="V65" s="25">
        <f>V68</f>
        <v>0</v>
      </c>
      <c r="W65" s="25">
        <f>W66+W67+W68</f>
        <v>0</v>
      </c>
      <c r="X65" s="25">
        <f>X68</f>
        <v>36.75</v>
      </c>
      <c r="Y65" s="25">
        <f>Y66+Y67+Y68</f>
        <v>36.75</v>
      </c>
      <c r="Z65" s="25">
        <f>Z68</f>
        <v>24.6</v>
      </c>
      <c r="AA65" s="25">
        <f>AA66+AA67+AA68</f>
        <v>26.9</v>
      </c>
      <c r="AB65" s="25">
        <f>AB68</f>
        <v>0</v>
      </c>
      <c r="AC65" s="25">
        <f>AC66+AC67+AC68</f>
        <v>0</v>
      </c>
      <c r="AD65" s="25">
        <f>AD68</f>
        <v>0</v>
      </c>
      <c r="AE65" s="25"/>
      <c r="AF65" s="134"/>
      <c r="AG65" s="47"/>
      <c r="AH65" s="47"/>
      <c r="AI65" s="96"/>
      <c r="AK65" s="47">
        <f t="shared" si="4"/>
        <v>0</v>
      </c>
    </row>
    <row r="66" spans="1:37" s="51" customFormat="1" ht="18.75">
      <c r="A66" s="86" t="s">
        <v>15</v>
      </c>
      <c r="B66" s="26">
        <v>0</v>
      </c>
      <c r="C66" s="26">
        <f>H66+J66+L66+N66+P66+R66+T66+V66+X66+Z66+AB66</f>
        <v>0</v>
      </c>
      <c r="D66" s="26">
        <f>C66</f>
        <v>0</v>
      </c>
      <c r="E66" s="26">
        <f>I66+K66+M66+O66+Q66+S66+U66+W66+Y66+AA66+AC66</f>
        <v>0</v>
      </c>
      <c r="F66" s="26">
        <v>0</v>
      </c>
      <c r="G66" s="26">
        <v>0</v>
      </c>
      <c r="H66" s="27">
        <v>0</v>
      </c>
      <c r="I66" s="27">
        <f>+K66+M66+O66+Q66</f>
        <v>0</v>
      </c>
      <c r="J66" s="27">
        <v>0</v>
      </c>
      <c r="K66" s="23">
        <v>0</v>
      </c>
      <c r="L66" s="27">
        <v>0</v>
      </c>
      <c r="M66" s="23">
        <v>0</v>
      </c>
      <c r="N66" s="27">
        <v>0</v>
      </c>
      <c r="O66" s="23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/>
      <c r="AF66" s="134"/>
      <c r="AG66" s="47"/>
      <c r="AH66" s="47"/>
      <c r="AI66" s="96"/>
      <c r="AK66" s="47">
        <f t="shared" si="4"/>
        <v>0</v>
      </c>
    </row>
    <row r="67" spans="1:37" s="51" customFormat="1" ht="18.75">
      <c r="A67" s="86" t="s">
        <v>13</v>
      </c>
      <c r="B67" s="26">
        <v>0</v>
      </c>
      <c r="C67" s="26">
        <f>H67+J67+L67+N67+P67+R67+T67+V67+X67+Z67+AB67</f>
        <v>0</v>
      </c>
      <c r="D67" s="26">
        <f>C67</f>
        <v>0</v>
      </c>
      <c r="E67" s="26">
        <f>I67+K67+M67+O67+Q67+S67+U67+W67+Y67+AA67+AC67</f>
        <v>0</v>
      </c>
      <c r="F67" s="26">
        <v>0</v>
      </c>
      <c r="G67" s="26">
        <v>0</v>
      </c>
      <c r="H67" s="27">
        <v>0</v>
      </c>
      <c r="I67" s="27">
        <v>0</v>
      </c>
      <c r="J67" s="27">
        <v>0</v>
      </c>
      <c r="K67" s="23">
        <v>0</v>
      </c>
      <c r="L67" s="27">
        <v>0</v>
      </c>
      <c r="M67" s="23">
        <v>0</v>
      </c>
      <c r="N67" s="27">
        <v>0</v>
      </c>
      <c r="O67" s="23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/>
      <c r="AF67" s="134"/>
      <c r="AG67" s="47"/>
      <c r="AH67" s="47"/>
      <c r="AI67" s="96"/>
      <c r="AK67" s="47">
        <f t="shared" si="4"/>
        <v>0</v>
      </c>
    </row>
    <row r="68" spans="1:37" s="10" customFormat="1" ht="18.75">
      <c r="A68" s="86" t="s">
        <v>14</v>
      </c>
      <c r="B68" s="26">
        <f>H68+J68+L68+N68+P68+R68+T68+V68+X68+Z68+AB68+AD68</f>
        <v>500</v>
      </c>
      <c r="C68" s="26">
        <f>H68+J68+L68+N68+P68+R68+T68+V68+X68+Z68+AB68</f>
        <v>500</v>
      </c>
      <c r="D68" s="26">
        <f>C68</f>
        <v>500</v>
      </c>
      <c r="E68" s="26">
        <f>I68+K68+M68+O68+Q68+S68+U68+W68+Y68+AA68+AC68</f>
        <v>500</v>
      </c>
      <c r="F68" s="26">
        <f>E68/B68*100</f>
        <v>100</v>
      </c>
      <c r="G68" s="26">
        <f>E68/C68*100</f>
        <v>100</v>
      </c>
      <c r="H68" s="27">
        <v>0</v>
      </c>
      <c r="I68" s="27">
        <v>0</v>
      </c>
      <c r="J68" s="27">
        <v>93.97</v>
      </c>
      <c r="K68" s="23">
        <v>62.47</v>
      </c>
      <c r="L68" s="27">
        <v>193.05</v>
      </c>
      <c r="M68" s="23">
        <v>171.75</v>
      </c>
      <c r="N68" s="27">
        <v>82.635</v>
      </c>
      <c r="O68" s="23">
        <v>133.135</v>
      </c>
      <c r="P68" s="27">
        <v>0</v>
      </c>
      <c r="Q68" s="27">
        <v>0</v>
      </c>
      <c r="R68" s="27">
        <v>68.995</v>
      </c>
      <c r="S68" s="27">
        <v>68.995</v>
      </c>
      <c r="T68" s="27">
        <v>0</v>
      </c>
      <c r="U68" s="27">
        <v>0</v>
      </c>
      <c r="V68" s="27">
        <v>0</v>
      </c>
      <c r="W68" s="27">
        <v>0</v>
      </c>
      <c r="X68" s="27">
        <v>36.75</v>
      </c>
      <c r="Y68" s="27">
        <v>36.75</v>
      </c>
      <c r="Z68" s="27">
        <v>24.6</v>
      </c>
      <c r="AA68" s="27">
        <v>26.9</v>
      </c>
      <c r="AB68" s="27">
        <v>0</v>
      </c>
      <c r="AC68" s="27">
        <v>0</v>
      </c>
      <c r="AD68" s="27">
        <v>0</v>
      </c>
      <c r="AE68" s="27"/>
      <c r="AF68" s="135"/>
      <c r="AG68" s="47"/>
      <c r="AH68" s="47"/>
      <c r="AI68" s="96"/>
      <c r="AK68" s="47">
        <f t="shared" si="4"/>
        <v>0</v>
      </c>
    </row>
    <row r="69" spans="1:37" s="10" customFormat="1" ht="18.75" customHeight="1">
      <c r="A69" s="87" t="s">
        <v>40</v>
      </c>
      <c r="B69" s="26"/>
      <c r="C69" s="26"/>
      <c r="D69" s="26"/>
      <c r="E69" s="26"/>
      <c r="F69" s="26"/>
      <c r="G69" s="26"/>
      <c r="H69" s="27"/>
      <c r="I69" s="27"/>
      <c r="J69" s="27"/>
      <c r="K69" s="23"/>
      <c r="L69" s="27"/>
      <c r="M69" s="23"/>
      <c r="N69" s="27"/>
      <c r="O69" s="2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111"/>
      <c r="AG69" s="47"/>
      <c r="AH69" s="47"/>
      <c r="AI69" s="96"/>
      <c r="AK69" s="47">
        <f t="shared" si="4"/>
        <v>0</v>
      </c>
    </row>
    <row r="70" spans="1:37" s="10" customFormat="1" ht="18.75" customHeight="1">
      <c r="A70" s="85" t="s">
        <v>16</v>
      </c>
      <c r="B70" s="24">
        <f>B72</f>
        <v>70</v>
      </c>
      <c r="C70" s="24">
        <f>C72</f>
        <v>70</v>
      </c>
      <c r="D70" s="24">
        <f>D72</f>
        <v>70</v>
      </c>
      <c r="E70" s="24">
        <f>E72</f>
        <v>70</v>
      </c>
      <c r="F70" s="24">
        <f>E70/B70*100</f>
        <v>100</v>
      </c>
      <c r="G70" s="24">
        <f>E70/C70*100</f>
        <v>100</v>
      </c>
      <c r="H70" s="25">
        <f>H72</f>
        <v>0</v>
      </c>
      <c r="I70" s="25">
        <f>I72</f>
        <v>0</v>
      </c>
      <c r="J70" s="25">
        <f>J72</f>
        <v>0</v>
      </c>
      <c r="K70" s="21">
        <f>K71+K72+K73</f>
        <v>0</v>
      </c>
      <c r="L70" s="25">
        <f>L72</f>
        <v>0</v>
      </c>
      <c r="M70" s="21">
        <f>M71+M72+M73</f>
        <v>0</v>
      </c>
      <c r="N70" s="25">
        <f>N72</f>
        <v>0</v>
      </c>
      <c r="O70" s="21">
        <f>O71+O72+O73</f>
        <v>0</v>
      </c>
      <c r="P70" s="25">
        <f>P72</f>
        <v>70</v>
      </c>
      <c r="Q70" s="25">
        <f>Q71+Q72+Q73</f>
        <v>70</v>
      </c>
      <c r="R70" s="25">
        <f>R72</f>
        <v>0</v>
      </c>
      <c r="S70" s="25">
        <f>S71+S72+S73</f>
        <v>0</v>
      </c>
      <c r="T70" s="25">
        <f>T72</f>
        <v>0</v>
      </c>
      <c r="U70" s="25">
        <f>U71+U72+U73</f>
        <v>0</v>
      </c>
      <c r="V70" s="25">
        <f>V72</f>
        <v>0</v>
      </c>
      <c r="W70" s="25">
        <f>W71+W72+W73</f>
        <v>0</v>
      </c>
      <c r="X70" s="25">
        <f>X72</f>
        <v>0</v>
      </c>
      <c r="Y70" s="25">
        <f>Y71+Y72+Y73</f>
        <v>0</v>
      </c>
      <c r="Z70" s="25">
        <f>Z72</f>
        <v>0</v>
      </c>
      <c r="AA70" s="25">
        <f>AA71+AA72+AA73</f>
        <v>0</v>
      </c>
      <c r="AB70" s="25">
        <f>AB72</f>
        <v>0</v>
      </c>
      <c r="AC70" s="25">
        <f>AC71+AC72+AC73</f>
        <v>0</v>
      </c>
      <c r="AD70" s="25">
        <f>AD72</f>
        <v>0</v>
      </c>
      <c r="AE70" s="25"/>
      <c r="AF70" s="112"/>
      <c r="AG70" s="47"/>
      <c r="AH70" s="47"/>
      <c r="AI70" s="96"/>
      <c r="AK70" s="47">
        <f t="shared" si="4"/>
        <v>0</v>
      </c>
    </row>
    <row r="71" spans="1:37" s="51" customFormat="1" ht="18.75" customHeight="1">
      <c r="A71" s="86" t="s">
        <v>15</v>
      </c>
      <c r="B71" s="26">
        <v>0</v>
      </c>
      <c r="C71" s="26">
        <f>H71+J71+L71+N71+P71+R71+T71+V71+X71+Z71+AB71</f>
        <v>0</v>
      </c>
      <c r="D71" s="26">
        <f>C71</f>
        <v>0</v>
      </c>
      <c r="E71" s="26">
        <f>I71+K71+M71+O71+Q71+S71+U71+W71+Y71+AA71+AC71</f>
        <v>0</v>
      </c>
      <c r="F71" s="26">
        <v>0</v>
      </c>
      <c r="G71" s="26">
        <v>0</v>
      </c>
      <c r="H71" s="27">
        <v>0</v>
      </c>
      <c r="I71" s="27">
        <v>0</v>
      </c>
      <c r="J71" s="27">
        <v>0</v>
      </c>
      <c r="K71" s="23">
        <v>0</v>
      </c>
      <c r="L71" s="27">
        <v>0</v>
      </c>
      <c r="M71" s="23">
        <v>0</v>
      </c>
      <c r="N71" s="27">
        <v>0</v>
      </c>
      <c r="O71" s="23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/>
      <c r="AF71" s="112"/>
      <c r="AG71" s="47"/>
      <c r="AH71" s="47"/>
      <c r="AI71" s="96"/>
      <c r="AK71" s="47">
        <f t="shared" si="4"/>
        <v>0</v>
      </c>
    </row>
    <row r="72" spans="1:37" s="10" customFormat="1" ht="18.75">
      <c r="A72" s="86" t="s">
        <v>13</v>
      </c>
      <c r="B72" s="26">
        <f>H72+J72+L72+N72+P72+R72+T72+V72+X72+Z72+AB72+AD72</f>
        <v>70</v>
      </c>
      <c r="C72" s="26">
        <f>H72+J72+L72+N72+P72+R72+T72+V72+X72+Z72+AB72</f>
        <v>70</v>
      </c>
      <c r="D72" s="26">
        <f>C72</f>
        <v>70</v>
      </c>
      <c r="E72" s="26">
        <f>I72+K72+M72+O72+Q72+S72+U72+W72+Y72+AA72+AC72</f>
        <v>70</v>
      </c>
      <c r="F72" s="26">
        <f>E72/B72*100</f>
        <v>100</v>
      </c>
      <c r="G72" s="26">
        <f>E72/C72*100</f>
        <v>100</v>
      </c>
      <c r="H72" s="27">
        <v>0</v>
      </c>
      <c r="I72" s="27">
        <v>0</v>
      </c>
      <c r="J72" s="27">
        <v>0</v>
      </c>
      <c r="K72" s="23">
        <v>0</v>
      </c>
      <c r="L72" s="27">
        <v>0</v>
      </c>
      <c r="M72" s="23">
        <v>0</v>
      </c>
      <c r="N72" s="27">
        <v>0</v>
      </c>
      <c r="O72" s="23">
        <v>0</v>
      </c>
      <c r="P72" s="27">
        <v>70</v>
      </c>
      <c r="Q72" s="27">
        <v>70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/>
      <c r="AF72" s="112"/>
      <c r="AG72" s="47"/>
      <c r="AH72" s="47"/>
      <c r="AI72" s="96"/>
      <c r="AK72" s="47">
        <f t="shared" si="4"/>
        <v>0</v>
      </c>
    </row>
    <row r="73" spans="1:37" s="10" customFormat="1" ht="18.75">
      <c r="A73" s="86" t="s">
        <v>14</v>
      </c>
      <c r="B73" s="26">
        <v>0</v>
      </c>
      <c r="C73" s="26">
        <f>H73+J73+L73+N73+P73+R73+T73+V73+X73+Z73+AB73</f>
        <v>0</v>
      </c>
      <c r="D73" s="26">
        <f>C73</f>
        <v>0</v>
      </c>
      <c r="E73" s="26">
        <f>I73+K73+M73+O73+Q73+S73+U73+W73+Y73+AA73+AC73</f>
        <v>0</v>
      </c>
      <c r="F73" s="26">
        <v>0</v>
      </c>
      <c r="G73" s="26">
        <v>0</v>
      </c>
      <c r="H73" s="27">
        <v>0</v>
      </c>
      <c r="I73" s="27">
        <v>0</v>
      </c>
      <c r="J73" s="27">
        <v>0</v>
      </c>
      <c r="K73" s="23">
        <v>0</v>
      </c>
      <c r="L73" s="27">
        <v>0</v>
      </c>
      <c r="M73" s="23">
        <v>0</v>
      </c>
      <c r="N73" s="27">
        <v>0</v>
      </c>
      <c r="O73" s="23">
        <v>0</v>
      </c>
      <c r="P73" s="27">
        <v>0</v>
      </c>
      <c r="Q73" s="23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/>
      <c r="AF73" s="113"/>
      <c r="AG73" s="47"/>
      <c r="AH73" s="47"/>
      <c r="AI73" s="96"/>
      <c r="AK73" s="47">
        <f t="shared" si="4"/>
        <v>0</v>
      </c>
    </row>
    <row r="74" spans="1:37" s="10" customFormat="1" ht="39" customHeight="1">
      <c r="A74" s="54" t="s">
        <v>41</v>
      </c>
      <c r="B74" s="24"/>
      <c r="C74" s="24"/>
      <c r="D74" s="24"/>
      <c r="E74" s="24"/>
      <c r="F74" s="24"/>
      <c r="G74" s="24"/>
      <c r="H74" s="25"/>
      <c r="I74" s="25"/>
      <c r="J74" s="25"/>
      <c r="K74" s="23"/>
      <c r="L74" s="25"/>
      <c r="M74" s="23"/>
      <c r="N74" s="25"/>
      <c r="O74" s="2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36" t="s">
        <v>77</v>
      </c>
      <c r="AG74" s="47"/>
      <c r="AH74" s="47"/>
      <c r="AI74" s="96"/>
      <c r="AK74" s="47">
        <f t="shared" si="4"/>
        <v>0</v>
      </c>
    </row>
    <row r="75" spans="1:37" s="10" customFormat="1" ht="18.75" customHeight="1">
      <c r="A75" s="85" t="s">
        <v>16</v>
      </c>
      <c r="B75" s="24">
        <f>B77+B78+B79</f>
        <v>30505.819</v>
      </c>
      <c r="C75" s="24">
        <f>C77+C78+C79</f>
        <v>27295.675</v>
      </c>
      <c r="D75" s="24">
        <f>D77+D78+D79</f>
        <v>27295.675</v>
      </c>
      <c r="E75" s="24">
        <f>E77+E78+E79</f>
        <v>24636.379999999997</v>
      </c>
      <c r="F75" s="24">
        <f>E75/B75*100</f>
        <v>80.75960851927955</v>
      </c>
      <c r="G75" s="24">
        <f>E75/C75*100</f>
        <v>90.25744921127614</v>
      </c>
      <c r="H75" s="25">
        <f aca="true" t="shared" si="13" ref="H75:AD75">H77+H78</f>
        <v>1632</v>
      </c>
      <c r="I75" s="25">
        <f>I77+I78</f>
        <v>627.04</v>
      </c>
      <c r="J75" s="25">
        <f>J77+J78+J79</f>
        <v>2477.2</v>
      </c>
      <c r="K75" s="21">
        <f>K76+K77+K78+K79</f>
        <v>2267.7</v>
      </c>
      <c r="L75" s="25">
        <f t="shared" si="13"/>
        <v>1662.2</v>
      </c>
      <c r="M75" s="21">
        <f>M76+M77+M78+M79</f>
        <v>2523.6130000000003</v>
      </c>
      <c r="N75" s="25">
        <f t="shared" si="13"/>
        <v>2558</v>
      </c>
      <c r="O75" s="21">
        <f>O76+O77+O78+O79</f>
        <v>2232.608</v>
      </c>
      <c r="P75" s="25">
        <f t="shared" si="13"/>
        <v>2484.3</v>
      </c>
      <c r="Q75" s="25">
        <f>Q76+Q77+Q78+Q79</f>
        <v>2126.542</v>
      </c>
      <c r="R75" s="25">
        <f t="shared" si="13"/>
        <v>2045.8</v>
      </c>
      <c r="S75" s="25">
        <f>S76+S77+S78+S79</f>
        <v>2448.631</v>
      </c>
      <c r="T75" s="25">
        <f t="shared" si="13"/>
        <v>4575.18</v>
      </c>
      <c r="U75" s="25">
        <f>U76+U77+U78+U79</f>
        <v>3209.629</v>
      </c>
      <c r="V75" s="25">
        <f t="shared" si="13"/>
        <v>1920.843</v>
      </c>
      <c r="W75" s="25">
        <f>W76+W77+W78+W79</f>
        <v>2361.888</v>
      </c>
      <c r="X75" s="25">
        <f t="shared" si="13"/>
        <v>1758.643</v>
      </c>
      <c r="Y75" s="25">
        <f>Y76+Y77+Y78+Y79</f>
        <v>1538.643</v>
      </c>
      <c r="Z75" s="25">
        <f t="shared" si="13"/>
        <v>4460.766</v>
      </c>
      <c r="AA75" s="25">
        <f>AA76+AA77+AA78+AA79</f>
        <v>3578.141</v>
      </c>
      <c r="AB75" s="25">
        <f t="shared" si="13"/>
        <v>1720.743</v>
      </c>
      <c r="AC75" s="25">
        <f>AC76+AC77+AC78+AC79</f>
        <v>1721.945</v>
      </c>
      <c r="AD75" s="25">
        <f t="shared" si="13"/>
        <v>3210.1440000000002</v>
      </c>
      <c r="AE75" s="25"/>
      <c r="AF75" s="137"/>
      <c r="AG75" s="47"/>
      <c r="AH75" s="47"/>
      <c r="AI75" s="96"/>
      <c r="AK75" s="47">
        <f>C75-E75</f>
        <v>2659.295000000002</v>
      </c>
    </row>
    <row r="76" spans="1:37" s="51" customFormat="1" ht="18.75" customHeight="1">
      <c r="A76" s="86" t="s">
        <v>15</v>
      </c>
      <c r="B76" s="26">
        <v>0</v>
      </c>
      <c r="C76" s="26">
        <f>H76+J76+L76+N76+P76+R76+T76+V76+X76+Z76+AB76</f>
        <v>0</v>
      </c>
      <c r="D76" s="26">
        <f>C76</f>
        <v>0</v>
      </c>
      <c r="E76" s="26">
        <f>I76+K76+M76+O76+Q76+S76+U76+W76+Y76+AA76+AC76</f>
        <v>0</v>
      </c>
      <c r="F76" s="26">
        <v>0</v>
      </c>
      <c r="G76" s="26">
        <v>0</v>
      </c>
      <c r="H76" s="27">
        <v>0</v>
      </c>
      <c r="I76" s="27">
        <v>0</v>
      </c>
      <c r="J76" s="27">
        <v>0</v>
      </c>
      <c r="K76" s="23">
        <v>0</v>
      </c>
      <c r="L76" s="27">
        <v>0</v>
      </c>
      <c r="M76" s="23">
        <v>0</v>
      </c>
      <c r="N76" s="27">
        <v>0</v>
      </c>
      <c r="O76" s="23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/>
      <c r="AF76" s="137"/>
      <c r="AG76" s="47"/>
      <c r="AH76" s="47"/>
      <c r="AI76" s="96"/>
      <c r="AK76" s="47">
        <f aca="true" t="shared" si="14" ref="AK76:AK138">C76-E76</f>
        <v>0</v>
      </c>
    </row>
    <row r="77" spans="1:37" s="10" customFormat="1" ht="18.75" customHeight="1">
      <c r="A77" s="86" t="s">
        <v>13</v>
      </c>
      <c r="B77" s="26">
        <f>H77+J77+L77+N77+P77+R77+T77+V77+X77+Z77+AB77+AD77</f>
        <v>2206.4</v>
      </c>
      <c r="C77" s="26">
        <f>H77+J77+L77+N77+P77+R77+T77+V77+X77+Z77+AB77</f>
        <v>2005</v>
      </c>
      <c r="D77" s="26">
        <f>C77</f>
        <v>2005</v>
      </c>
      <c r="E77" s="26">
        <f>I77+K77+M77+O77+Q77+S77+U77+W77+Y77+AA77+AC77</f>
        <v>2005</v>
      </c>
      <c r="F77" s="26">
        <f>E77/B77*100</f>
        <v>90.87200870195794</v>
      </c>
      <c r="G77" s="26">
        <f>E77/C77*100</f>
        <v>100</v>
      </c>
      <c r="H77" s="27">
        <v>0</v>
      </c>
      <c r="I77" s="27">
        <v>0</v>
      </c>
      <c r="J77" s="27">
        <v>200.5</v>
      </c>
      <c r="K77" s="23">
        <v>200.5</v>
      </c>
      <c r="L77" s="27">
        <v>200.5</v>
      </c>
      <c r="M77" s="23">
        <v>200.5</v>
      </c>
      <c r="N77" s="27">
        <v>200.5</v>
      </c>
      <c r="O77" s="23">
        <v>200.5</v>
      </c>
      <c r="P77" s="27">
        <v>200.5</v>
      </c>
      <c r="Q77" s="27">
        <v>200.5</v>
      </c>
      <c r="R77" s="27">
        <v>200.5</v>
      </c>
      <c r="S77" s="27">
        <v>200.5</v>
      </c>
      <c r="T77" s="27">
        <v>200.5</v>
      </c>
      <c r="U77" s="27">
        <v>200.5</v>
      </c>
      <c r="V77" s="27">
        <v>200.5</v>
      </c>
      <c r="W77" s="27">
        <v>200.5</v>
      </c>
      <c r="X77" s="27">
        <v>200.5</v>
      </c>
      <c r="Y77" s="27">
        <v>200.5</v>
      </c>
      <c r="Z77" s="27">
        <v>200.5</v>
      </c>
      <c r="AA77" s="27">
        <v>200.5</v>
      </c>
      <c r="AB77" s="27">
        <v>200.5</v>
      </c>
      <c r="AC77" s="27">
        <v>200.5</v>
      </c>
      <c r="AD77" s="27">
        <v>201.4</v>
      </c>
      <c r="AE77" s="27"/>
      <c r="AF77" s="137"/>
      <c r="AG77" s="47"/>
      <c r="AH77" s="47"/>
      <c r="AI77" s="96"/>
      <c r="AK77" s="47">
        <f t="shared" si="14"/>
        <v>0</v>
      </c>
    </row>
    <row r="78" spans="1:37" s="10" customFormat="1" ht="18.75" customHeight="1">
      <c r="A78" s="86" t="s">
        <v>14</v>
      </c>
      <c r="B78" s="26">
        <f>H78+J78+L78+N78+P78+R78+T78+V78+X78+Z78+AB78+AD78</f>
        <v>27767.418999999998</v>
      </c>
      <c r="C78" s="26">
        <f>H78+J78+L78+N78+P78+R78+T78+V78+X78+Z78+AB78</f>
        <v>24758.675</v>
      </c>
      <c r="D78" s="26">
        <f>C78</f>
        <v>24758.675</v>
      </c>
      <c r="E78" s="26">
        <f>I78+K78+M78+O78+Q78+S78+U78+W78+Y78+AA78+AC78</f>
        <v>22099.379999999997</v>
      </c>
      <c r="F78" s="26">
        <f>E78/B78*100</f>
        <v>79.58744743254675</v>
      </c>
      <c r="G78" s="26">
        <f>E78/C78*100</f>
        <v>89.25913846358901</v>
      </c>
      <c r="H78" s="27">
        <v>1632</v>
      </c>
      <c r="I78" s="27">
        <v>627.04</v>
      </c>
      <c r="J78" s="27">
        <v>1744.7</v>
      </c>
      <c r="K78" s="23">
        <v>2067.2</v>
      </c>
      <c r="L78" s="27">
        <v>1461.7</v>
      </c>
      <c r="M78" s="23">
        <v>1791.113</v>
      </c>
      <c r="N78" s="27">
        <v>2357.5</v>
      </c>
      <c r="O78" s="23">
        <v>2032.108</v>
      </c>
      <c r="P78" s="27">
        <v>2283.8</v>
      </c>
      <c r="Q78" s="27">
        <v>1926.042</v>
      </c>
      <c r="R78" s="27">
        <v>1845.3</v>
      </c>
      <c r="S78" s="27">
        <v>2248.131</v>
      </c>
      <c r="T78" s="27">
        <v>4374.68</v>
      </c>
      <c r="U78" s="27">
        <v>3009.129</v>
      </c>
      <c r="V78" s="27">
        <v>1720.343</v>
      </c>
      <c r="W78" s="27">
        <v>2161.388</v>
      </c>
      <c r="X78" s="27">
        <v>1558.143</v>
      </c>
      <c r="Y78" s="27">
        <v>1338.143</v>
      </c>
      <c r="Z78" s="27">
        <v>4260.266</v>
      </c>
      <c r="AA78" s="27">
        <v>3377.641</v>
      </c>
      <c r="AB78" s="27">
        <v>1520.243</v>
      </c>
      <c r="AC78" s="27">
        <v>1521.445</v>
      </c>
      <c r="AD78" s="27">
        <v>3008.744</v>
      </c>
      <c r="AE78" s="27"/>
      <c r="AF78" s="137"/>
      <c r="AG78" s="47"/>
      <c r="AH78" s="47"/>
      <c r="AI78" s="96"/>
      <c r="AK78" s="47">
        <f t="shared" si="14"/>
        <v>2659.295000000002</v>
      </c>
    </row>
    <row r="79" spans="1:37" s="10" customFormat="1" ht="18.75" customHeight="1">
      <c r="A79" s="86" t="s">
        <v>53</v>
      </c>
      <c r="B79" s="26">
        <f>H79+J79+L79+N79+P79+R79+T79+V79+X79+Z79+AB79</f>
        <v>532</v>
      </c>
      <c r="C79" s="26">
        <f>H79+J79+L79+N79+P79+R79+T79+V79+X79+Z79+AB79</f>
        <v>532</v>
      </c>
      <c r="D79" s="26">
        <f>C79</f>
        <v>532</v>
      </c>
      <c r="E79" s="26">
        <f>I79+K79+M79+O79+Q79+S79+U79+W79+Y79+AA79+AC79</f>
        <v>532</v>
      </c>
      <c r="F79" s="26">
        <f>E79/B79*100</f>
        <v>100</v>
      </c>
      <c r="G79" s="26">
        <f>E79/C79*100</f>
        <v>100</v>
      </c>
      <c r="H79" s="27">
        <v>0</v>
      </c>
      <c r="I79" s="27">
        <v>0</v>
      </c>
      <c r="J79" s="27">
        <v>532</v>
      </c>
      <c r="K79" s="23">
        <v>0</v>
      </c>
      <c r="L79" s="27">
        <v>0</v>
      </c>
      <c r="M79" s="23">
        <v>532</v>
      </c>
      <c r="N79" s="27">
        <v>0</v>
      </c>
      <c r="O79" s="23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/>
      <c r="AF79" s="137"/>
      <c r="AG79" s="47"/>
      <c r="AH79" s="47"/>
      <c r="AI79" s="96"/>
      <c r="AK79" s="47">
        <f t="shared" si="14"/>
        <v>0</v>
      </c>
    </row>
    <row r="80" spans="1:37" s="10" customFormat="1" ht="18" customHeight="1">
      <c r="A80" s="39" t="s">
        <v>55</v>
      </c>
      <c r="B80" s="40">
        <f>H80+J80+L80+N80+P80+R80+T80+V80+X80+Z80+AB80+AD80</f>
        <v>116.1</v>
      </c>
      <c r="C80" s="40">
        <f>H80+J80+L80+N80+P80+R80+T80+V80+X80+Z80+AB80</f>
        <v>105.5</v>
      </c>
      <c r="D80" s="40">
        <f>C80</f>
        <v>105.5</v>
      </c>
      <c r="E80" s="40">
        <f>I80+K80+M80+O80+Q80+S80+U80+W80+Y80+AA80+AC80</f>
        <v>105.5</v>
      </c>
      <c r="F80" s="40">
        <f>E80/B80*100</f>
        <v>90.86993970714902</v>
      </c>
      <c r="G80" s="40">
        <f>E80/C80*100</f>
        <v>100</v>
      </c>
      <c r="H80" s="41">
        <v>0</v>
      </c>
      <c r="I80" s="41">
        <v>0</v>
      </c>
      <c r="J80" s="41">
        <v>10.6</v>
      </c>
      <c r="K80" s="41">
        <v>10.6</v>
      </c>
      <c r="L80" s="41">
        <v>10.5</v>
      </c>
      <c r="M80" s="41">
        <v>10.5</v>
      </c>
      <c r="N80" s="41">
        <v>10.6</v>
      </c>
      <c r="O80" s="41">
        <v>10.6</v>
      </c>
      <c r="P80" s="41">
        <v>10.5</v>
      </c>
      <c r="Q80" s="41">
        <v>10.5</v>
      </c>
      <c r="R80" s="41">
        <v>10.6</v>
      </c>
      <c r="S80" s="41">
        <v>10.6</v>
      </c>
      <c r="T80" s="41">
        <v>10.5</v>
      </c>
      <c r="U80" s="41">
        <v>10.5</v>
      </c>
      <c r="V80" s="41">
        <v>10.6</v>
      </c>
      <c r="W80" s="41">
        <v>10.6</v>
      </c>
      <c r="X80" s="41">
        <v>10.5</v>
      </c>
      <c r="Y80" s="41">
        <v>10.5</v>
      </c>
      <c r="Z80" s="41">
        <v>10.6</v>
      </c>
      <c r="AA80" s="41">
        <v>10.6</v>
      </c>
      <c r="AB80" s="41">
        <v>10.5</v>
      </c>
      <c r="AC80" s="41">
        <v>10.5</v>
      </c>
      <c r="AD80" s="41">
        <v>10.6</v>
      </c>
      <c r="AE80" s="41"/>
      <c r="AF80" s="138"/>
      <c r="AG80" s="47"/>
      <c r="AH80" s="47"/>
      <c r="AI80" s="96"/>
      <c r="AK80" s="47">
        <f t="shared" si="14"/>
        <v>0</v>
      </c>
    </row>
    <row r="81" spans="1:37" s="10" customFormat="1" ht="19.5" customHeight="1">
      <c r="A81" s="83" t="s">
        <v>34</v>
      </c>
      <c r="B81" s="31"/>
      <c r="C81" s="31"/>
      <c r="D81" s="31"/>
      <c r="E81" s="31"/>
      <c r="F81" s="31"/>
      <c r="G81" s="31"/>
      <c r="H81" s="32"/>
      <c r="I81" s="32"/>
      <c r="J81" s="32"/>
      <c r="K81" s="34"/>
      <c r="L81" s="32"/>
      <c r="M81" s="34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47"/>
      <c r="AH81" s="47"/>
      <c r="AI81" s="96"/>
      <c r="AK81" s="47">
        <f t="shared" si="14"/>
        <v>0</v>
      </c>
    </row>
    <row r="82" spans="1:37" s="17" customFormat="1" ht="18.75" customHeight="1">
      <c r="A82" s="83" t="s">
        <v>16</v>
      </c>
      <c r="B82" s="31">
        <f>B84</f>
        <v>57.9</v>
      </c>
      <c r="C82" s="31">
        <f>C84</f>
        <v>57.9</v>
      </c>
      <c r="D82" s="31">
        <f>D84</f>
        <v>57.9</v>
      </c>
      <c r="E82" s="31">
        <f>E84</f>
        <v>57.9</v>
      </c>
      <c r="F82" s="31">
        <f>E82/B82*100</f>
        <v>100</v>
      </c>
      <c r="G82" s="31">
        <f>E82/C82*100</f>
        <v>100</v>
      </c>
      <c r="H82" s="32">
        <f aca="true" t="shared" si="15" ref="H82:AD82">H84</f>
        <v>0</v>
      </c>
      <c r="I82" s="32">
        <f>I84</f>
        <v>0</v>
      </c>
      <c r="J82" s="32">
        <f t="shared" si="15"/>
        <v>0</v>
      </c>
      <c r="K82" s="32">
        <f>K83+K84+K85</f>
        <v>0</v>
      </c>
      <c r="L82" s="32">
        <f t="shared" si="15"/>
        <v>0</v>
      </c>
      <c r="M82" s="32">
        <f>M83+M84+M85</f>
        <v>0</v>
      </c>
      <c r="N82" s="32">
        <f t="shared" si="15"/>
        <v>0</v>
      </c>
      <c r="O82" s="32">
        <f>O83+O84+O85</f>
        <v>0</v>
      </c>
      <c r="P82" s="32">
        <f t="shared" si="15"/>
        <v>0</v>
      </c>
      <c r="Q82" s="32">
        <f>Q83+Q84+Q85</f>
        <v>0</v>
      </c>
      <c r="R82" s="32">
        <f t="shared" si="15"/>
        <v>0</v>
      </c>
      <c r="S82" s="32">
        <f>S83+S84+S85</f>
        <v>0</v>
      </c>
      <c r="T82" s="32">
        <f t="shared" si="15"/>
        <v>57.9</v>
      </c>
      <c r="U82" s="32">
        <f>U83+U84+U85</f>
        <v>57.9</v>
      </c>
      <c r="V82" s="32">
        <f t="shared" si="15"/>
        <v>0</v>
      </c>
      <c r="W82" s="32">
        <f>W83+W84+W85</f>
        <v>0</v>
      </c>
      <c r="X82" s="32">
        <f t="shared" si="15"/>
        <v>0</v>
      </c>
      <c r="Y82" s="32">
        <f>Y83+Y84+Y85</f>
        <v>0</v>
      </c>
      <c r="Z82" s="32">
        <f t="shared" si="15"/>
        <v>0</v>
      </c>
      <c r="AA82" s="32">
        <f>AA83+AA84+AA85</f>
        <v>0</v>
      </c>
      <c r="AB82" s="32">
        <f t="shared" si="15"/>
        <v>0</v>
      </c>
      <c r="AC82" s="32">
        <f>AC83+AC84+AC85</f>
        <v>0</v>
      </c>
      <c r="AD82" s="32">
        <f t="shared" si="15"/>
        <v>0</v>
      </c>
      <c r="AE82" s="32"/>
      <c r="AF82" s="32"/>
      <c r="AG82" s="47">
        <f>AD82+AB82+Z82+X82+V82+T82+R82+P82+N82+L82+J82+H82</f>
        <v>57.9</v>
      </c>
      <c r="AH82" s="47">
        <f aca="true" t="shared" si="16" ref="AH82:AI85">H82+J82+L82+N82+P82+R82+T82+V82</f>
        <v>57.9</v>
      </c>
      <c r="AI82" s="96">
        <f t="shared" si="16"/>
        <v>57.9</v>
      </c>
      <c r="AK82" s="47">
        <f t="shared" si="14"/>
        <v>0</v>
      </c>
    </row>
    <row r="83" spans="1:37" s="52" customFormat="1" ht="18.75" customHeight="1">
      <c r="A83" s="84" t="s">
        <v>15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4">
        <v>0</v>
      </c>
      <c r="I83" s="34">
        <v>0</v>
      </c>
      <c r="J83" s="34">
        <v>0</v>
      </c>
      <c r="K83" s="34">
        <f>K88</f>
        <v>0</v>
      </c>
      <c r="L83" s="34">
        <v>0</v>
      </c>
      <c r="M83" s="34">
        <f>M88</f>
        <v>0</v>
      </c>
      <c r="N83" s="34">
        <v>0</v>
      </c>
      <c r="O83" s="34">
        <f>O88</f>
        <v>0</v>
      </c>
      <c r="P83" s="34">
        <v>0</v>
      </c>
      <c r="Q83" s="34">
        <f>Q88</f>
        <v>0</v>
      </c>
      <c r="R83" s="34">
        <v>0</v>
      </c>
      <c r="S83" s="34">
        <v>0</v>
      </c>
      <c r="T83" s="34">
        <v>0</v>
      </c>
      <c r="U83" s="34">
        <f>U88</f>
        <v>0</v>
      </c>
      <c r="V83" s="34">
        <v>0</v>
      </c>
      <c r="W83" s="34">
        <f>W88</f>
        <v>0</v>
      </c>
      <c r="X83" s="34">
        <v>0</v>
      </c>
      <c r="Y83" s="34">
        <f>Y88</f>
        <v>0</v>
      </c>
      <c r="Z83" s="34">
        <v>0</v>
      </c>
      <c r="AA83" s="34">
        <f>AA88</f>
        <v>0</v>
      </c>
      <c r="AB83" s="34">
        <v>0</v>
      </c>
      <c r="AC83" s="34">
        <f>AC88</f>
        <v>0</v>
      </c>
      <c r="AD83" s="34">
        <v>0</v>
      </c>
      <c r="AE83" s="34"/>
      <c r="AF83" s="34"/>
      <c r="AG83" s="47">
        <f>AD83+AB83+Z83+X83+V83+T83+R83+P83+N83+L83+J83+H83</f>
        <v>0</v>
      </c>
      <c r="AH83" s="47">
        <f t="shared" si="16"/>
        <v>0</v>
      </c>
      <c r="AI83" s="96">
        <f t="shared" si="16"/>
        <v>0</v>
      </c>
      <c r="AK83" s="47">
        <f t="shared" si="14"/>
        <v>0</v>
      </c>
    </row>
    <row r="84" spans="1:37" s="17" customFormat="1" ht="18.75" customHeight="1">
      <c r="A84" s="84" t="s">
        <v>13</v>
      </c>
      <c r="B84" s="33">
        <f>B89</f>
        <v>57.9</v>
      </c>
      <c r="C84" s="33">
        <f>C89</f>
        <v>57.9</v>
      </c>
      <c r="D84" s="33">
        <f>D89</f>
        <v>57.9</v>
      </c>
      <c r="E84" s="33">
        <f>E89</f>
        <v>57.9</v>
      </c>
      <c r="F84" s="33">
        <f>E84/B84*100</f>
        <v>100</v>
      </c>
      <c r="G84" s="33">
        <f>E84/C84*100</f>
        <v>100</v>
      </c>
      <c r="H84" s="34">
        <v>0</v>
      </c>
      <c r="I84" s="34">
        <f>I89</f>
        <v>0</v>
      </c>
      <c r="J84" s="34">
        <v>0</v>
      </c>
      <c r="K84" s="34">
        <f>K89</f>
        <v>0</v>
      </c>
      <c r="L84" s="34">
        <v>0</v>
      </c>
      <c r="M84" s="34">
        <f>M89</f>
        <v>0</v>
      </c>
      <c r="N84" s="34">
        <v>0</v>
      </c>
      <c r="O84" s="34">
        <f>O89</f>
        <v>0</v>
      </c>
      <c r="P84" s="34">
        <v>0</v>
      </c>
      <c r="Q84" s="34">
        <f>Q89</f>
        <v>0</v>
      </c>
      <c r="R84" s="34">
        <v>0</v>
      </c>
      <c r="S84" s="34">
        <v>0</v>
      </c>
      <c r="T84" s="34">
        <f>T89</f>
        <v>57.9</v>
      </c>
      <c r="U84" s="34">
        <f>U89</f>
        <v>57.9</v>
      </c>
      <c r="V84" s="34">
        <v>0</v>
      </c>
      <c r="W84" s="34">
        <f>W89</f>
        <v>0</v>
      </c>
      <c r="X84" s="34">
        <v>0</v>
      </c>
      <c r="Y84" s="34">
        <f>Y89</f>
        <v>0</v>
      </c>
      <c r="Z84" s="34">
        <v>0</v>
      </c>
      <c r="AA84" s="34">
        <f>AA89</f>
        <v>0</v>
      </c>
      <c r="AB84" s="34">
        <v>0</v>
      </c>
      <c r="AC84" s="34">
        <f>AC89</f>
        <v>0</v>
      </c>
      <c r="AD84" s="34">
        <v>0</v>
      </c>
      <c r="AE84" s="34"/>
      <c r="AF84" s="34"/>
      <c r="AG84" s="47">
        <f>AD84+AB84+Z84+X84+V84+T84+R84+P84+N84+L84+J84+H84</f>
        <v>57.9</v>
      </c>
      <c r="AH84" s="47">
        <f t="shared" si="16"/>
        <v>57.9</v>
      </c>
      <c r="AI84" s="96">
        <f t="shared" si="16"/>
        <v>57.9</v>
      </c>
      <c r="AK84" s="47">
        <f t="shared" si="14"/>
        <v>0</v>
      </c>
    </row>
    <row r="85" spans="1:37" s="17" customFormat="1" ht="18.75" customHeight="1">
      <c r="A85" s="84" t="s">
        <v>14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4">
        <v>0</v>
      </c>
      <c r="I85" s="34">
        <v>0</v>
      </c>
      <c r="J85" s="34">
        <v>0</v>
      </c>
      <c r="K85" s="34">
        <f>K90</f>
        <v>0</v>
      </c>
      <c r="L85" s="34">
        <v>0</v>
      </c>
      <c r="M85" s="34">
        <f>M90</f>
        <v>0</v>
      </c>
      <c r="N85" s="34">
        <v>0</v>
      </c>
      <c r="O85" s="34">
        <f>O90</f>
        <v>0</v>
      </c>
      <c r="P85" s="34">
        <v>0</v>
      </c>
      <c r="Q85" s="34">
        <f>Q90</f>
        <v>0</v>
      </c>
      <c r="R85" s="34">
        <v>0</v>
      </c>
      <c r="S85" s="34">
        <v>0</v>
      </c>
      <c r="T85" s="34">
        <v>0</v>
      </c>
      <c r="U85" s="34">
        <f>U90</f>
        <v>0</v>
      </c>
      <c r="V85" s="34">
        <v>0</v>
      </c>
      <c r="W85" s="34">
        <f>W90</f>
        <v>0</v>
      </c>
      <c r="X85" s="34">
        <v>0</v>
      </c>
      <c r="Y85" s="34">
        <f>Y90</f>
        <v>0</v>
      </c>
      <c r="Z85" s="34">
        <v>0</v>
      </c>
      <c r="AA85" s="34">
        <f>AA90</f>
        <v>0</v>
      </c>
      <c r="AB85" s="34">
        <v>0</v>
      </c>
      <c r="AC85" s="34">
        <f>AC90</f>
        <v>0</v>
      </c>
      <c r="AD85" s="34">
        <v>0</v>
      </c>
      <c r="AE85" s="34"/>
      <c r="AF85" s="34"/>
      <c r="AG85" s="47">
        <f>AD85+AB85+Z85+X85+V85+T85+R85+P85+N85+L85+J85+H85</f>
        <v>0</v>
      </c>
      <c r="AH85" s="47">
        <f t="shared" si="16"/>
        <v>0</v>
      </c>
      <c r="AI85" s="96">
        <f t="shared" si="16"/>
        <v>0</v>
      </c>
      <c r="AK85" s="47">
        <f t="shared" si="14"/>
        <v>0</v>
      </c>
    </row>
    <row r="86" spans="1:37" s="17" customFormat="1" ht="113.25" customHeight="1">
      <c r="A86" s="55" t="s">
        <v>42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117" t="s">
        <v>70</v>
      </c>
      <c r="AG86" s="47"/>
      <c r="AH86" s="47"/>
      <c r="AI86" s="96"/>
      <c r="AK86" s="47">
        <f t="shared" si="14"/>
        <v>0</v>
      </c>
    </row>
    <row r="87" spans="1:37" s="10" customFormat="1" ht="18.75" customHeight="1">
      <c r="A87" s="85" t="s">
        <v>16</v>
      </c>
      <c r="B87" s="24">
        <f>B89</f>
        <v>57.9</v>
      </c>
      <c r="C87" s="24">
        <f>C89</f>
        <v>57.9</v>
      </c>
      <c r="D87" s="24">
        <v>57.9</v>
      </c>
      <c r="E87" s="24">
        <f>E89</f>
        <v>57.9</v>
      </c>
      <c r="F87" s="24">
        <f>E87/B87*100</f>
        <v>100</v>
      </c>
      <c r="G87" s="24">
        <f>E87/C87*100</f>
        <v>100</v>
      </c>
      <c r="H87" s="25">
        <f>H89</f>
        <v>0</v>
      </c>
      <c r="I87" s="25">
        <f>I89</f>
        <v>0</v>
      </c>
      <c r="J87" s="25">
        <f>J89</f>
        <v>0</v>
      </c>
      <c r="K87" s="21">
        <f>K88+K89+K90</f>
        <v>0</v>
      </c>
      <c r="L87" s="25">
        <f>L89</f>
        <v>0</v>
      </c>
      <c r="M87" s="21">
        <f>M88+M89+M90</f>
        <v>0</v>
      </c>
      <c r="N87" s="25">
        <f>N89</f>
        <v>0</v>
      </c>
      <c r="O87" s="21">
        <f>O88+O89+O90</f>
        <v>0</v>
      </c>
      <c r="P87" s="25">
        <f>P89</f>
        <v>0</v>
      </c>
      <c r="Q87" s="25">
        <f>Q88+Q89+Q90</f>
        <v>0</v>
      </c>
      <c r="R87" s="25">
        <f>R89</f>
        <v>0</v>
      </c>
      <c r="S87" s="25">
        <f>S88+S89+S90</f>
        <v>0</v>
      </c>
      <c r="T87" s="25">
        <f>T89</f>
        <v>57.9</v>
      </c>
      <c r="U87" s="25">
        <f>U88+U89+U90</f>
        <v>57.9</v>
      </c>
      <c r="V87" s="25">
        <f>V89</f>
        <v>0</v>
      </c>
      <c r="W87" s="25">
        <f>W88+W89+W90</f>
        <v>0</v>
      </c>
      <c r="X87" s="25">
        <f>X89</f>
        <v>0</v>
      </c>
      <c r="Y87" s="25">
        <f>Y88+Y89+Y90</f>
        <v>0</v>
      </c>
      <c r="Z87" s="25">
        <f>Z89</f>
        <v>0</v>
      </c>
      <c r="AA87" s="25">
        <f>AA88+AA89+AA90</f>
        <v>0</v>
      </c>
      <c r="AB87" s="25">
        <f>AB89</f>
        <v>0</v>
      </c>
      <c r="AC87" s="25">
        <f>AC88+AC89+AC90</f>
        <v>0</v>
      </c>
      <c r="AD87" s="25">
        <f>AD89</f>
        <v>0</v>
      </c>
      <c r="AE87" s="25"/>
      <c r="AF87" s="114"/>
      <c r="AG87" s="47"/>
      <c r="AH87" s="47"/>
      <c r="AI87" s="96"/>
      <c r="AK87" s="47">
        <f t="shared" si="14"/>
        <v>0</v>
      </c>
    </row>
    <row r="88" spans="1:37" s="51" customFormat="1" ht="18.75" customHeight="1">
      <c r="A88" s="86" t="s">
        <v>15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7">
        <v>0</v>
      </c>
      <c r="I88" s="27">
        <v>0</v>
      </c>
      <c r="J88" s="27">
        <v>0</v>
      </c>
      <c r="K88" s="23">
        <v>0</v>
      </c>
      <c r="L88" s="27">
        <v>0</v>
      </c>
      <c r="M88" s="23">
        <v>0</v>
      </c>
      <c r="N88" s="27">
        <v>0</v>
      </c>
      <c r="O88" s="23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/>
      <c r="AD88" s="27">
        <v>0</v>
      </c>
      <c r="AE88" s="27"/>
      <c r="AF88" s="114"/>
      <c r="AG88" s="47"/>
      <c r="AH88" s="47"/>
      <c r="AI88" s="96"/>
      <c r="AK88" s="47">
        <f t="shared" si="14"/>
        <v>0</v>
      </c>
    </row>
    <row r="89" spans="1:37" s="10" customFormat="1" ht="18.75" customHeight="1">
      <c r="A89" s="86" t="s">
        <v>13</v>
      </c>
      <c r="B89" s="26">
        <f>H89+J89+L89+N89+P89+R89+V89+X89+Z89+AB89+AD89+T89</f>
        <v>57.9</v>
      </c>
      <c r="C89" s="26">
        <f>H89+J89+L89+N89+P89+R89+T89+V89+X89+Z89+AB89</f>
        <v>57.9</v>
      </c>
      <c r="D89" s="26">
        <v>57.9</v>
      </c>
      <c r="E89" s="26">
        <f>I89+K89+M89+O89+Q89+S89+U89+W89+Y89+AA89+AC89</f>
        <v>57.9</v>
      </c>
      <c r="F89" s="26">
        <f>E89/B89*100</f>
        <v>100</v>
      </c>
      <c r="G89" s="26">
        <f>E89/C89*100</f>
        <v>100</v>
      </c>
      <c r="H89" s="27">
        <v>0</v>
      </c>
      <c r="I89" s="27">
        <v>0</v>
      </c>
      <c r="J89" s="27">
        <v>0</v>
      </c>
      <c r="K89" s="23">
        <v>0</v>
      </c>
      <c r="L89" s="27">
        <v>0</v>
      </c>
      <c r="M89" s="23">
        <v>0</v>
      </c>
      <c r="N89" s="27">
        <v>0</v>
      </c>
      <c r="O89" s="23">
        <v>0</v>
      </c>
      <c r="P89" s="27">
        <v>0</v>
      </c>
      <c r="Q89" s="27">
        <v>0</v>
      </c>
      <c r="R89" s="27">
        <v>0</v>
      </c>
      <c r="S89" s="27">
        <v>0</v>
      </c>
      <c r="T89" s="27">
        <v>57.9</v>
      </c>
      <c r="U89" s="27">
        <v>57.9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/>
      <c r="AD89" s="27">
        <v>0</v>
      </c>
      <c r="AE89" s="27"/>
      <c r="AF89" s="114"/>
      <c r="AG89" s="47"/>
      <c r="AH89" s="47"/>
      <c r="AI89" s="96"/>
      <c r="AK89" s="47">
        <f t="shared" si="14"/>
        <v>0</v>
      </c>
    </row>
    <row r="90" spans="1:37" s="10" customFormat="1" ht="18.75" customHeight="1">
      <c r="A90" s="86" t="s">
        <v>14</v>
      </c>
      <c r="B90" s="26">
        <v>0</v>
      </c>
      <c r="C90" s="26">
        <v>0</v>
      </c>
      <c r="D90" s="26">
        <v>0</v>
      </c>
      <c r="E90" s="26">
        <f>I90+K90+M90+O90+Q90+S90+U90+W90+Y90+AA90</f>
        <v>0</v>
      </c>
      <c r="F90" s="26">
        <v>0</v>
      </c>
      <c r="G90" s="26">
        <v>0</v>
      </c>
      <c r="H90" s="27">
        <v>0</v>
      </c>
      <c r="I90" s="27">
        <v>0</v>
      </c>
      <c r="J90" s="27">
        <v>0</v>
      </c>
      <c r="K90" s="23">
        <v>0</v>
      </c>
      <c r="L90" s="27">
        <v>0</v>
      </c>
      <c r="M90" s="23">
        <v>0</v>
      </c>
      <c r="N90" s="27">
        <v>0</v>
      </c>
      <c r="O90" s="23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/>
      <c r="AD90" s="27">
        <v>0</v>
      </c>
      <c r="AE90" s="27"/>
      <c r="AF90" s="115"/>
      <c r="AG90" s="47"/>
      <c r="AH90" s="47"/>
      <c r="AI90" s="96"/>
      <c r="AK90" s="47">
        <f t="shared" si="14"/>
        <v>0</v>
      </c>
    </row>
    <row r="91" spans="1:37" s="10" customFormat="1" ht="39" customHeight="1">
      <c r="A91" s="89" t="s">
        <v>43</v>
      </c>
      <c r="B91" s="33"/>
      <c r="C91" s="33"/>
      <c r="D91" s="33"/>
      <c r="E91" s="33"/>
      <c r="F91" s="33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47"/>
      <c r="AH91" s="47"/>
      <c r="AI91" s="96"/>
      <c r="AK91" s="47">
        <f t="shared" si="14"/>
        <v>0</v>
      </c>
    </row>
    <row r="92" spans="1:37" s="10" customFormat="1" ht="18.75" customHeight="1">
      <c r="A92" s="83" t="s">
        <v>16</v>
      </c>
      <c r="B92" s="31">
        <f>B95+B96</f>
        <v>953217.78048</v>
      </c>
      <c r="C92" s="31">
        <f>C95+C96</f>
        <v>785395.62048</v>
      </c>
      <c r="D92" s="31">
        <f>D93+D94+D95+D96</f>
        <v>953129.58048</v>
      </c>
      <c r="E92" s="31">
        <f>E95+E96</f>
        <v>778336.52</v>
      </c>
      <c r="F92" s="31">
        <f>E92/B92*100</f>
        <v>81.65358808225994</v>
      </c>
      <c r="G92" s="31">
        <f>E92/C92*100</f>
        <v>99.10120450179161</v>
      </c>
      <c r="H92" s="32">
        <f>H95+H96</f>
        <v>0</v>
      </c>
      <c r="I92" s="32">
        <f>I95+I96</f>
        <v>0</v>
      </c>
      <c r="J92" s="32">
        <f>J95+J96</f>
        <v>2785.08</v>
      </c>
      <c r="K92" s="32">
        <f>K93+K94+K95+K96</f>
        <v>2785.08</v>
      </c>
      <c r="L92" s="32">
        <f>L95+L96</f>
        <v>85415.337</v>
      </c>
      <c r="M92" s="32">
        <f>M93+M94+M95+M96</f>
        <v>85415.34000000001</v>
      </c>
      <c r="N92" s="32">
        <f>N95+N96</f>
        <v>26044.501</v>
      </c>
      <c r="O92" s="32">
        <f>O93+O94+O95+O96</f>
        <v>26044.5</v>
      </c>
      <c r="P92" s="32">
        <f>P95+P96</f>
        <v>18114.39</v>
      </c>
      <c r="Q92" s="32">
        <f>Q93+Q94+Q95+Q96</f>
        <v>18114.39</v>
      </c>
      <c r="R92" s="32">
        <f>R95+R96</f>
        <v>135176.41999999998</v>
      </c>
      <c r="S92" s="32">
        <f>S93+S94+S95+S96</f>
        <v>135176.41999999998</v>
      </c>
      <c r="T92" s="32">
        <f>T95+T96</f>
        <v>52089.79</v>
      </c>
      <c r="U92" s="32">
        <f>U93+U94+U95+U96</f>
        <v>52089.79</v>
      </c>
      <c r="V92" s="32">
        <f>V95+V96</f>
        <v>348039.92248</v>
      </c>
      <c r="W92" s="32">
        <f>W93+W94+W95+W96</f>
        <v>346073.99</v>
      </c>
      <c r="X92" s="32">
        <f>X95+X96</f>
        <v>33681.409999999996</v>
      </c>
      <c r="Y92" s="32">
        <f>Y93+Y94+Y95+Y96</f>
        <v>35628.65</v>
      </c>
      <c r="Z92" s="32">
        <f>Z95+Z96</f>
        <v>42048.770000000004</v>
      </c>
      <c r="AA92" s="32">
        <f>AA93+AA94+AA95+AA96</f>
        <v>42059.23</v>
      </c>
      <c r="AB92" s="32">
        <f>AB95+AB96</f>
        <v>42000</v>
      </c>
      <c r="AC92" s="32">
        <f>AC93+AC94+AC95+AC96</f>
        <v>34949.13</v>
      </c>
      <c r="AD92" s="32">
        <f>AD95+AD96</f>
        <v>167822.16</v>
      </c>
      <c r="AE92" s="32"/>
      <c r="AF92" s="32"/>
      <c r="AG92" s="47">
        <f>AD92+AB92+Z92+X92+V92+T92+R92+P92+N92+L92+J92+H92</f>
        <v>953217.7804800001</v>
      </c>
      <c r="AH92" s="47">
        <f>H92+J92+L92+N92+P92+R92+T92+V92+X92+Z92+AB92</f>
        <v>785395.62048</v>
      </c>
      <c r="AI92" s="96">
        <f>I92+K92+M92+O92+Q92+S92+U92+W92+Y92+AA92+AC92</f>
        <v>778336.52</v>
      </c>
      <c r="AK92" s="47">
        <f t="shared" si="14"/>
        <v>7059.100480000023</v>
      </c>
    </row>
    <row r="93" spans="1:37" s="51" customFormat="1" ht="18.75" customHeight="1">
      <c r="A93" s="84" t="s">
        <v>15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4">
        <v>0</v>
      </c>
      <c r="I93" s="34">
        <v>0</v>
      </c>
      <c r="J93" s="34">
        <v>0</v>
      </c>
      <c r="K93" s="34">
        <f>K99+K105</f>
        <v>0</v>
      </c>
      <c r="L93" s="34">
        <v>0</v>
      </c>
      <c r="M93" s="34">
        <f>M99+M105</f>
        <v>0</v>
      </c>
      <c r="N93" s="34">
        <v>0</v>
      </c>
      <c r="O93" s="34">
        <f>O99+O105</f>
        <v>0</v>
      </c>
      <c r="P93" s="34">
        <v>0</v>
      </c>
      <c r="Q93" s="34">
        <f>Q99+Q105</f>
        <v>0</v>
      </c>
      <c r="R93" s="34">
        <v>0</v>
      </c>
      <c r="S93" s="34">
        <f>S99+S105</f>
        <v>0</v>
      </c>
      <c r="T93" s="34">
        <v>0</v>
      </c>
      <c r="U93" s="34">
        <f>U99+U105</f>
        <v>0</v>
      </c>
      <c r="V93" s="34">
        <v>0</v>
      </c>
      <c r="W93" s="34">
        <f>W99+W105</f>
        <v>0</v>
      </c>
      <c r="X93" s="34">
        <v>0</v>
      </c>
      <c r="Y93" s="34">
        <f>Y99+Y105</f>
        <v>0</v>
      </c>
      <c r="Z93" s="34">
        <v>0</v>
      </c>
      <c r="AA93" s="34">
        <f>AA99+AA105</f>
        <v>0</v>
      </c>
      <c r="AB93" s="34">
        <v>0</v>
      </c>
      <c r="AC93" s="34">
        <f>AC99+AC105</f>
        <v>0</v>
      </c>
      <c r="AD93" s="34">
        <v>0</v>
      </c>
      <c r="AE93" s="34"/>
      <c r="AF93" s="34"/>
      <c r="AG93" s="47">
        <f>AD93+AB93+Z93+X93+V93+T93+R93+P93+N93+L93+J93+H93</f>
        <v>0</v>
      </c>
      <c r="AH93" s="47">
        <f>H93+J93+L93+N93+P93+R93+T93+V93</f>
        <v>0</v>
      </c>
      <c r="AI93" s="96">
        <f>I93+K93+M93+O93+Q93+S93+U93+W93+Y93</f>
        <v>0</v>
      </c>
      <c r="AK93" s="47">
        <f t="shared" si="14"/>
        <v>0</v>
      </c>
    </row>
    <row r="94" spans="1:37" s="51" customFormat="1" ht="18.75" customHeight="1">
      <c r="A94" s="84" t="s">
        <v>13</v>
      </c>
      <c r="B94" s="33">
        <v>0</v>
      </c>
      <c r="C94" s="33">
        <v>0</v>
      </c>
      <c r="D94" s="33">
        <v>0</v>
      </c>
      <c r="E94" s="33">
        <f>E100+E106</f>
        <v>0</v>
      </c>
      <c r="F94" s="33">
        <v>0</v>
      </c>
      <c r="G94" s="33">
        <v>0</v>
      </c>
      <c r="H94" s="34">
        <v>0</v>
      </c>
      <c r="I94" s="34">
        <v>0</v>
      </c>
      <c r="J94" s="34">
        <v>0</v>
      </c>
      <c r="K94" s="34">
        <f>K100+K106</f>
        <v>0</v>
      </c>
      <c r="L94" s="34">
        <v>0</v>
      </c>
      <c r="M94" s="34">
        <f>M100+M106</f>
        <v>0</v>
      </c>
      <c r="N94" s="34">
        <v>0</v>
      </c>
      <c r="O94" s="34">
        <f>O100+O106</f>
        <v>0</v>
      </c>
      <c r="P94" s="34">
        <v>0</v>
      </c>
      <c r="Q94" s="34">
        <f>Q100+Q106</f>
        <v>0</v>
      </c>
      <c r="R94" s="34">
        <v>0</v>
      </c>
      <c r="S94" s="34">
        <f>S100+S106</f>
        <v>0</v>
      </c>
      <c r="T94" s="34">
        <v>0</v>
      </c>
      <c r="U94" s="34">
        <f>U100+U106</f>
        <v>0</v>
      </c>
      <c r="V94" s="34">
        <v>0</v>
      </c>
      <c r="W94" s="34">
        <f>W100+W106</f>
        <v>0</v>
      </c>
      <c r="X94" s="34">
        <v>0</v>
      </c>
      <c r="Y94" s="34">
        <f>Y100+Y106</f>
        <v>0</v>
      </c>
      <c r="Z94" s="34">
        <v>0</v>
      </c>
      <c r="AA94" s="34">
        <f>AA100+AA106</f>
        <v>0</v>
      </c>
      <c r="AB94" s="34">
        <v>0</v>
      </c>
      <c r="AC94" s="34">
        <f>AC100+AC106</f>
        <v>0</v>
      </c>
      <c r="AD94" s="34">
        <v>0</v>
      </c>
      <c r="AE94" s="34"/>
      <c r="AF94" s="34"/>
      <c r="AG94" s="47">
        <f>AD94+AB94+Z94+X94+V94+T94+R94+P94+N94+L94+J94+H94</f>
        <v>0</v>
      </c>
      <c r="AH94" s="47">
        <f>H94+J94+L94+N94+P94+R94+T94+V94</f>
        <v>0</v>
      </c>
      <c r="AI94" s="96">
        <f>I94+K94+M94+O94+Q94+S94+U94+W94</f>
        <v>0</v>
      </c>
      <c r="AK94" s="47">
        <f t="shared" si="14"/>
        <v>0</v>
      </c>
    </row>
    <row r="95" spans="1:37" s="10" customFormat="1" ht="18.75" customHeight="1">
      <c r="A95" s="84" t="s">
        <v>14</v>
      </c>
      <c r="B95" s="33">
        <f>H95+J95+L95+N95+P95+R95+T95+V95+X95+Z95+AB95+AD95</f>
        <v>108.7</v>
      </c>
      <c r="C95" s="33">
        <f>C101+C107</f>
        <v>20.5</v>
      </c>
      <c r="D95" s="33">
        <f>C95</f>
        <v>20.5</v>
      </c>
      <c r="E95" s="33">
        <f>E101+E107</f>
        <v>12.26</v>
      </c>
      <c r="F95" s="33">
        <f>E95/B95*100</f>
        <v>11.278748850045996</v>
      </c>
      <c r="G95" s="33">
        <f>E95/C95*100</f>
        <v>59.80487804878049</v>
      </c>
      <c r="H95" s="34">
        <f aca="true" t="shared" si="17" ref="H95:AD95">H101+H107</f>
        <v>0</v>
      </c>
      <c r="I95" s="34">
        <f>I101+I107</f>
        <v>0</v>
      </c>
      <c r="J95" s="34">
        <f t="shared" si="17"/>
        <v>0</v>
      </c>
      <c r="K95" s="34">
        <f>K101+K107</f>
        <v>0</v>
      </c>
      <c r="L95" s="34">
        <f t="shared" si="17"/>
        <v>0</v>
      </c>
      <c r="M95" s="34">
        <f>M101+M107</f>
        <v>0</v>
      </c>
      <c r="N95" s="34">
        <f t="shared" si="17"/>
        <v>0</v>
      </c>
      <c r="O95" s="34">
        <f>O101+O107</f>
        <v>0</v>
      </c>
      <c r="P95" s="34">
        <f t="shared" si="17"/>
        <v>0</v>
      </c>
      <c r="Q95" s="34">
        <f>Q101+Q107</f>
        <v>0</v>
      </c>
      <c r="R95" s="34">
        <f t="shared" si="17"/>
        <v>0</v>
      </c>
      <c r="S95" s="34">
        <f>S101+S107</f>
        <v>0</v>
      </c>
      <c r="T95" s="34">
        <f t="shared" si="17"/>
        <v>0</v>
      </c>
      <c r="U95" s="34">
        <f>U101+U107</f>
        <v>0</v>
      </c>
      <c r="V95" s="34">
        <f t="shared" si="17"/>
        <v>0</v>
      </c>
      <c r="W95" s="34">
        <f>W101+W107</f>
        <v>0</v>
      </c>
      <c r="X95" s="34">
        <f t="shared" si="17"/>
        <v>18.7</v>
      </c>
      <c r="Y95" s="34">
        <f>Y101+Y107</f>
        <v>0</v>
      </c>
      <c r="Z95" s="34">
        <f t="shared" si="17"/>
        <v>1.8</v>
      </c>
      <c r="AA95" s="34">
        <f>AA101+AA107</f>
        <v>12.26</v>
      </c>
      <c r="AB95" s="34">
        <f t="shared" si="17"/>
        <v>0</v>
      </c>
      <c r="AC95" s="34">
        <f>AC101+AC107</f>
        <v>0</v>
      </c>
      <c r="AD95" s="34">
        <f t="shared" si="17"/>
        <v>88.2</v>
      </c>
      <c r="AE95" s="34"/>
      <c r="AF95" s="34"/>
      <c r="AG95" s="47">
        <f>AD95+AB95+Z95+X95+V95+T95+R95+P95+N95+L95+J95+H95</f>
        <v>108.7</v>
      </c>
      <c r="AH95" s="47">
        <f>H95+J95+L95+N95+P95+R95+T95+V95+X95+Z95</f>
        <v>20.5</v>
      </c>
      <c r="AI95" s="96">
        <f>I95+K95+M95+O95+Q95+S95+U95+W95+Y95+AA95+AC95</f>
        <v>12.26</v>
      </c>
      <c r="AK95" s="47">
        <f t="shared" si="14"/>
        <v>8.24</v>
      </c>
    </row>
    <row r="96" spans="1:37" s="10" customFormat="1" ht="18.75" customHeight="1">
      <c r="A96" s="84" t="s">
        <v>53</v>
      </c>
      <c r="B96" s="33">
        <f>B102+B108</f>
        <v>953109.08048</v>
      </c>
      <c r="C96" s="33">
        <f>C102+C108</f>
        <v>785375.12048</v>
      </c>
      <c r="D96" s="33">
        <f>D102+D108</f>
        <v>953109.08048</v>
      </c>
      <c r="E96" s="33">
        <f>E102+E108</f>
        <v>778324.26</v>
      </c>
      <c r="F96" s="33">
        <f>E96/B96*100</f>
        <v>81.66161417830835</v>
      </c>
      <c r="G96" s="33">
        <f>E96/C96*100</f>
        <v>99.10223022143983</v>
      </c>
      <c r="H96" s="34">
        <f aca="true" t="shared" si="18" ref="H96:AD96">H102+H108</f>
        <v>0</v>
      </c>
      <c r="I96" s="34">
        <f>I102+I108</f>
        <v>0</v>
      </c>
      <c r="J96" s="34">
        <f t="shared" si="18"/>
        <v>2785.08</v>
      </c>
      <c r="K96" s="34">
        <f>K102+K108</f>
        <v>2785.08</v>
      </c>
      <c r="L96" s="34">
        <f t="shared" si="18"/>
        <v>85415.337</v>
      </c>
      <c r="M96" s="34">
        <f>M102+M108</f>
        <v>85415.34000000001</v>
      </c>
      <c r="N96" s="34">
        <f t="shared" si="18"/>
        <v>26044.501</v>
      </c>
      <c r="O96" s="34">
        <f>O102+O108</f>
        <v>26044.5</v>
      </c>
      <c r="P96" s="34">
        <f t="shared" si="18"/>
        <v>18114.39</v>
      </c>
      <c r="Q96" s="34">
        <f>Q102+Q108</f>
        <v>18114.39</v>
      </c>
      <c r="R96" s="34">
        <f t="shared" si="18"/>
        <v>135176.41999999998</v>
      </c>
      <c r="S96" s="34">
        <f>S102+S108</f>
        <v>135176.41999999998</v>
      </c>
      <c r="T96" s="34">
        <f t="shared" si="18"/>
        <v>52089.79</v>
      </c>
      <c r="U96" s="34">
        <f>U102+U108</f>
        <v>52089.79</v>
      </c>
      <c r="V96" s="34">
        <f t="shared" si="18"/>
        <v>348039.92248</v>
      </c>
      <c r="W96" s="34">
        <f>W102+W108</f>
        <v>346073.99</v>
      </c>
      <c r="X96" s="34">
        <f t="shared" si="18"/>
        <v>33662.71</v>
      </c>
      <c r="Y96" s="34">
        <f>Y102+Y108</f>
        <v>35628.65</v>
      </c>
      <c r="Z96" s="34">
        <f t="shared" si="18"/>
        <v>42046.97</v>
      </c>
      <c r="AA96" s="34">
        <f>AA102+AA108</f>
        <v>42046.97</v>
      </c>
      <c r="AB96" s="34">
        <f t="shared" si="18"/>
        <v>42000</v>
      </c>
      <c r="AC96" s="34">
        <f>AC102+AC108</f>
        <v>34949.13</v>
      </c>
      <c r="AD96" s="34">
        <f t="shared" si="18"/>
        <v>167733.96</v>
      </c>
      <c r="AE96" s="34"/>
      <c r="AF96" s="34"/>
      <c r="AG96" s="47">
        <f>AD96+AB96+Z96+X96+V96+T96+R96+P96+N96+L96+J96+H96</f>
        <v>953109.0804800001</v>
      </c>
      <c r="AH96" s="47">
        <f>H96+J96+L96+N96+P96+R96+T96+V96+X96+Z96+AB96</f>
        <v>785375.1204799999</v>
      </c>
      <c r="AI96" s="96">
        <f>I96+K96+M96+O96+Q96+S96+U96+W96+Y96+AA96+AC96</f>
        <v>778324.26</v>
      </c>
      <c r="AK96" s="47">
        <f t="shared" si="14"/>
        <v>7050.860480000032</v>
      </c>
    </row>
    <row r="97" spans="1:37" s="10" customFormat="1" ht="409.5" customHeight="1">
      <c r="A97" s="54" t="s">
        <v>44</v>
      </c>
      <c r="B97" s="26"/>
      <c r="C97" s="26"/>
      <c r="D97" s="26"/>
      <c r="E97" s="26"/>
      <c r="F97" s="26"/>
      <c r="G97" s="26"/>
      <c r="H97" s="27"/>
      <c r="I97" s="27"/>
      <c r="J97" s="27"/>
      <c r="K97" s="23"/>
      <c r="L97" s="27"/>
      <c r="M97" s="23"/>
      <c r="N97" s="27"/>
      <c r="O97" s="23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133" t="s">
        <v>81</v>
      </c>
      <c r="AG97" s="47"/>
      <c r="AH97" s="47"/>
      <c r="AI97" s="96"/>
      <c r="AK97" s="47">
        <f t="shared" si="14"/>
        <v>0</v>
      </c>
    </row>
    <row r="98" spans="1:37" s="10" customFormat="1" ht="20.25" customHeight="1">
      <c r="A98" s="85" t="s">
        <v>16</v>
      </c>
      <c r="B98" s="24">
        <f>B101+B102</f>
        <v>158026.4165</v>
      </c>
      <c r="C98" s="24">
        <f>C101+C102</f>
        <v>158026.4165</v>
      </c>
      <c r="D98" s="24">
        <f>D102</f>
        <v>158005.9165</v>
      </c>
      <c r="E98" s="24">
        <f>E101+E102</f>
        <v>158018.18000000002</v>
      </c>
      <c r="F98" s="24">
        <f>E98/B98*100</f>
        <v>99.99478789674386</v>
      </c>
      <c r="G98" s="24">
        <f>E98/C98*100</f>
        <v>99.99478789674386</v>
      </c>
      <c r="H98" s="25">
        <f>H101+H102</f>
        <v>0</v>
      </c>
      <c r="I98" s="25">
        <f>I101+I102</f>
        <v>0</v>
      </c>
      <c r="J98" s="25">
        <f>J101+J102</f>
        <v>0</v>
      </c>
      <c r="K98" s="21">
        <f>K99+K100+K101+K102</f>
        <v>0</v>
      </c>
      <c r="L98" s="25">
        <f>L101+L102</f>
        <v>81039.988</v>
      </c>
      <c r="M98" s="21">
        <f>M99+M100+M101+M102</f>
        <v>81039.99</v>
      </c>
      <c r="N98" s="25">
        <f>N101+N102</f>
        <v>17502.962</v>
      </c>
      <c r="O98" s="21">
        <f>O99+O100+O101+O102</f>
        <v>17502.96</v>
      </c>
      <c r="P98" s="25">
        <f>P101+P102</f>
        <v>0</v>
      </c>
      <c r="Q98" s="25">
        <f>Q99+Q100+Q101+Q102</f>
        <v>0</v>
      </c>
      <c r="R98" s="25">
        <f>R101+R102</f>
        <v>10929.61</v>
      </c>
      <c r="S98" s="25">
        <f>S99+S100+S101+S102</f>
        <v>10929.61</v>
      </c>
      <c r="T98" s="25">
        <f>T101+T102</f>
        <v>33382.37</v>
      </c>
      <c r="U98" s="25">
        <f>U99+U100+U101+U102</f>
        <v>33382.37</v>
      </c>
      <c r="V98" s="25">
        <f>V101+V102</f>
        <v>15150.9865</v>
      </c>
      <c r="W98" s="25">
        <f>W99+W100+W101+W102</f>
        <v>13185.05</v>
      </c>
      <c r="X98" s="25">
        <f>X101+X102</f>
        <v>18.7</v>
      </c>
      <c r="Y98" s="25">
        <f>Y99+Y100+Y101+Y102</f>
        <v>1965.94</v>
      </c>
      <c r="Z98" s="25">
        <f>Z101+Z102</f>
        <v>1.8</v>
      </c>
      <c r="AA98" s="25">
        <f>AA99+AA100+AA101+AA102</f>
        <v>12.26</v>
      </c>
      <c r="AB98" s="25">
        <f>AB101+AB102</f>
        <v>0</v>
      </c>
      <c r="AC98" s="25">
        <f>AC99+AC100+AC101+AC102</f>
        <v>0</v>
      </c>
      <c r="AD98" s="25">
        <f>AD101+AD102</f>
        <v>0</v>
      </c>
      <c r="AE98" s="25"/>
      <c r="AF98" s="134"/>
      <c r="AG98" s="47"/>
      <c r="AH98" s="47"/>
      <c r="AI98" s="96"/>
      <c r="AK98" s="47">
        <f t="shared" si="14"/>
        <v>8.236499999969965</v>
      </c>
    </row>
    <row r="99" spans="1:37" s="51" customFormat="1" ht="18.75" customHeight="1">
      <c r="A99" s="86" t="s">
        <v>15</v>
      </c>
      <c r="B99" s="26">
        <v>0</v>
      </c>
      <c r="C99" s="26">
        <f>H99+J99+L99+N99+P99+R99+T99+V99+X99+Z99+AB99</f>
        <v>0</v>
      </c>
      <c r="D99" s="26">
        <f>C99</f>
        <v>0</v>
      </c>
      <c r="E99" s="26">
        <f>I99+K99+M99+O99+Q99+S99+U99+W99+Y99+AA99+AC99</f>
        <v>0</v>
      </c>
      <c r="F99" s="26">
        <v>0</v>
      </c>
      <c r="G99" s="26">
        <v>0</v>
      </c>
      <c r="H99" s="27">
        <v>0</v>
      </c>
      <c r="I99" s="27">
        <v>0</v>
      </c>
      <c r="J99" s="27">
        <v>0</v>
      </c>
      <c r="K99" s="23">
        <v>0</v>
      </c>
      <c r="L99" s="27">
        <v>0</v>
      </c>
      <c r="M99" s="23">
        <v>0</v>
      </c>
      <c r="N99" s="27">
        <v>0</v>
      </c>
      <c r="O99" s="23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/>
      <c r="AF99" s="134"/>
      <c r="AG99" s="47"/>
      <c r="AH99" s="47"/>
      <c r="AI99" s="96"/>
      <c r="AK99" s="47">
        <f t="shared" si="14"/>
        <v>0</v>
      </c>
    </row>
    <row r="100" spans="1:37" s="51" customFormat="1" ht="18.75" customHeight="1">
      <c r="A100" s="86" t="s">
        <v>13</v>
      </c>
      <c r="B100" s="26">
        <v>0</v>
      </c>
      <c r="C100" s="26">
        <f>H100+J100+L100+N100+P100+R100+T100+V100+X100+Z100+AB100</f>
        <v>0</v>
      </c>
      <c r="D100" s="26">
        <f>C100</f>
        <v>0</v>
      </c>
      <c r="E100" s="26">
        <f>I100+K100+M100+O100+Q100+S100+U100+W100+Y100+AA100+AC100</f>
        <v>0</v>
      </c>
      <c r="F100" s="26">
        <v>0</v>
      </c>
      <c r="G100" s="26">
        <v>0</v>
      </c>
      <c r="H100" s="27">
        <v>0</v>
      </c>
      <c r="I100" s="27">
        <v>0</v>
      </c>
      <c r="J100" s="27">
        <v>0</v>
      </c>
      <c r="K100" s="66">
        <v>0</v>
      </c>
      <c r="L100" s="27">
        <v>0</v>
      </c>
      <c r="M100" s="66">
        <v>0</v>
      </c>
      <c r="N100" s="27">
        <v>0</v>
      </c>
      <c r="O100" s="23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/>
      <c r="AF100" s="134"/>
      <c r="AG100" s="47"/>
      <c r="AH100" s="47"/>
      <c r="AI100" s="96"/>
      <c r="AK100" s="47">
        <f t="shared" si="14"/>
        <v>0</v>
      </c>
    </row>
    <row r="101" spans="1:37" s="10" customFormat="1" ht="18.75" customHeight="1">
      <c r="A101" s="86" t="s">
        <v>14</v>
      </c>
      <c r="B101" s="26">
        <f>H101+J101+L101+P101+R101+T101+V101+X101+Z101+AB101+AD101</f>
        <v>20.5</v>
      </c>
      <c r="C101" s="26">
        <f>H101+J101+L101+N101+P101+R101+T101+V101+X101+Z101+AB101</f>
        <v>20.5</v>
      </c>
      <c r="D101" s="26">
        <f>C101</f>
        <v>20.5</v>
      </c>
      <c r="E101" s="26">
        <f>I101+K101+M101+O101+Q101+S101+U101+W101+Y101+AA101+AC101</f>
        <v>12.26</v>
      </c>
      <c r="F101" s="26">
        <f>E101/B101*100</f>
        <v>59.80487804878049</v>
      </c>
      <c r="G101" s="26">
        <f>E101/C101*100</f>
        <v>59.80487804878049</v>
      </c>
      <c r="H101" s="27">
        <v>0</v>
      </c>
      <c r="I101" s="27">
        <v>0</v>
      </c>
      <c r="J101" s="27">
        <v>0</v>
      </c>
      <c r="K101" s="23">
        <v>0</v>
      </c>
      <c r="L101" s="27">
        <v>0</v>
      </c>
      <c r="M101" s="23">
        <v>0</v>
      </c>
      <c r="N101" s="27">
        <v>0</v>
      </c>
      <c r="O101" s="23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18.7</v>
      </c>
      <c r="Y101" s="27">
        <v>0</v>
      </c>
      <c r="Z101" s="27">
        <v>1.8</v>
      </c>
      <c r="AA101" s="27">
        <v>12.26</v>
      </c>
      <c r="AB101" s="27">
        <v>0</v>
      </c>
      <c r="AC101" s="27">
        <v>0</v>
      </c>
      <c r="AD101" s="27">
        <v>0</v>
      </c>
      <c r="AE101" s="27"/>
      <c r="AF101" s="134"/>
      <c r="AG101" s="47"/>
      <c r="AH101" s="47"/>
      <c r="AI101" s="96"/>
      <c r="AK101" s="47">
        <f t="shared" si="14"/>
        <v>8.24</v>
      </c>
    </row>
    <row r="102" spans="1:37" s="10" customFormat="1" ht="19.5" customHeight="1">
      <c r="A102" s="54" t="s">
        <v>53</v>
      </c>
      <c r="B102" s="57">
        <f>H102+J102+L102+N102+P102+R102+T102+V102+X102+Z102+AB102+AD102</f>
        <v>158005.9165</v>
      </c>
      <c r="C102" s="57">
        <f>H102+J102+L102+N102+P102+R102+T102+V102+X102+Z102+AB102</f>
        <v>158005.9165</v>
      </c>
      <c r="D102" s="57">
        <f>B102</f>
        <v>158005.9165</v>
      </c>
      <c r="E102" s="57">
        <f>I102+K102+M102+O102+Q102+S102+U102+W102+Y102+AA102+AC102</f>
        <v>158005.92</v>
      </c>
      <c r="F102" s="57">
        <f>E102/B102*100</f>
        <v>100.00000221510695</v>
      </c>
      <c r="G102" s="57">
        <f>E102/C102*100</f>
        <v>100.00000221510695</v>
      </c>
      <c r="H102" s="58">
        <v>0</v>
      </c>
      <c r="I102" s="58">
        <v>0</v>
      </c>
      <c r="J102" s="58">
        <v>0</v>
      </c>
      <c r="K102" s="56">
        <v>0</v>
      </c>
      <c r="L102" s="58">
        <v>81039.988</v>
      </c>
      <c r="M102" s="56">
        <v>81039.99</v>
      </c>
      <c r="N102" s="58">
        <v>17502.962</v>
      </c>
      <c r="O102" s="66">
        <v>17502.96</v>
      </c>
      <c r="P102" s="58">
        <v>0</v>
      </c>
      <c r="Q102" s="58">
        <v>0</v>
      </c>
      <c r="R102" s="58">
        <v>10929.61</v>
      </c>
      <c r="S102" s="58">
        <v>10929.61</v>
      </c>
      <c r="T102" s="58">
        <v>33382.37</v>
      </c>
      <c r="U102" s="58">
        <v>33382.37</v>
      </c>
      <c r="V102" s="58">
        <v>15150.9865</v>
      </c>
      <c r="W102" s="58">
        <v>13185.05</v>
      </c>
      <c r="X102" s="58">
        <v>0</v>
      </c>
      <c r="Y102" s="58">
        <v>1965.94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27"/>
      <c r="AF102" s="135"/>
      <c r="AG102" s="47"/>
      <c r="AH102" s="47"/>
      <c r="AI102" s="96"/>
      <c r="AK102" s="47">
        <f t="shared" si="14"/>
        <v>-0.0035000000207219273</v>
      </c>
    </row>
    <row r="103" spans="1:37" s="10" customFormat="1" ht="282.75" customHeight="1">
      <c r="A103" s="54" t="s">
        <v>45</v>
      </c>
      <c r="B103" s="26"/>
      <c r="C103" s="26"/>
      <c r="D103" s="26"/>
      <c r="E103" s="26"/>
      <c r="F103" s="26"/>
      <c r="G103" s="26"/>
      <c r="H103" s="27"/>
      <c r="I103" s="27"/>
      <c r="J103" s="27"/>
      <c r="K103" s="23"/>
      <c r="L103" s="27"/>
      <c r="M103" s="23"/>
      <c r="N103" s="27"/>
      <c r="O103" s="23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133" t="s">
        <v>82</v>
      </c>
      <c r="AG103" s="47"/>
      <c r="AH103" s="47"/>
      <c r="AI103" s="96"/>
      <c r="AK103" s="47">
        <f t="shared" si="14"/>
        <v>0</v>
      </c>
    </row>
    <row r="104" spans="1:37" s="10" customFormat="1" ht="18.75" customHeight="1">
      <c r="A104" s="85" t="s">
        <v>16</v>
      </c>
      <c r="B104" s="24">
        <f>B107+B108</f>
        <v>795191.3639799999</v>
      </c>
      <c r="C104" s="24">
        <f>C107+C108</f>
        <v>627369.20398</v>
      </c>
      <c r="D104" s="24">
        <f>D108</f>
        <v>795103.16398</v>
      </c>
      <c r="E104" s="24">
        <f>E107+E108</f>
        <v>620318.34</v>
      </c>
      <c r="F104" s="24">
        <f>E104/B104*100</f>
        <v>78.00868672607992</v>
      </c>
      <c r="G104" s="24">
        <f>E104/C104*100</f>
        <v>98.87612207687759</v>
      </c>
      <c r="H104" s="25">
        <f>H107+H108</f>
        <v>0</v>
      </c>
      <c r="I104" s="25">
        <f>I107+I108</f>
        <v>0</v>
      </c>
      <c r="J104" s="25">
        <f>J107+J108</f>
        <v>2785.08</v>
      </c>
      <c r="K104" s="23">
        <f>K105+K106+K107+K108</f>
        <v>2785.08</v>
      </c>
      <c r="L104" s="25">
        <f>L107+L108</f>
        <v>4375.349</v>
      </c>
      <c r="M104" s="23">
        <f>M105+M106+M107+M108</f>
        <v>4375.35</v>
      </c>
      <c r="N104" s="25">
        <f>N107+N108</f>
        <v>8541.539</v>
      </c>
      <c r="O104" s="21">
        <f>O105+O106+O107+O108</f>
        <v>8541.54</v>
      </c>
      <c r="P104" s="25">
        <f>P107+P108</f>
        <v>18114.39</v>
      </c>
      <c r="Q104" s="25">
        <f>Q105+Q106+Q107+Q108</f>
        <v>18114.39</v>
      </c>
      <c r="R104" s="25">
        <f>R107+R108</f>
        <v>124246.81</v>
      </c>
      <c r="S104" s="25">
        <f>S108</f>
        <v>124246.81</v>
      </c>
      <c r="T104" s="25">
        <f>T107+T108</f>
        <v>18707.42</v>
      </c>
      <c r="U104" s="25">
        <f>U105+U106+U107+U108</f>
        <v>18707.42</v>
      </c>
      <c r="V104" s="25">
        <f>V107+V108</f>
        <v>332888.93598</v>
      </c>
      <c r="W104" s="25">
        <f>W105+W106+W107+W108</f>
        <v>332888.94</v>
      </c>
      <c r="X104" s="25">
        <f>X107+X108</f>
        <v>33662.71</v>
      </c>
      <c r="Y104" s="25">
        <f>Y105+Y106+Y107+Y108</f>
        <v>33662.71</v>
      </c>
      <c r="Z104" s="25">
        <f>Z107+Z108</f>
        <v>42046.97</v>
      </c>
      <c r="AA104" s="25">
        <f>AA105+AA106+AA107+AA108</f>
        <v>42046.97</v>
      </c>
      <c r="AB104" s="25">
        <f>AB107+AB108</f>
        <v>42000</v>
      </c>
      <c r="AC104" s="25">
        <f>AC105+AC106+AC107+AC108</f>
        <v>34949.13</v>
      </c>
      <c r="AD104" s="25">
        <f>AD107+AD108</f>
        <v>167822.16</v>
      </c>
      <c r="AE104" s="25"/>
      <c r="AF104" s="134"/>
      <c r="AG104" s="47"/>
      <c r="AH104" s="47"/>
      <c r="AI104" s="96"/>
      <c r="AK104" s="47">
        <f t="shared" si="14"/>
        <v>7050.863980000024</v>
      </c>
    </row>
    <row r="105" spans="1:37" s="10" customFormat="1" ht="18.75" customHeight="1">
      <c r="A105" s="86" t="s">
        <v>15</v>
      </c>
      <c r="B105" s="26">
        <v>0</v>
      </c>
      <c r="C105" s="26">
        <f>H105+J105+L105+N105+P105+R105+T105+V105+X105+Z105+AB105</f>
        <v>0</v>
      </c>
      <c r="D105" s="26">
        <f>C105</f>
        <v>0</v>
      </c>
      <c r="E105" s="26">
        <f>I105+K105+M105+O105+Q105+S105+U105+W105+Y105+AA105+AC105</f>
        <v>0</v>
      </c>
      <c r="F105" s="26">
        <v>0</v>
      </c>
      <c r="G105" s="26">
        <v>0</v>
      </c>
      <c r="H105" s="27">
        <v>0</v>
      </c>
      <c r="I105" s="27">
        <v>0</v>
      </c>
      <c r="J105" s="27">
        <v>0</v>
      </c>
      <c r="K105" s="23">
        <v>0</v>
      </c>
      <c r="L105" s="27">
        <v>0</v>
      </c>
      <c r="M105" s="23">
        <v>0</v>
      </c>
      <c r="N105" s="27">
        <v>0</v>
      </c>
      <c r="O105" s="23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/>
      <c r="AF105" s="134"/>
      <c r="AG105" s="47"/>
      <c r="AH105" s="47"/>
      <c r="AI105" s="96"/>
      <c r="AK105" s="47">
        <f t="shared" si="14"/>
        <v>0</v>
      </c>
    </row>
    <row r="106" spans="1:37" s="10" customFormat="1" ht="18.75" customHeight="1">
      <c r="A106" s="86" t="s">
        <v>13</v>
      </c>
      <c r="B106" s="26">
        <v>0</v>
      </c>
      <c r="C106" s="26">
        <f>H106+J106+L106+N106+P106+R106+T106+V106+X106+Z106+AB106</f>
        <v>0</v>
      </c>
      <c r="D106" s="26">
        <f>C106</f>
        <v>0</v>
      </c>
      <c r="E106" s="26">
        <f>I106+K106+M106+O106+Q106+S106+U106+W106+Y106+AA106+AC106</f>
        <v>0</v>
      </c>
      <c r="F106" s="26">
        <v>0</v>
      </c>
      <c r="G106" s="26">
        <v>0</v>
      </c>
      <c r="H106" s="27">
        <v>0</v>
      </c>
      <c r="I106" s="27">
        <v>0</v>
      </c>
      <c r="J106" s="27">
        <v>0</v>
      </c>
      <c r="K106" s="23">
        <v>0</v>
      </c>
      <c r="L106" s="27">
        <v>0</v>
      </c>
      <c r="M106" s="23">
        <v>0</v>
      </c>
      <c r="N106" s="27">
        <v>0</v>
      </c>
      <c r="O106" s="23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/>
      <c r="AF106" s="134"/>
      <c r="AG106" s="47"/>
      <c r="AH106" s="47"/>
      <c r="AI106" s="96"/>
      <c r="AK106" s="47">
        <f t="shared" si="14"/>
        <v>0</v>
      </c>
    </row>
    <row r="107" spans="1:37" s="10" customFormat="1" ht="18.75" customHeight="1">
      <c r="A107" s="86" t="s">
        <v>14</v>
      </c>
      <c r="B107" s="26">
        <f>H107+J107+L107+N107+P107+R107+T107+V107+X107+Z107+AB107+AD107</f>
        <v>88.2</v>
      </c>
      <c r="C107" s="26">
        <f>H107+J107+L107+N107+P107+R107+T107+V107+X107+Z107+AB107</f>
        <v>0</v>
      </c>
      <c r="D107" s="26">
        <f>C107</f>
        <v>0</v>
      </c>
      <c r="E107" s="26">
        <f>I107+K107+M107+O107+Q107+S107+U107+W107+Y107+AA107+AC107</f>
        <v>0</v>
      </c>
      <c r="F107" s="26">
        <f>E107/B107*100</f>
        <v>0</v>
      </c>
      <c r="G107" s="26" t="e">
        <f>E107/C107*100</f>
        <v>#DIV/0!</v>
      </c>
      <c r="H107" s="27">
        <v>0</v>
      </c>
      <c r="I107" s="27">
        <v>0</v>
      </c>
      <c r="J107" s="27">
        <v>0</v>
      </c>
      <c r="K107" s="23">
        <v>0</v>
      </c>
      <c r="L107" s="27">
        <v>0</v>
      </c>
      <c r="M107" s="23">
        <v>0</v>
      </c>
      <c r="N107" s="27">
        <v>0</v>
      </c>
      <c r="O107" s="23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88.2</v>
      </c>
      <c r="AE107" s="27"/>
      <c r="AF107" s="134"/>
      <c r="AG107" s="47"/>
      <c r="AH107" s="47"/>
      <c r="AI107" s="96"/>
      <c r="AK107" s="47">
        <f t="shared" si="14"/>
        <v>0</v>
      </c>
    </row>
    <row r="108" spans="1:37" s="10" customFormat="1" ht="18.75" customHeight="1">
      <c r="A108" s="86" t="s">
        <v>53</v>
      </c>
      <c r="B108" s="26">
        <f>H108+J108+L108+N108+P108+R108+T108+V108+X108+Z108+AB108+AD108</f>
        <v>795103.16398</v>
      </c>
      <c r="C108" s="26">
        <f>H108+J108+L108+N108+P108+R108+T108+V108+X108+Z108+AB108</f>
        <v>627369.20398</v>
      </c>
      <c r="D108" s="26">
        <f>B108</f>
        <v>795103.16398</v>
      </c>
      <c r="E108" s="26">
        <f>I108+K108+M108+O108+Q108+S108+U108+W108+Y108+AA108+AC108</f>
        <v>620318.34</v>
      </c>
      <c r="F108" s="26">
        <f>E108/B108*100</f>
        <v>78.01734015179991</v>
      </c>
      <c r="G108" s="26">
        <f>E108/C108*100</f>
        <v>98.87612207687759</v>
      </c>
      <c r="H108" s="27">
        <v>0</v>
      </c>
      <c r="I108" s="27">
        <v>0</v>
      </c>
      <c r="J108" s="27">
        <v>2785.08</v>
      </c>
      <c r="K108" s="23">
        <v>2785.08</v>
      </c>
      <c r="L108" s="27">
        <v>4375.349</v>
      </c>
      <c r="M108" s="23">
        <v>4375.35</v>
      </c>
      <c r="N108" s="27">
        <v>8541.539</v>
      </c>
      <c r="O108" s="23">
        <v>8541.54</v>
      </c>
      <c r="P108" s="27">
        <v>18114.39</v>
      </c>
      <c r="Q108" s="27">
        <v>18114.39</v>
      </c>
      <c r="R108" s="27">
        <v>124246.81</v>
      </c>
      <c r="S108" s="27">
        <v>124246.81</v>
      </c>
      <c r="T108" s="27">
        <v>18707.42</v>
      </c>
      <c r="U108" s="27">
        <v>18707.42</v>
      </c>
      <c r="V108" s="27">
        <v>332888.93598</v>
      </c>
      <c r="W108" s="27">
        <v>332888.94</v>
      </c>
      <c r="X108" s="27">
        <v>33662.71</v>
      </c>
      <c r="Y108" s="27">
        <v>33662.71</v>
      </c>
      <c r="Z108" s="27">
        <v>42046.97</v>
      </c>
      <c r="AA108" s="27">
        <v>42046.97</v>
      </c>
      <c r="AB108" s="27">
        <v>42000</v>
      </c>
      <c r="AC108" s="27">
        <v>34949.13</v>
      </c>
      <c r="AD108" s="27">
        <v>167733.96</v>
      </c>
      <c r="AE108" s="27"/>
      <c r="AF108" s="135"/>
      <c r="AG108" s="47"/>
      <c r="AH108" s="47"/>
      <c r="AI108" s="96"/>
      <c r="AK108" s="47">
        <f t="shared" si="14"/>
        <v>7050.863980000024</v>
      </c>
    </row>
    <row r="109" spans="1:37" s="10" customFormat="1" ht="56.25" customHeight="1">
      <c r="A109" s="89" t="s">
        <v>52</v>
      </c>
      <c r="B109" s="33"/>
      <c r="C109" s="33"/>
      <c r="D109" s="33"/>
      <c r="E109" s="33"/>
      <c r="F109" s="33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140" t="s">
        <v>72</v>
      </c>
      <c r="AG109" s="47"/>
      <c r="AH109" s="47"/>
      <c r="AI109" s="96"/>
      <c r="AK109" s="47">
        <f t="shared" si="14"/>
        <v>0</v>
      </c>
    </row>
    <row r="110" spans="1:37" s="10" customFormat="1" ht="18.75" customHeight="1">
      <c r="A110" s="83" t="s">
        <v>16</v>
      </c>
      <c r="B110" s="31">
        <f>B112+B113+B114</f>
        <v>1161.5</v>
      </c>
      <c r="C110" s="31">
        <f>C112+C113+C114</f>
        <v>1161.5</v>
      </c>
      <c r="D110" s="31">
        <f>C110</f>
        <v>1161.5</v>
      </c>
      <c r="E110" s="31">
        <f>E112+E113+E114</f>
        <v>1161.5</v>
      </c>
      <c r="F110" s="31">
        <f>E110/B110*100</f>
        <v>100</v>
      </c>
      <c r="G110" s="31">
        <f>E110/C110*100</f>
        <v>100</v>
      </c>
      <c r="H110" s="32">
        <f>H112+H113+H114</f>
        <v>0</v>
      </c>
      <c r="I110" s="32">
        <f>I112+I113+I114</f>
        <v>0</v>
      </c>
      <c r="J110" s="32">
        <f>J112+J113+J114</f>
        <v>100</v>
      </c>
      <c r="K110" s="32">
        <f>K111+K112+K113+K114</f>
        <v>0</v>
      </c>
      <c r="L110" s="32">
        <f>L112+L113+L114</f>
        <v>436.5</v>
      </c>
      <c r="M110" s="32">
        <f>M111+M112+M113+M114</f>
        <v>536.5</v>
      </c>
      <c r="N110" s="32">
        <f>N112+N113+N114</f>
        <v>0</v>
      </c>
      <c r="O110" s="32">
        <f>O111+O112+O113+O114</f>
        <v>0</v>
      </c>
      <c r="P110" s="32">
        <f>P112+P113+P114</f>
        <v>250</v>
      </c>
      <c r="Q110" s="32">
        <f>Q111+Q112+Q113+Q114</f>
        <v>250</v>
      </c>
      <c r="R110" s="32">
        <f>R112+R113+R114</f>
        <v>282</v>
      </c>
      <c r="S110" s="32">
        <f>S111+S112+S113</f>
        <v>282</v>
      </c>
      <c r="T110" s="32">
        <f>T112+T113+T114</f>
        <v>0</v>
      </c>
      <c r="U110" s="32">
        <f>U111+U112+U113+U114</f>
        <v>0</v>
      </c>
      <c r="V110" s="32">
        <f>V112+V113+V114</f>
        <v>93</v>
      </c>
      <c r="W110" s="32">
        <f>W111+W112+W113+W114</f>
        <v>93</v>
      </c>
      <c r="X110" s="32">
        <f>X112+X113+X114</f>
        <v>0</v>
      </c>
      <c r="Y110" s="32">
        <f>Y111+Y112+Y113+Y114</f>
        <v>0</v>
      </c>
      <c r="Z110" s="32">
        <f>Z112+Z113+Z114</f>
        <v>0</v>
      </c>
      <c r="AA110" s="32">
        <f>AA111+AA112+AA113+AA114</f>
        <v>0</v>
      </c>
      <c r="AB110" s="32">
        <f>AB112+AB113+AB114</f>
        <v>0</v>
      </c>
      <c r="AC110" s="32">
        <f>AC111+AC112+AC113+AC114</f>
        <v>0</v>
      </c>
      <c r="AD110" s="32">
        <f>AD112+AD113+AD114</f>
        <v>0</v>
      </c>
      <c r="AE110" s="32"/>
      <c r="AF110" s="141"/>
      <c r="AG110" s="47">
        <f>AD110+AB110+Z110+X110+V110+T110+R110+P110+N110+L110+J110+H110</f>
        <v>1161.5</v>
      </c>
      <c r="AH110" s="47">
        <f aca="true" t="shared" si="19" ref="AH110:AI114">H110+J110+L110+N110+P110+R110+T110+V110+X110+Z110</f>
        <v>1161.5</v>
      </c>
      <c r="AI110" s="96">
        <f t="shared" si="19"/>
        <v>1161.5</v>
      </c>
      <c r="AK110" s="47">
        <f t="shared" si="14"/>
        <v>0</v>
      </c>
    </row>
    <row r="111" spans="1:37" s="51" customFormat="1" ht="18.75" customHeight="1">
      <c r="A111" s="84" t="s">
        <v>15</v>
      </c>
      <c r="B111" s="33">
        <v>0</v>
      </c>
      <c r="C111" s="33">
        <f>H111+J111+L111+N111+P111+R111+T111+V111+X111+Z111+AB111</f>
        <v>0</v>
      </c>
      <c r="D111" s="33">
        <f>C111</f>
        <v>0</v>
      </c>
      <c r="E111" s="33">
        <f>I111+K111+M111+O111+Q111+S111+U111+W111+Y111+AA111+AC111</f>
        <v>0</v>
      </c>
      <c r="F111" s="33">
        <v>0</v>
      </c>
      <c r="G111" s="33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/>
      <c r="AF111" s="141"/>
      <c r="AG111" s="47">
        <f>AD111+AB111+Z111+X111+V111+T111+R111+P111+N111+L111+J111+H111</f>
        <v>0</v>
      </c>
      <c r="AH111" s="47">
        <f t="shared" si="19"/>
        <v>0</v>
      </c>
      <c r="AI111" s="96">
        <f t="shared" si="19"/>
        <v>0</v>
      </c>
      <c r="AK111" s="47">
        <f t="shared" si="14"/>
        <v>0</v>
      </c>
    </row>
    <row r="112" spans="1:37" s="10" customFormat="1" ht="18.75" customHeight="1">
      <c r="A112" s="84" t="s">
        <v>13</v>
      </c>
      <c r="B112" s="33">
        <f>H112+J112+L112+N112+P112+R112+T112+V112+X112+Z112+AB112+AD112</f>
        <v>250</v>
      </c>
      <c r="C112" s="33">
        <f>H112+J112+L112+N112+P112+R112+T112+V112+X112+Z112+AB112</f>
        <v>250</v>
      </c>
      <c r="D112" s="33">
        <f>C112</f>
        <v>250</v>
      </c>
      <c r="E112" s="33">
        <f>I112+K112+M112+O112+Q112+S112+U112+W112+Y112+AA112+AC112</f>
        <v>250</v>
      </c>
      <c r="F112" s="33">
        <f>E112/B112*100</f>
        <v>100</v>
      </c>
      <c r="G112" s="33">
        <f>E112/C112*100</f>
        <v>100</v>
      </c>
      <c r="H112" s="34">
        <v>0</v>
      </c>
      <c r="I112" s="34">
        <v>0</v>
      </c>
      <c r="J112" s="34">
        <v>0</v>
      </c>
      <c r="K112" s="60">
        <v>0</v>
      </c>
      <c r="L112" s="34">
        <v>0</v>
      </c>
      <c r="M112" s="60">
        <v>0</v>
      </c>
      <c r="N112" s="34">
        <v>0</v>
      </c>
      <c r="O112" s="34">
        <v>0</v>
      </c>
      <c r="P112" s="34">
        <v>250</v>
      </c>
      <c r="Q112" s="34">
        <v>250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/>
      <c r="AF112" s="141"/>
      <c r="AG112" s="47">
        <f>AD112+AB112+Z112+X112+V112+T112+R112+P112+N112+L112+J112+H112</f>
        <v>250</v>
      </c>
      <c r="AH112" s="47">
        <f t="shared" si="19"/>
        <v>250</v>
      </c>
      <c r="AI112" s="96">
        <f t="shared" si="19"/>
        <v>250</v>
      </c>
      <c r="AK112" s="47">
        <f t="shared" si="14"/>
        <v>0</v>
      </c>
    </row>
    <row r="113" spans="1:37" s="10" customFormat="1" ht="18.75" customHeight="1">
      <c r="A113" s="84" t="s">
        <v>14</v>
      </c>
      <c r="B113" s="33">
        <f>H113+J113+L113+N113+P113+R113+T113+V113+X113+Z113+AB113+AD113</f>
        <v>818.5</v>
      </c>
      <c r="C113" s="33">
        <f>H113+J113+L113+N113+P113+R113+T113+V113+X113+Z113+AB113</f>
        <v>818.5</v>
      </c>
      <c r="D113" s="33">
        <f>C113</f>
        <v>818.5</v>
      </c>
      <c r="E113" s="33">
        <f>I113+K113+M113+O113+Q113+S113+U113+W113+Y113+AA113+AC113</f>
        <v>818.5</v>
      </c>
      <c r="F113" s="33">
        <f>E113/B113*100</f>
        <v>100</v>
      </c>
      <c r="G113" s="33">
        <f>E113/C113*100</f>
        <v>100</v>
      </c>
      <c r="H113" s="34">
        <v>0</v>
      </c>
      <c r="I113" s="34">
        <v>0</v>
      </c>
      <c r="J113" s="34">
        <v>100</v>
      </c>
      <c r="K113" s="34">
        <v>0</v>
      </c>
      <c r="L113" s="34">
        <v>436.5</v>
      </c>
      <c r="M113" s="34">
        <v>536.5</v>
      </c>
      <c r="N113" s="34">
        <v>0</v>
      </c>
      <c r="O113" s="34">
        <v>0</v>
      </c>
      <c r="P113" s="34">
        <v>0</v>
      </c>
      <c r="Q113" s="34">
        <v>0</v>
      </c>
      <c r="R113" s="34">
        <v>282</v>
      </c>
      <c r="S113" s="34">
        <v>282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/>
      <c r="AF113" s="141"/>
      <c r="AG113" s="47">
        <f>AD113+AB113+Z113+X113+V113+T113+R113+P113+N113+L113+J113+H113</f>
        <v>818.5</v>
      </c>
      <c r="AH113" s="47">
        <f t="shared" si="19"/>
        <v>818.5</v>
      </c>
      <c r="AI113" s="96">
        <f t="shared" si="19"/>
        <v>818.5</v>
      </c>
      <c r="AK113" s="47">
        <f t="shared" si="14"/>
        <v>0</v>
      </c>
    </row>
    <row r="114" spans="1:37" s="10" customFormat="1" ht="39" customHeight="1">
      <c r="A114" s="90" t="s">
        <v>54</v>
      </c>
      <c r="B114" s="59">
        <f>H114+J114+L114+N114+P114+R114+T114+V114+X114+Z114+AB114+AD114</f>
        <v>93</v>
      </c>
      <c r="C114" s="59">
        <f>H114+J114+L114+N114+P114+R114+T114+V114+X114+Z114+AB114</f>
        <v>93</v>
      </c>
      <c r="D114" s="59">
        <f>C114</f>
        <v>93</v>
      </c>
      <c r="E114" s="59">
        <f>I114+K114+M114+O114+Q114+S114+U114+W114+Y114+AA114+AC114</f>
        <v>93</v>
      </c>
      <c r="F114" s="59">
        <f>E114/B114*100</f>
        <v>100</v>
      </c>
      <c r="G114" s="59">
        <f>E114/C114*100</f>
        <v>100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60">
        <v>93</v>
      </c>
      <c r="W114" s="60">
        <v>93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0">
        <v>0</v>
      </c>
      <c r="AE114" s="60"/>
      <c r="AF114" s="142"/>
      <c r="AG114" s="47">
        <f>AD114+AB114+Z114+X114+V114+T114+R114+P114+N114+L114+J114+H114</f>
        <v>93</v>
      </c>
      <c r="AH114" s="47">
        <f t="shared" si="19"/>
        <v>93</v>
      </c>
      <c r="AI114" s="96">
        <f t="shared" si="19"/>
        <v>93</v>
      </c>
      <c r="AK114" s="47">
        <f t="shared" si="14"/>
        <v>0</v>
      </c>
    </row>
    <row r="115" spans="1:37" s="10" customFormat="1" ht="60" customHeight="1">
      <c r="A115" s="82" t="s">
        <v>46</v>
      </c>
      <c r="B115" s="35"/>
      <c r="C115" s="35"/>
      <c r="D115" s="35"/>
      <c r="E115" s="35"/>
      <c r="F115" s="35"/>
      <c r="G115" s="35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7"/>
      <c r="AH115" s="47"/>
      <c r="AI115" s="96"/>
      <c r="AK115" s="47">
        <f t="shared" si="14"/>
        <v>0</v>
      </c>
    </row>
    <row r="116" spans="1:37" s="10" customFormat="1" ht="39" customHeight="1">
      <c r="A116" s="83" t="s">
        <v>35</v>
      </c>
      <c r="B116" s="33"/>
      <c r="C116" s="33"/>
      <c r="D116" s="33"/>
      <c r="E116" s="33"/>
      <c r="F116" s="33"/>
      <c r="G116" s="33"/>
      <c r="H116" s="32"/>
      <c r="I116" s="32"/>
      <c r="J116" s="32"/>
      <c r="K116" s="34"/>
      <c r="L116" s="32"/>
      <c r="M116" s="34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47"/>
      <c r="AH116" s="47"/>
      <c r="AI116" s="96"/>
      <c r="AK116" s="47">
        <f t="shared" si="14"/>
        <v>0</v>
      </c>
    </row>
    <row r="117" spans="1:37" s="17" customFormat="1" ht="18.75">
      <c r="A117" s="83" t="s">
        <v>16</v>
      </c>
      <c r="B117" s="31">
        <f>B119+B120</f>
        <v>121913.88</v>
      </c>
      <c r="C117" s="31">
        <f>C119+C120</f>
        <v>105962.648</v>
      </c>
      <c r="D117" s="31">
        <f>C117</f>
        <v>105962.648</v>
      </c>
      <c r="E117" s="31">
        <f>E119+E120</f>
        <v>99723.435</v>
      </c>
      <c r="F117" s="31">
        <f>E117/B117*100</f>
        <v>81.79826201905804</v>
      </c>
      <c r="G117" s="31">
        <f>E117/C117*100</f>
        <v>94.11187515812175</v>
      </c>
      <c r="H117" s="32">
        <f aca="true" t="shared" si="20" ref="H117:AD117">H119+H120</f>
        <v>6041.380999999999</v>
      </c>
      <c r="I117" s="32">
        <f>I119+I120</f>
        <v>4726.81</v>
      </c>
      <c r="J117" s="32">
        <f t="shared" si="20"/>
        <v>8005.983</v>
      </c>
      <c r="K117" s="32">
        <f>K118+K119+K120</f>
        <v>7402.445</v>
      </c>
      <c r="L117" s="32">
        <f t="shared" si="20"/>
        <v>7739.709</v>
      </c>
      <c r="M117" s="32">
        <f>M118+M119+M120</f>
        <v>8232.552</v>
      </c>
      <c r="N117" s="32">
        <f t="shared" si="20"/>
        <v>10941.918000000001</v>
      </c>
      <c r="O117" s="32">
        <f>O118+O119+O120</f>
        <v>8954.443</v>
      </c>
      <c r="P117" s="32">
        <f t="shared" si="20"/>
        <v>9058.472000000002</v>
      </c>
      <c r="Q117" s="32">
        <f>Q118+Q119+Q120</f>
        <v>6879.446</v>
      </c>
      <c r="R117" s="32">
        <f t="shared" si="20"/>
        <v>8794.087</v>
      </c>
      <c r="S117" s="32">
        <f>S118+S119+S120</f>
        <v>11313.702000000001</v>
      </c>
      <c r="T117" s="32">
        <f t="shared" si="20"/>
        <v>17262.772</v>
      </c>
      <c r="U117" s="32">
        <f>U118+U119+U120</f>
        <v>8530.352</v>
      </c>
      <c r="V117" s="32">
        <f t="shared" si="20"/>
        <v>6472.923</v>
      </c>
      <c r="W117" s="32">
        <f>W118+W119+W120</f>
        <v>11186.685000000001</v>
      </c>
      <c r="X117" s="32">
        <f t="shared" si="20"/>
        <v>8011.589999999999</v>
      </c>
      <c r="Y117" s="32">
        <f>Y118+Y119+Y120</f>
        <v>8269.998000000001</v>
      </c>
      <c r="Z117" s="32">
        <f t="shared" si="20"/>
        <v>16885.736</v>
      </c>
      <c r="AA117" s="32">
        <f>AA118+AA119+AA120</f>
        <v>16066.957</v>
      </c>
      <c r="AB117" s="32">
        <f t="shared" si="20"/>
        <v>6748.077</v>
      </c>
      <c r="AC117" s="32">
        <f>AC118+AC119+AC120</f>
        <v>8160.045</v>
      </c>
      <c r="AD117" s="32">
        <f t="shared" si="20"/>
        <v>15951.232</v>
      </c>
      <c r="AE117" s="32"/>
      <c r="AF117" s="32"/>
      <c r="AG117" s="47">
        <f>AD117+AB117+Z117+X117+V117+T117+R117+P117+N117+L117+J117+H117</f>
        <v>121913.88</v>
      </c>
      <c r="AH117" s="47">
        <f aca="true" t="shared" si="21" ref="AH117:AI120">H117+J117+L117+N117+P117+R117+T117+V117+X117+Z117</f>
        <v>99214.571</v>
      </c>
      <c r="AI117" s="96">
        <f t="shared" si="21"/>
        <v>91563.39</v>
      </c>
      <c r="AK117" s="47">
        <f t="shared" si="14"/>
        <v>6239.213000000003</v>
      </c>
    </row>
    <row r="118" spans="1:37" s="52" customFormat="1" ht="18.75">
      <c r="A118" s="84" t="s">
        <v>15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4">
        <v>0</v>
      </c>
      <c r="I118" s="34">
        <v>0</v>
      </c>
      <c r="J118" s="34">
        <v>0</v>
      </c>
      <c r="K118" s="34">
        <f>K123+K128+K133</f>
        <v>0</v>
      </c>
      <c r="L118" s="34">
        <v>0</v>
      </c>
      <c r="M118" s="34">
        <f>M123+M128+M133</f>
        <v>0</v>
      </c>
      <c r="N118" s="34">
        <v>0</v>
      </c>
      <c r="O118" s="34">
        <f>O123+O128+O133</f>
        <v>0</v>
      </c>
      <c r="P118" s="34">
        <v>0</v>
      </c>
      <c r="Q118" s="34">
        <f>Q123+Q128+Q133</f>
        <v>0</v>
      </c>
      <c r="R118" s="34">
        <v>0</v>
      </c>
      <c r="S118" s="34">
        <f>S123+S128+S133</f>
        <v>0</v>
      </c>
      <c r="T118" s="34">
        <v>0</v>
      </c>
      <c r="U118" s="34">
        <f>U123+U128+U133</f>
        <v>0</v>
      </c>
      <c r="V118" s="34">
        <v>0</v>
      </c>
      <c r="W118" s="34">
        <f>W123+W128+W133</f>
        <v>0</v>
      </c>
      <c r="X118" s="34">
        <v>0</v>
      </c>
      <c r="Y118" s="34">
        <f>Y123+Y128+Y133</f>
        <v>0</v>
      </c>
      <c r="Z118" s="34">
        <v>0</v>
      </c>
      <c r="AA118" s="34">
        <f>AA123+AA128+AA133</f>
        <v>0</v>
      </c>
      <c r="AB118" s="34">
        <v>0</v>
      </c>
      <c r="AC118" s="34">
        <f>AC123+AC128+AC133</f>
        <v>0</v>
      </c>
      <c r="AD118" s="34">
        <v>0</v>
      </c>
      <c r="AE118" s="34"/>
      <c r="AF118" s="34"/>
      <c r="AG118" s="47">
        <f>AD118+AB118+Z118+X118+V118+T118+R118+P118+N118+L118+J118+H118</f>
        <v>0</v>
      </c>
      <c r="AH118" s="47">
        <f t="shared" si="21"/>
        <v>0</v>
      </c>
      <c r="AI118" s="96">
        <f t="shared" si="21"/>
        <v>0</v>
      </c>
      <c r="AK118" s="47">
        <f t="shared" si="14"/>
        <v>0</v>
      </c>
    </row>
    <row r="119" spans="1:37" s="17" customFormat="1" ht="18.75">
      <c r="A119" s="84" t="s">
        <v>13</v>
      </c>
      <c r="B119" s="33">
        <f>B134</f>
        <v>9181.199999999999</v>
      </c>
      <c r="C119" s="33">
        <f>C134</f>
        <v>8011.999999999999</v>
      </c>
      <c r="D119" s="33">
        <f>C119</f>
        <v>8011.999999999999</v>
      </c>
      <c r="E119" s="33">
        <f>E134</f>
        <v>8011.999999999999</v>
      </c>
      <c r="F119" s="33">
        <f>E119/B119*100</f>
        <v>87.26528122685487</v>
      </c>
      <c r="G119" s="33">
        <f>E119/C119*100</f>
        <v>100</v>
      </c>
      <c r="H119" s="34">
        <f>H134</f>
        <v>200</v>
      </c>
      <c r="I119" s="34">
        <f>I134</f>
        <v>0</v>
      </c>
      <c r="J119" s="34">
        <f>J134</f>
        <v>781.2</v>
      </c>
      <c r="K119" s="34">
        <f>K124+K129+K134</f>
        <v>981.2</v>
      </c>
      <c r="L119" s="34">
        <f>L134</f>
        <v>781.2</v>
      </c>
      <c r="M119" s="34">
        <f>M124+M129+M134</f>
        <v>781.2</v>
      </c>
      <c r="N119" s="34">
        <f>N134</f>
        <v>781.2</v>
      </c>
      <c r="O119" s="34">
        <f>O124+O129+O134</f>
        <v>781.2</v>
      </c>
      <c r="P119" s="34">
        <f>P134</f>
        <v>781.2</v>
      </c>
      <c r="Q119" s="34">
        <f>Q124+Q129+Q134</f>
        <v>781.2</v>
      </c>
      <c r="R119" s="34">
        <f>R134</f>
        <v>781.2</v>
      </c>
      <c r="S119" s="34">
        <f>S124+S129+S134</f>
        <v>781.2</v>
      </c>
      <c r="T119" s="34">
        <f>T134</f>
        <v>781.2</v>
      </c>
      <c r="U119" s="34">
        <f>U124+U129+U134</f>
        <v>781.2</v>
      </c>
      <c r="V119" s="34">
        <f>V134</f>
        <v>781.2</v>
      </c>
      <c r="W119" s="34">
        <f>W124+W129+W134</f>
        <v>781.2</v>
      </c>
      <c r="X119" s="34">
        <f>X134</f>
        <v>781.2</v>
      </c>
      <c r="Y119" s="34">
        <f>Y124+Y129+Y134</f>
        <v>781.2</v>
      </c>
      <c r="Z119" s="34">
        <f>Z134</f>
        <v>781.2</v>
      </c>
      <c r="AA119" s="34">
        <f>AA124+AA129+AA134</f>
        <v>781.2</v>
      </c>
      <c r="AB119" s="34">
        <f>AB134</f>
        <v>781.2</v>
      </c>
      <c r="AC119" s="34">
        <f>AC124+AC129+AC134</f>
        <v>781.2</v>
      </c>
      <c r="AD119" s="34">
        <f>AD134</f>
        <v>1169.2</v>
      </c>
      <c r="AE119" s="34"/>
      <c r="AF119" s="34"/>
      <c r="AG119" s="47">
        <f>AD119+AB119+Z119+X119+V119+T119+R119+P119+N119+L119+J119+H119</f>
        <v>9181.2</v>
      </c>
      <c r="AH119" s="47">
        <f t="shared" si="21"/>
        <v>7230.799999999999</v>
      </c>
      <c r="AI119" s="96">
        <f t="shared" si="21"/>
        <v>7230.799999999999</v>
      </c>
      <c r="AK119" s="47">
        <f t="shared" si="14"/>
        <v>0</v>
      </c>
    </row>
    <row r="120" spans="1:37" s="17" customFormat="1" ht="18.75">
      <c r="A120" s="84" t="s">
        <v>14</v>
      </c>
      <c r="B120" s="33">
        <f>B125+B130+B135</f>
        <v>112732.68000000001</v>
      </c>
      <c r="C120" s="33">
        <f>C125+C130+C135</f>
        <v>97950.648</v>
      </c>
      <c r="D120" s="33">
        <f>C120</f>
        <v>97950.648</v>
      </c>
      <c r="E120" s="33">
        <f>E125+E130+E135</f>
        <v>91711.435</v>
      </c>
      <c r="F120" s="33">
        <f>E120/B120*100</f>
        <v>81.35301582469253</v>
      </c>
      <c r="G120" s="33">
        <f>E120/C120*100</f>
        <v>93.63024836752484</v>
      </c>
      <c r="H120" s="34">
        <f>H125+H130+H135</f>
        <v>5841.380999999999</v>
      </c>
      <c r="I120" s="34">
        <f>I125+I130+I135</f>
        <v>4726.81</v>
      </c>
      <c r="J120" s="34">
        <f>J125+J130+J135</f>
        <v>7224.783</v>
      </c>
      <c r="K120" s="34">
        <f>K125+K130+K135</f>
        <v>6421.245</v>
      </c>
      <c r="L120" s="34">
        <f>L125+L130+L135</f>
        <v>6958.509</v>
      </c>
      <c r="M120" s="34">
        <f>M125+M130+M135</f>
        <v>7451.352</v>
      </c>
      <c r="N120" s="34">
        <f>N125+N130+N135</f>
        <v>10160.718</v>
      </c>
      <c r="O120" s="34">
        <f>O125+O130+O135</f>
        <v>8173.2429999999995</v>
      </c>
      <c r="P120" s="34">
        <f>P125+P130+P135</f>
        <v>8277.272</v>
      </c>
      <c r="Q120" s="34">
        <f>Q125+Q130+Q135</f>
        <v>6098.246</v>
      </c>
      <c r="R120" s="34">
        <f>R125+R130+R135</f>
        <v>8012.887</v>
      </c>
      <c r="S120" s="34">
        <f>S125+S130+S135</f>
        <v>10532.502</v>
      </c>
      <c r="T120" s="34">
        <f>T125+T130+T135</f>
        <v>16481.572</v>
      </c>
      <c r="U120" s="34">
        <f>U125+U130+U135</f>
        <v>7749.152</v>
      </c>
      <c r="V120" s="34">
        <f>V125+V130+V135</f>
        <v>5691.723</v>
      </c>
      <c r="W120" s="34">
        <f>W125+W130+W135</f>
        <v>10405.485</v>
      </c>
      <c r="X120" s="34">
        <f>X125+X130+X135</f>
        <v>7230.389999999999</v>
      </c>
      <c r="Y120" s="34">
        <f>Y125+Y130+Y135</f>
        <v>7488.798000000001</v>
      </c>
      <c r="Z120" s="34">
        <f>Z125+Z130+Z135</f>
        <v>16104.536</v>
      </c>
      <c r="AA120" s="34">
        <f>AA125+AA130+AA135</f>
        <v>15285.757</v>
      </c>
      <c r="AB120" s="34">
        <f>AB125+AB130+AB135</f>
        <v>5966.877</v>
      </c>
      <c r="AC120" s="34">
        <f>AC125+AC130+AC135</f>
        <v>7378.845</v>
      </c>
      <c r="AD120" s="34">
        <f>AD125+AD130+AD135</f>
        <v>14782.032</v>
      </c>
      <c r="AE120" s="34"/>
      <c r="AF120" s="34"/>
      <c r="AG120" s="47">
        <f>AD120+AB120+Z120+X120+V120+T120+R120+P120+N120+L120+J120+H120</f>
        <v>112732.68000000001</v>
      </c>
      <c r="AH120" s="47">
        <f t="shared" si="21"/>
        <v>91983.77100000001</v>
      </c>
      <c r="AI120" s="96">
        <f t="shared" si="21"/>
        <v>84332.59</v>
      </c>
      <c r="AK120" s="47">
        <f t="shared" si="14"/>
        <v>6239.213000000003</v>
      </c>
    </row>
    <row r="121" spans="1:37" s="17" customFormat="1" ht="61.5" customHeight="1">
      <c r="A121" s="55" t="s">
        <v>29</v>
      </c>
      <c r="B121" s="28"/>
      <c r="C121" s="28"/>
      <c r="D121" s="28"/>
      <c r="E121" s="28"/>
      <c r="F121" s="28"/>
      <c r="G121" s="28"/>
      <c r="H121" s="21"/>
      <c r="I121" s="21"/>
      <c r="J121" s="21"/>
      <c r="K121" s="23"/>
      <c r="L121" s="21"/>
      <c r="M121" s="23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133" t="s">
        <v>83</v>
      </c>
      <c r="AG121" s="47"/>
      <c r="AH121" s="47"/>
      <c r="AI121" s="96"/>
      <c r="AK121" s="47">
        <f t="shared" si="14"/>
        <v>0</v>
      </c>
    </row>
    <row r="122" spans="1:37" s="10" customFormat="1" ht="18.75">
      <c r="A122" s="85" t="s">
        <v>16</v>
      </c>
      <c r="B122" s="24">
        <f>B125</f>
        <v>12944.999999999998</v>
      </c>
      <c r="C122" s="24">
        <f>C125</f>
        <v>12432.169999999998</v>
      </c>
      <c r="D122" s="24">
        <f>C122</f>
        <v>12432.169999999998</v>
      </c>
      <c r="E122" s="24">
        <f>E125</f>
        <v>11939.855</v>
      </c>
      <c r="F122" s="24">
        <f>E122/B122*100</f>
        <v>92.23526458091928</v>
      </c>
      <c r="G122" s="24">
        <f>E122/C122*100</f>
        <v>96.0399914093839</v>
      </c>
      <c r="H122" s="25">
        <f>H125</f>
        <v>1132.543</v>
      </c>
      <c r="I122" s="25">
        <f>I125</f>
        <v>644.169</v>
      </c>
      <c r="J122" s="25">
        <f>J125</f>
        <v>941.845</v>
      </c>
      <c r="K122" s="21">
        <f>K123+K124+K125</f>
        <v>1368.892</v>
      </c>
      <c r="L122" s="25">
        <f>L125</f>
        <v>1748.808</v>
      </c>
      <c r="M122" s="21">
        <f>M123+M124+M125</f>
        <v>1789.045</v>
      </c>
      <c r="N122" s="25">
        <f>N125</f>
        <v>1199.752</v>
      </c>
      <c r="O122" s="21">
        <f>O123+O124+O125</f>
        <v>1140.352</v>
      </c>
      <c r="P122" s="25">
        <f>P125</f>
        <v>567.65</v>
      </c>
      <c r="Q122" s="25">
        <f>Q123+Q124+Q125</f>
        <v>580.524</v>
      </c>
      <c r="R122" s="25">
        <f>R125</f>
        <v>114.695</v>
      </c>
      <c r="S122" s="25">
        <f>S123+S124+S125</f>
        <v>169.32</v>
      </c>
      <c r="T122" s="25">
        <f>T125</f>
        <v>0</v>
      </c>
      <c r="U122" s="25">
        <f>U123+U124+U125</f>
        <v>0</v>
      </c>
      <c r="V122" s="25">
        <f>V125</f>
        <v>670.567</v>
      </c>
      <c r="W122" s="25">
        <f>W123+W124+W125</f>
        <v>242.615</v>
      </c>
      <c r="X122" s="25">
        <f>X125</f>
        <v>2528.609</v>
      </c>
      <c r="Y122" s="25">
        <f>Y123+Y124+Y125</f>
        <v>2892.271</v>
      </c>
      <c r="Z122" s="25">
        <f>Z125</f>
        <v>2790.701</v>
      </c>
      <c r="AA122" s="25">
        <f>AA123+AA124+AA125</f>
        <v>2665.921</v>
      </c>
      <c r="AB122" s="25">
        <f>AB125</f>
        <v>737</v>
      </c>
      <c r="AC122" s="25">
        <f>AC123+AC124+AC125</f>
        <v>446.746</v>
      </c>
      <c r="AD122" s="25">
        <f>AD125</f>
        <v>512.83</v>
      </c>
      <c r="AE122" s="25"/>
      <c r="AF122" s="134"/>
      <c r="AG122" s="47"/>
      <c r="AH122" s="47"/>
      <c r="AI122" s="96"/>
      <c r="AK122" s="47">
        <f t="shared" si="14"/>
        <v>492.3149999999987</v>
      </c>
    </row>
    <row r="123" spans="1:37" s="10" customFormat="1" ht="18.75">
      <c r="A123" s="86" t="s">
        <v>15</v>
      </c>
      <c r="B123" s="26">
        <v>0</v>
      </c>
      <c r="C123" s="26">
        <f>H123+J123+L123+N123+P123+R123+T123+V123+X123+Z123+AB123</f>
        <v>0</v>
      </c>
      <c r="D123" s="26">
        <f>C123</f>
        <v>0</v>
      </c>
      <c r="E123" s="26">
        <f>I123+K123+M123+O123+Q123+S123+U123+W123+Y123+AA123+AC123</f>
        <v>0</v>
      </c>
      <c r="F123" s="26">
        <v>0</v>
      </c>
      <c r="G123" s="26">
        <v>0</v>
      </c>
      <c r="H123" s="27">
        <v>0</v>
      </c>
      <c r="I123" s="27">
        <v>0</v>
      </c>
      <c r="J123" s="27">
        <v>0</v>
      </c>
      <c r="K123" s="23">
        <v>0</v>
      </c>
      <c r="L123" s="27">
        <v>0</v>
      </c>
      <c r="M123" s="23">
        <v>0</v>
      </c>
      <c r="N123" s="27">
        <v>0</v>
      </c>
      <c r="O123" s="23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/>
      <c r="AF123" s="134"/>
      <c r="AG123" s="47"/>
      <c r="AH123" s="47"/>
      <c r="AI123" s="96"/>
      <c r="AK123" s="47">
        <f t="shared" si="14"/>
        <v>0</v>
      </c>
    </row>
    <row r="124" spans="1:37" s="10" customFormat="1" ht="18.75">
      <c r="A124" s="86" t="s">
        <v>13</v>
      </c>
      <c r="B124" s="26">
        <v>0</v>
      </c>
      <c r="C124" s="26">
        <f>H124+J124+L124+N124+P124+R124+T124+V124+X124+Z124+AB124</f>
        <v>0</v>
      </c>
      <c r="D124" s="26">
        <f>C124</f>
        <v>0</v>
      </c>
      <c r="E124" s="26">
        <f>I124+K124+M124+O124+Q124+S124+U124+W124+Y124+AA124+AC124</f>
        <v>0</v>
      </c>
      <c r="F124" s="26">
        <v>0</v>
      </c>
      <c r="G124" s="26">
        <v>0</v>
      </c>
      <c r="H124" s="27">
        <v>0</v>
      </c>
      <c r="I124" s="27">
        <v>0</v>
      </c>
      <c r="J124" s="27">
        <v>0</v>
      </c>
      <c r="K124" s="23">
        <v>0</v>
      </c>
      <c r="L124" s="27">
        <v>0</v>
      </c>
      <c r="M124" s="23">
        <v>0</v>
      </c>
      <c r="N124" s="27">
        <v>0</v>
      </c>
      <c r="O124" s="23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/>
      <c r="AF124" s="134"/>
      <c r="AG124" s="47"/>
      <c r="AH124" s="47"/>
      <c r="AI124" s="96"/>
      <c r="AK124" s="47">
        <f t="shared" si="14"/>
        <v>0</v>
      </c>
    </row>
    <row r="125" spans="1:37" s="10" customFormat="1" ht="18.75">
      <c r="A125" s="86" t="s">
        <v>14</v>
      </c>
      <c r="B125" s="26">
        <f>H125+J125+L125+N125+P125+R125+T125+V125+X125+Z125+AB125+AD125</f>
        <v>12944.999999999998</v>
      </c>
      <c r="C125" s="26">
        <f>H125+J125+L125+N125+P125+R125+T125+V125+X125+Z125+AB125</f>
        <v>12432.169999999998</v>
      </c>
      <c r="D125" s="26">
        <f>C125</f>
        <v>12432.169999999998</v>
      </c>
      <c r="E125" s="26">
        <f>I125+K125+M125+O125+Q125+S125+U125+W125+Y125+AA125+AC125</f>
        <v>11939.855</v>
      </c>
      <c r="F125" s="26">
        <f>E125/B125*100</f>
        <v>92.23526458091928</v>
      </c>
      <c r="G125" s="26">
        <f>E125/C125*100</f>
        <v>96.0399914093839</v>
      </c>
      <c r="H125" s="27">
        <v>1132.543</v>
      </c>
      <c r="I125" s="27">
        <v>644.169</v>
      </c>
      <c r="J125" s="27">
        <v>941.845</v>
      </c>
      <c r="K125" s="23">
        <v>1368.892</v>
      </c>
      <c r="L125" s="27">
        <v>1748.808</v>
      </c>
      <c r="M125" s="23">
        <v>1789.045</v>
      </c>
      <c r="N125" s="27">
        <v>1199.752</v>
      </c>
      <c r="O125" s="23">
        <v>1140.352</v>
      </c>
      <c r="P125" s="27">
        <v>567.65</v>
      </c>
      <c r="Q125" s="27">
        <v>580.524</v>
      </c>
      <c r="R125" s="27">
        <v>114.695</v>
      </c>
      <c r="S125" s="27">
        <v>169.32</v>
      </c>
      <c r="T125" s="27">
        <v>0</v>
      </c>
      <c r="U125" s="27">
        <v>0</v>
      </c>
      <c r="V125" s="27">
        <v>670.567</v>
      </c>
      <c r="W125" s="27">
        <v>242.615</v>
      </c>
      <c r="X125" s="27">
        <v>2528.609</v>
      </c>
      <c r="Y125" s="27">
        <v>2892.271</v>
      </c>
      <c r="Z125" s="27">
        <v>2790.701</v>
      </c>
      <c r="AA125" s="27">
        <v>2665.921</v>
      </c>
      <c r="AB125" s="27">
        <v>737</v>
      </c>
      <c r="AC125" s="27">
        <v>446.746</v>
      </c>
      <c r="AD125" s="27">
        <v>512.83</v>
      </c>
      <c r="AE125" s="27"/>
      <c r="AF125" s="135"/>
      <c r="AG125" s="47"/>
      <c r="AH125" s="47"/>
      <c r="AI125" s="96"/>
      <c r="AK125" s="47">
        <f t="shared" si="14"/>
        <v>492.3149999999987</v>
      </c>
    </row>
    <row r="126" spans="1:37" s="10" customFormat="1" ht="39" customHeight="1">
      <c r="A126" s="86" t="s">
        <v>30</v>
      </c>
      <c r="B126" s="24"/>
      <c r="C126" s="24"/>
      <c r="D126" s="24"/>
      <c r="E126" s="24"/>
      <c r="F126" s="24"/>
      <c r="G126" s="24"/>
      <c r="H126" s="25"/>
      <c r="I126" s="25"/>
      <c r="J126" s="25"/>
      <c r="K126" s="23"/>
      <c r="L126" s="25"/>
      <c r="M126" s="23"/>
      <c r="N126" s="25"/>
      <c r="O126" s="21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133" t="s">
        <v>84</v>
      </c>
      <c r="AG126" s="47"/>
      <c r="AH126" s="47"/>
      <c r="AI126" s="96"/>
      <c r="AK126" s="47">
        <f t="shared" si="14"/>
        <v>0</v>
      </c>
    </row>
    <row r="127" spans="1:37" s="10" customFormat="1" ht="18.75">
      <c r="A127" s="85" t="s">
        <v>16</v>
      </c>
      <c r="B127" s="24">
        <f>B130</f>
        <v>172.5</v>
      </c>
      <c r="C127" s="24">
        <f>C130</f>
        <v>172.5</v>
      </c>
      <c r="D127" s="24">
        <f>C127</f>
        <v>172.5</v>
      </c>
      <c r="E127" s="24">
        <f>E130</f>
        <v>172.5</v>
      </c>
      <c r="F127" s="24">
        <f>E127/B127*100</f>
        <v>100</v>
      </c>
      <c r="G127" s="24">
        <f>E127/C127*100</f>
        <v>100</v>
      </c>
      <c r="H127" s="25">
        <f>H130</f>
        <v>0</v>
      </c>
      <c r="I127" s="25">
        <f>I130</f>
        <v>0</v>
      </c>
      <c r="J127" s="25">
        <f>J130</f>
        <v>0</v>
      </c>
      <c r="K127" s="21">
        <f>K128+K129+K130</f>
        <v>0</v>
      </c>
      <c r="L127" s="25">
        <f>L130</f>
        <v>0</v>
      </c>
      <c r="M127" s="21">
        <f>M128+M129+M130</f>
        <v>0</v>
      </c>
      <c r="N127" s="25">
        <f>N130</f>
        <v>0</v>
      </c>
      <c r="O127" s="21">
        <f>O128+O129+O130</f>
        <v>0</v>
      </c>
      <c r="P127" s="25">
        <f>P130</f>
        <v>0</v>
      </c>
      <c r="Q127" s="25">
        <f>Q128+Q129+Q130</f>
        <v>0</v>
      </c>
      <c r="R127" s="25">
        <f>R130</f>
        <v>0</v>
      </c>
      <c r="S127" s="25">
        <f>S128+S129+S130</f>
        <v>0</v>
      </c>
      <c r="T127" s="25">
        <f>T130</f>
        <v>0</v>
      </c>
      <c r="U127" s="25">
        <f>U128+U129+U130</f>
        <v>0</v>
      </c>
      <c r="V127" s="25">
        <f>V130</f>
        <v>0</v>
      </c>
      <c r="W127" s="25">
        <f>W128+W129+W130</f>
        <v>0</v>
      </c>
      <c r="X127" s="25">
        <f>X130</f>
        <v>0</v>
      </c>
      <c r="Y127" s="25">
        <f>Y128+Y129+Y130</f>
        <v>0</v>
      </c>
      <c r="Z127" s="25">
        <f>Z130</f>
        <v>0</v>
      </c>
      <c r="AA127" s="25">
        <f>AA128+AA129+AA130</f>
        <v>0</v>
      </c>
      <c r="AB127" s="25">
        <f>AB130</f>
        <v>172.5</v>
      </c>
      <c r="AC127" s="25">
        <f>AC128+AC129+AC130</f>
        <v>172.5</v>
      </c>
      <c r="AD127" s="25">
        <f>AD130</f>
        <v>0</v>
      </c>
      <c r="AE127" s="25"/>
      <c r="AF127" s="134"/>
      <c r="AG127" s="47"/>
      <c r="AH127" s="47"/>
      <c r="AI127" s="96"/>
      <c r="AK127" s="47">
        <f t="shared" si="14"/>
        <v>0</v>
      </c>
    </row>
    <row r="128" spans="1:37" s="10" customFormat="1" ht="18.75">
      <c r="A128" s="86" t="s">
        <v>15</v>
      </c>
      <c r="B128" s="26">
        <v>0</v>
      </c>
      <c r="C128" s="26">
        <f>H128+J128+L128+N128+P128+R128+T128+V128+X128+Z128+AB128</f>
        <v>0</v>
      </c>
      <c r="D128" s="26">
        <f>C128</f>
        <v>0</v>
      </c>
      <c r="E128" s="26">
        <f>I128+K128+M128+O128+Q128+S128+U128+W128+Y128+AA128+AC128</f>
        <v>0</v>
      </c>
      <c r="F128" s="26">
        <v>0</v>
      </c>
      <c r="G128" s="26">
        <v>0</v>
      </c>
      <c r="H128" s="27">
        <v>0</v>
      </c>
      <c r="I128" s="27">
        <v>0</v>
      </c>
      <c r="J128" s="27">
        <v>0</v>
      </c>
      <c r="K128" s="23">
        <v>0</v>
      </c>
      <c r="L128" s="27">
        <v>0</v>
      </c>
      <c r="M128" s="23">
        <v>0</v>
      </c>
      <c r="N128" s="27">
        <v>0</v>
      </c>
      <c r="O128" s="23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/>
      <c r="AF128" s="134"/>
      <c r="AG128" s="47"/>
      <c r="AH128" s="47"/>
      <c r="AI128" s="96"/>
      <c r="AK128" s="47">
        <f t="shared" si="14"/>
        <v>0</v>
      </c>
    </row>
    <row r="129" spans="1:37" s="10" customFormat="1" ht="18.75">
      <c r="A129" s="86" t="s">
        <v>13</v>
      </c>
      <c r="B129" s="26">
        <v>0</v>
      </c>
      <c r="C129" s="26">
        <f>H129+J129+L129+N129+P129+R129+T129+V129+X129+Z129+AB129</f>
        <v>0</v>
      </c>
      <c r="D129" s="26">
        <f>C129</f>
        <v>0</v>
      </c>
      <c r="E129" s="26">
        <f>I129+K129+M129+O129+Q129+S129+U129+W129+Y129+AA129+AC129</f>
        <v>0</v>
      </c>
      <c r="F129" s="26">
        <v>0</v>
      </c>
      <c r="G129" s="26">
        <v>0</v>
      </c>
      <c r="H129" s="27">
        <v>0</v>
      </c>
      <c r="I129" s="27">
        <v>0</v>
      </c>
      <c r="J129" s="27">
        <v>0</v>
      </c>
      <c r="K129" s="23">
        <v>0</v>
      </c>
      <c r="L129" s="27">
        <v>0</v>
      </c>
      <c r="M129" s="23">
        <v>0</v>
      </c>
      <c r="N129" s="27">
        <v>0</v>
      </c>
      <c r="O129" s="23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/>
      <c r="AF129" s="134"/>
      <c r="AG129" s="47"/>
      <c r="AH129" s="47"/>
      <c r="AI129" s="96"/>
      <c r="AK129" s="47">
        <f t="shared" si="14"/>
        <v>0</v>
      </c>
    </row>
    <row r="130" spans="1:37" s="10" customFormat="1" ht="18.75">
      <c r="A130" s="86" t="s">
        <v>14</v>
      </c>
      <c r="B130" s="26">
        <f>H130+J130+L130+N130+P130+R130+T130+V130+X130+Z130+AB130+AD130</f>
        <v>172.5</v>
      </c>
      <c r="C130" s="26">
        <f>H130+J130+L130+N130+P130+R130+T130+V130+X130+Z130+AB130</f>
        <v>172.5</v>
      </c>
      <c r="D130" s="26">
        <f>C130</f>
        <v>172.5</v>
      </c>
      <c r="E130" s="26">
        <f>I130+K130+M130+O130+Q130+S130+U130+W130+Y130+AA130+AC130</f>
        <v>172.5</v>
      </c>
      <c r="F130" s="26">
        <f>E130/B130*100</f>
        <v>100</v>
      </c>
      <c r="G130" s="26">
        <f>E130/C130*100</f>
        <v>100</v>
      </c>
      <c r="H130" s="27">
        <v>0</v>
      </c>
      <c r="I130" s="27">
        <v>0</v>
      </c>
      <c r="J130" s="27">
        <v>0</v>
      </c>
      <c r="K130" s="23">
        <v>0</v>
      </c>
      <c r="L130" s="27">
        <v>0</v>
      </c>
      <c r="M130" s="23">
        <v>0</v>
      </c>
      <c r="N130" s="27">
        <v>0</v>
      </c>
      <c r="O130" s="23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172.5</v>
      </c>
      <c r="AC130" s="27">
        <v>172.5</v>
      </c>
      <c r="AD130" s="27">
        <v>0</v>
      </c>
      <c r="AE130" s="27"/>
      <c r="AF130" s="135"/>
      <c r="AG130" s="47"/>
      <c r="AH130" s="47"/>
      <c r="AI130" s="96"/>
      <c r="AK130" s="47">
        <f t="shared" si="14"/>
        <v>0</v>
      </c>
    </row>
    <row r="131" spans="1:37" s="10" customFormat="1" ht="166.5" customHeight="1">
      <c r="A131" s="54" t="s">
        <v>47</v>
      </c>
      <c r="B131" s="24"/>
      <c r="C131" s="24"/>
      <c r="D131" s="24"/>
      <c r="E131" s="24"/>
      <c r="F131" s="24"/>
      <c r="G131" s="24"/>
      <c r="H131" s="25"/>
      <c r="I131" s="25"/>
      <c r="J131" s="25"/>
      <c r="K131" s="23"/>
      <c r="L131" s="25"/>
      <c r="M131" s="23"/>
      <c r="N131" s="25"/>
      <c r="O131" s="21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133" t="s">
        <v>85</v>
      </c>
      <c r="AG131" s="47"/>
      <c r="AH131" s="47"/>
      <c r="AI131" s="96"/>
      <c r="AK131" s="47">
        <f t="shared" si="14"/>
        <v>0</v>
      </c>
    </row>
    <row r="132" spans="1:37" s="17" customFormat="1" ht="18.75">
      <c r="A132" s="88" t="s">
        <v>16</v>
      </c>
      <c r="B132" s="20">
        <f>B134+B135</f>
        <v>108796.38</v>
      </c>
      <c r="C132" s="20">
        <f>C134+C135</f>
        <v>93357.978</v>
      </c>
      <c r="D132" s="20">
        <f>C132</f>
        <v>93357.978</v>
      </c>
      <c r="E132" s="20">
        <f>E134+E135</f>
        <v>87611.08</v>
      </c>
      <c r="F132" s="20">
        <f>E132/B132*100</f>
        <v>80.52756902389582</v>
      </c>
      <c r="G132" s="20">
        <f>E132/C132*100</f>
        <v>93.84423471553764</v>
      </c>
      <c r="H132" s="21">
        <f aca="true" t="shared" si="22" ref="H132:AD132">H134+H135</f>
        <v>4908.838</v>
      </c>
      <c r="I132" s="21">
        <f>I134+I135</f>
        <v>4082.641</v>
      </c>
      <c r="J132" s="21">
        <f t="shared" si="22"/>
        <v>7064.138</v>
      </c>
      <c r="K132" s="21">
        <f>K133+K134+K135</f>
        <v>6033.553</v>
      </c>
      <c r="L132" s="21">
        <f t="shared" si="22"/>
        <v>5990.901</v>
      </c>
      <c r="M132" s="21">
        <f>M133+M134+M135</f>
        <v>6443.507</v>
      </c>
      <c r="N132" s="21">
        <f t="shared" si="22"/>
        <v>9742.166000000001</v>
      </c>
      <c r="O132" s="21">
        <f>O133+O134+O135</f>
        <v>7814.090999999999</v>
      </c>
      <c r="P132" s="21">
        <f t="shared" si="22"/>
        <v>8490.822</v>
      </c>
      <c r="Q132" s="21">
        <f>Q133+Q134+Q135</f>
        <v>6298.922</v>
      </c>
      <c r="R132" s="21">
        <f>R134+R135</f>
        <v>8679.392</v>
      </c>
      <c r="S132" s="21">
        <f>S133+S134+S135</f>
        <v>11144.382000000001</v>
      </c>
      <c r="T132" s="21">
        <f t="shared" si="22"/>
        <v>17262.772</v>
      </c>
      <c r="U132" s="21">
        <f>U133+U134+U135</f>
        <v>8530.352</v>
      </c>
      <c r="V132" s="21">
        <f t="shared" si="22"/>
        <v>5802.356</v>
      </c>
      <c r="W132" s="21">
        <f>W133+W134+W135</f>
        <v>10944.070000000002</v>
      </c>
      <c r="X132" s="21">
        <f t="shared" si="22"/>
        <v>5482.981</v>
      </c>
      <c r="Y132" s="21">
        <f>Y133+Y134+Y135</f>
        <v>5377.727</v>
      </c>
      <c r="Z132" s="21">
        <f t="shared" si="22"/>
        <v>14095.035</v>
      </c>
      <c r="AA132" s="21">
        <f>AA133+AA134+AA135</f>
        <v>13401.036</v>
      </c>
      <c r="AB132" s="21">
        <f t="shared" si="22"/>
        <v>5838.577</v>
      </c>
      <c r="AC132" s="21">
        <f>AC133+AC134+AC135</f>
        <v>7540.799</v>
      </c>
      <c r="AD132" s="21">
        <f t="shared" si="22"/>
        <v>15438.402</v>
      </c>
      <c r="AE132" s="21"/>
      <c r="AF132" s="134"/>
      <c r="AG132" s="47"/>
      <c r="AH132" s="47"/>
      <c r="AI132" s="96"/>
      <c r="AK132" s="47">
        <f t="shared" si="14"/>
        <v>5746.898000000001</v>
      </c>
    </row>
    <row r="133" spans="1:37" s="17" customFormat="1" ht="18.75">
      <c r="A133" s="86" t="s">
        <v>15</v>
      </c>
      <c r="B133" s="26">
        <v>0</v>
      </c>
      <c r="C133" s="26">
        <f>H133+J133+L133+N133+P133+R133+T133+V133+X133+Z133+AB133</f>
        <v>0</v>
      </c>
      <c r="D133" s="26">
        <f>C133</f>
        <v>0</v>
      </c>
      <c r="E133" s="26">
        <f>I133+K133+M133+O133+Q133+S133+U133+W133+Y133+AA133+AC133</f>
        <v>0</v>
      </c>
      <c r="F133" s="26">
        <v>0</v>
      </c>
      <c r="G133" s="26">
        <v>0</v>
      </c>
      <c r="H133" s="27">
        <v>0</v>
      </c>
      <c r="I133" s="27">
        <v>0</v>
      </c>
      <c r="J133" s="27">
        <v>0</v>
      </c>
      <c r="K133" s="23">
        <v>0</v>
      </c>
      <c r="L133" s="27">
        <v>0</v>
      </c>
      <c r="M133" s="23">
        <v>0</v>
      </c>
      <c r="N133" s="27">
        <v>0</v>
      </c>
      <c r="O133" s="23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/>
      <c r="AF133" s="134"/>
      <c r="AG133" s="47"/>
      <c r="AH133" s="47"/>
      <c r="AI133" s="96"/>
      <c r="AK133" s="47">
        <f t="shared" si="14"/>
        <v>0</v>
      </c>
    </row>
    <row r="134" spans="1:37" s="17" customFormat="1" ht="18.75">
      <c r="A134" s="87" t="s">
        <v>13</v>
      </c>
      <c r="B134" s="22">
        <f>H134+J134+L134+N134+P134+R134+T134+V134+X134+Z134+AB134+AD134</f>
        <v>9181.199999999999</v>
      </c>
      <c r="C134" s="22">
        <f>H134+J134+L134+N134+P134+R134+T134+V134+X134+Z134+AB134</f>
        <v>8011.999999999999</v>
      </c>
      <c r="D134" s="26">
        <f>C134</f>
        <v>8011.999999999999</v>
      </c>
      <c r="E134" s="26">
        <f>I134+K134+M134+O134+Q134+S134+U134+W134+Y134+AA134+AC134</f>
        <v>8011.999999999999</v>
      </c>
      <c r="F134" s="22">
        <f>E134/B134*100</f>
        <v>87.26528122685487</v>
      </c>
      <c r="G134" s="22">
        <f>E134/C134*100</f>
        <v>100</v>
      </c>
      <c r="H134" s="23">
        <v>200</v>
      </c>
      <c r="I134" s="23">
        <v>0</v>
      </c>
      <c r="J134" s="23">
        <v>781.2</v>
      </c>
      <c r="K134" s="23">
        <v>981.2</v>
      </c>
      <c r="L134" s="23">
        <v>781.2</v>
      </c>
      <c r="M134" s="23">
        <v>781.2</v>
      </c>
      <c r="N134" s="23">
        <v>781.2</v>
      </c>
      <c r="O134" s="23">
        <v>781.2</v>
      </c>
      <c r="P134" s="23">
        <v>781.2</v>
      </c>
      <c r="Q134" s="23">
        <v>781.2</v>
      </c>
      <c r="R134" s="23">
        <v>781.2</v>
      </c>
      <c r="S134" s="23">
        <v>781.2</v>
      </c>
      <c r="T134" s="23">
        <v>781.2</v>
      </c>
      <c r="U134" s="23">
        <v>781.2</v>
      </c>
      <c r="V134" s="23">
        <v>781.2</v>
      </c>
      <c r="W134" s="23">
        <v>781.2</v>
      </c>
      <c r="X134" s="23">
        <v>781.2</v>
      </c>
      <c r="Y134" s="23">
        <v>781.2</v>
      </c>
      <c r="Z134" s="23">
        <v>781.2</v>
      </c>
      <c r="AA134" s="23">
        <v>781.2</v>
      </c>
      <c r="AB134" s="23">
        <v>781.2</v>
      </c>
      <c r="AC134" s="23">
        <v>781.2</v>
      </c>
      <c r="AD134" s="23">
        <v>1169.2</v>
      </c>
      <c r="AE134" s="23"/>
      <c r="AF134" s="134"/>
      <c r="AG134" s="47"/>
      <c r="AH134" s="47"/>
      <c r="AI134" s="96"/>
      <c r="AK134" s="47">
        <f t="shared" si="14"/>
        <v>0</v>
      </c>
    </row>
    <row r="135" spans="1:37" s="17" customFormat="1" ht="18.75">
      <c r="A135" s="87" t="s">
        <v>14</v>
      </c>
      <c r="B135" s="22">
        <f>H135+J135+L135+N135+P135+R135+T135+V135+X135+Z135+AB135+AD135</f>
        <v>99615.18000000001</v>
      </c>
      <c r="C135" s="22">
        <f>H135+J135+L135+N135+P135+R135+T135+V135+X135+Z135+AB135</f>
        <v>85345.978</v>
      </c>
      <c r="D135" s="22">
        <f>C135</f>
        <v>85345.978</v>
      </c>
      <c r="E135" s="22">
        <f>I135+K135+M135+O135+Q135+S135+U135+W135+Y135+AA135+AC135</f>
        <v>79599.08</v>
      </c>
      <c r="F135" s="22">
        <f>E135/B135*100</f>
        <v>79.90657648763974</v>
      </c>
      <c r="G135" s="22">
        <f>E135/C135*100</f>
        <v>93.26635169615139</v>
      </c>
      <c r="H135" s="23">
        <v>4708.838</v>
      </c>
      <c r="I135" s="23">
        <v>4082.641</v>
      </c>
      <c r="J135" s="23">
        <v>6282.938</v>
      </c>
      <c r="K135" s="23">
        <v>5052.353</v>
      </c>
      <c r="L135" s="23">
        <v>5209.701</v>
      </c>
      <c r="M135" s="23">
        <v>5662.307</v>
      </c>
      <c r="N135" s="23">
        <v>8960.966</v>
      </c>
      <c r="O135" s="23">
        <v>7032.891</v>
      </c>
      <c r="P135" s="23">
        <v>7709.622</v>
      </c>
      <c r="Q135" s="23">
        <v>5517.722</v>
      </c>
      <c r="R135" s="23">
        <v>7898.192</v>
      </c>
      <c r="S135" s="23">
        <v>10363.182</v>
      </c>
      <c r="T135" s="23">
        <v>16481.572</v>
      </c>
      <c r="U135" s="23">
        <v>7749.152</v>
      </c>
      <c r="V135" s="23">
        <v>5021.156</v>
      </c>
      <c r="W135" s="23">
        <v>10162.87</v>
      </c>
      <c r="X135" s="23">
        <v>4701.781</v>
      </c>
      <c r="Y135" s="23">
        <v>4596.527</v>
      </c>
      <c r="Z135" s="23">
        <v>13313.835</v>
      </c>
      <c r="AA135" s="23">
        <v>12619.836</v>
      </c>
      <c r="AB135" s="23">
        <v>5057.377</v>
      </c>
      <c r="AC135" s="23">
        <v>6759.599</v>
      </c>
      <c r="AD135" s="23">
        <v>14269.202</v>
      </c>
      <c r="AE135" s="23"/>
      <c r="AF135" s="134"/>
      <c r="AG135" s="47"/>
      <c r="AH135" s="47"/>
      <c r="AI135" s="96"/>
      <c r="AK135" s="47">
        <f t="shared" si="14"/>
        <v>5746.898000000001</v>
      </c>
    </row>
    <row r="136" spans="1:37" s="17" customFormat="1" ht="21" customHeight="1">
      <c r="A136" s="39" t="s">
        <v>55</v>
      </c>
      <c r="B136" s="109">
        <f>H136+J136+L136+N136+P136+R136+T136+V136+X136+Z136+AB136+AD136</f>
        <v>483.2</v>
      </c>
      <c r="C136" s="109">
        <f>H136+J136+L136+N136+P136+R136+T136+V136+X136+Z136+AB136</f>
        <v>420</v>
      </c>
      <c r="D136" s="109">
        <f>C136</f>
        <v>420</v>
      </c>
      <c r="E136" s="109">
        <f>I136+K136+M136+O136+Q136+S136+U136+W136+Y136+AA136+AC136</f>
        <v>420</v>
      </c>
      <c r="F136" s="109">
        <f>E136/B136*100</f>
        <v>86.9205298013245</v>
      </c>
      <c r="G136" s="109">
        <f>E136/C136*100</f>
        <v>100</v>
      </c>
      <c r="H136" s="110">
        <v>0</v>
      </c>
      <c r="I136" s="110">
        <v>0</v>
      </c>
      <c r="J136" s="110">
        <v>40</v>
      </c>
      <c r="K136" s="110">
        <v>40</v>
      </c>
      <c r="L136" s="110">
        <v>40</v>
      </c>
      <c r="M136" s="110">
        <v>40</v>
      </c>
      <c r="N136" s="110">
        <v>40</v>
      </c>
      <c r="O136" s="110">
        <v>40</v>
      </c>
      <c r="P136" s="110">
        <v>40</v>
      </c>
      <c r="Q136" s="110">
        <v>40</v>
      </c>
      <c r="R136" s="110">
        <v>40</v>
      </c>
      <c r="S136" s="110">
        <v>40</v>
      </c>
      <c r="T136" s="110">
        <v>60</v>
      </c>
      <c r="U136" s="110">
        <v>60</v>
      </c>
      <c r="V136" s="110">
        <v>40</v>
      </c>
      <c r="W136" s="110">
        <v>40</v>
      </c>
      <c r="X136" s="110">
        <v>40</v>
      </c>
      <c r="Y136" s="110">
        <v>40</v>
      </c>
      <c r="Z136" s="110">
        <v>40</v>
      </c>
      <c r="AA136" s="110">
        <v>40</v>
      </c>
      <c r="AB136" s="110">
        <v>40</v>
      </c>
      <c r="AC136" s="110">
        <v>40</v>
      </c>
      <c r="AD136" s="110">
        <v>63.2</v>
      </c>
      <c r="AE136" s="110"/>
      <c r="AF136" s="135"/>
      <c r="AG136" s="47"/>
      <c r="AH136" s="47"/>
      <c r="AI136" s="96"/>
      <c r="AK136" s="47">
        <f t="shared" si="14"/>
        <v>0</v>
      </c>
    </row>
    <row r="137" spans="1:37" s="10" customFormat="1" ht="75.75" customHeight="1">
      <c r="A137" s="82" t="s">
        <v>48</v>
      </c>
      <c r="B137" s="35"/>
      <c r="C137" s="35"/>
      <c r="D137" s="35"/>
      <c r="E137" s="35"/>
      <c r="F137" s="35"/>
      <c r="G137" s="35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7"/>
      <c r="AH137" s="47"/>
      <c r="AI137" s="96"/>
      <c r="AK137" s="47">
        <f t="shared" si="14"/>
        <v>0</v>
      </c>
    </row>
    <row r="138" spans="1:37" s="10" customFormat="1" ht="39" customHeight="1">
      <c r="A138" s="89" t="s">
        <v>36</v>
      </c>
      <c r="B138" s="31"/>
      <c r="C138" s="31"/>
      <c r="D138" s="31"/>
      <c r="E138" s="31"/>
      <c r="F138" s="31"/>
      <c r="G138" s="31"/>
      <c r="H138" s="32"/>
      <c r="I138" s="32"/>
      <c r="J138" s="32"/>
      <c r="K138" s="34"/>
      <c r="L138" s="32"/>
      <c r="M138" s="34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47"/>
      <c r="AH138" s="47"/>
      <c r="AI138" s="96"/>
      <c r="AK138" s="47">
        <f t="shared" si="14"/>
        <v>0</v>
      </c>
    </row>
    <row r="139" spans="1:37" s="17" customFormat="1" ht="18.75">
      <c r="A139" s="83" t="s">
        <v>16</v>
      </c>
      <c r="B139" s="31">
        <f>B142</f>
        <v>19333.2</v>
      </c>
      <c r="C139" s="31">
        <f>C142</f>
        <v>17680.703</v>
      </c>
      <c r="D139" s="31">
        <f>D142</f>
        <v>17680.703</v>
      </c>
      <c r="E139" s="31">
        <f>E142</f>
        <v>17215.88213</v>
      </c>
      <c r="F139" s="31">
        <f>E139/B139*100</f>
        <v>89.04828031572633</v>
      </c>
      <c r="G139" s="31">
        <f>E139/C139*100</f>
        <v>97.37102721537713</v>
      </c>
      <c r="H139" s="32">
        <f aca="true" t="shared" si="23" ref="H139:AD139">H142</f>
        <v>3868.9390000000003</v>
      </c>
      <c r="I139" s="32">
        <f>I142</f>
        <v>3267.28096</v>
      </c>
      <c r="J139" s="32">
        <f t="shared" si="23"/>
        <v>1951.731</v>
      </c>
      <c r="K139" s="32">
        <f>K140+K141+K142</f>
        <v>1737.565</v>
      </c>
      <c r="L139" s="32">
        <f t="shared" si="23"/>
        <v>855.328</v>
      </c>
      <c r="M139" s="32">
        <f>M140+M141+M142</f>
        <v>930.427</v>
      </c>
      <c r="N139" s="32">
        <f t="shared" si="23"/>
        <v>1701.527</v>
      </c>
      <c r="O139" s="32">
        <f>O140+O141+O142</f>
        <v>2180.937</v>
      </c>
      <c r="P139" s="32">
        <f t="shared" si="23"/>
        <v>1362.187</v>
      </c>
      <c r="Q139" s="32">
        <f>Q140+Q141+Q142</f>
        <v>1329.606</v>
      </c>
      <c r="R139" s="32">
        <f t="shared" si="23"/>
        <v>1190.65</v>
      </c>
      <c r="S139" s="32">
        <f>S140+S141+S142</f>
        <v>1389.3829</v>
      </c>
      <c r="T139" s="32">
        <f t="shared" si="23"/>
        <v>2556.218</v>
      </c>
      <c r="U139" s="32">
        <f>U140+U141+U142</f>
        <v>2347.2019999999998</v>
      </c>
      <c r="V139" s="32">
        <f t="shared" si="23"/>
        <v>1138.991</v>
      </c>
      <c r="W139" s="32">
        <f>W140+W141+W142</f>
        <v>930.3724599999999</v>
      </c>
      <c r="X139" s="32">
        <f>X142</f>
        <v>734.534</v>
      </c>
      <c r="Y139" s="32">
        <f>Y140+Y141+Y142</f>
        <v>776.52235</v>
      </c>
      <c r="Z139" s="32">
        <f t="shared" si="23"/>
        <v>1470.679</v>
      </c>
      <c r="AA139" s="32">
        <f>AA140+AA141+AA142</f>
        <v>1463.84283</v>
      </c>
      <c r="AB139" s="32">
        <f t="shared" si="23"/>
        <v>849.9190000000001</v>
      </c>
      <c r="AC139" s="32">
        <f>AC140+AC141+AC142</f>
        <v>862.7436299999999</v>
      </c>
      <c r="AD139" s="32">
        <f t="shared" si="23"/>
        <v>1652.4969999999998</v>
      </c>
      <c r="AE139" s="32"/>
      <c r="AF139" s="32"/>
      <c r="AG139" s="47">
        <f>AD139+AB139+Z139+X139+V139+T139+R139+P139+N139+L139+J139+H139</f>
        <v>19333.199999999997</v>
      </c>
      <c r="AH139" s="47">
        <f>H139+J139+L139+N139+P139+R139+T139+V139+X139+Z139+AB139</f>
        <v>17680.703</v>
      </c>
      <c r="AI139" s="96">
        <f>I139+K139+M139+O139+Q139+S139+U139+W139+Y139+AA139+AC139</f>
        <v>17215.882129999998</v>
      </c>
      <c r="AK139" s="47">
        <f aca="true" t="shared" si="24" ref="AK139:AK170">C139-E139</f>
        <v>464.82086999999956</v>
      </c>
    </row>
    <row r="140" spans="1:37" s="17" customFormat="1" ht="18.75">
      <c r="A140" s="84" t="s">
        <v>15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4">
        <v>0</v>
      </c>
      <c r="I140" s="34">
        <v>0</v>
      </c>
      <c r="J140" s="34">
        <v>0</v>
      </c>
      <c r="K140" s="34">
        <f>K145+K150</f>
        <v>0</v>
      </c>
      <c r="L140" s="34">
        <v>0</v>
      </c>
      <c r="M140" s="34">
        <f>M145+M150</f>
        <v>0</v>
      </c>
      <c r="N140" s="34">
        <v>0</v>
      </c>
      <c r="O140" s="34">
        <f>O145+O150</f>
        <v>0</v>
      </c>
      <c r="P140" s="34">
        <v>0</v>
      </c>
      <c r="Q140" s="34">
        <f>Q145+Q150</f>
        <v>0</v>
      </c>
      <c r="R140" s="34">
        <v>0</v>
      </c>
      <c r="S140" s="34">
        <f>S145+S150+S155</f>
        <v>0</v>
      </c>
      <c r="T140" s="34">
        <v>0</v>
      </c>
      <c r="U140" s="34">
        <f>U145+U150+U155</f>
        <v>0</v>
      </c>
      <c r="V140" s="34">
        <v>0</v>
      </c>
      <c r="W140" s="34">
        <f>W145+W150+W155</f>
        <v>0</v>
      </c>
      <c r="X140" s="34">
        <v>0</v>
      </c>
      <c r="Y140" s="34">
        <f>Y145+Y150+Y155</f>
        <v>0</v>
      </c>
      <c r="Z140" s="34">
        <v>0</v>
      </c>
      <c r="AA140" s="34">
        <f>AA145+AA150+AA155</f>
        <v>0</v>
      </c>
      <c r="AB140" s="34">
        <v>0</v>
      </c>
      <c r="AC140" s="34">
        <f>AC145+AC150+AC155</f>
        <v>0</v>
      </c>
      <c r="AD140" s="34">
        <v>0</v>
      </c>
      <c r="AE140" s="34"/>
      <c r="AF140" s="34"/>
      <c r="AG140" s="47">
        <f>AD140+AB140+Z140+X140+V140+T140+R140+P140+N140+L140+J140+H140</f>
        <v>0</v>
      </c>
      <c r="AH140" s="47">
        <f>H140+J140+L140+N140+P140+R140+T140+V140+X140</f>
        <v>0</v>
      </c>
      <c r="AI140" s="96">
        <f>I140+K140+M140+O140+Q140+S140+U140+W140</f>
        <v>0</v>
      </c>
      <c r="AK140" s="47">
        <f t="shared" si="24"/>
        <v>0</v>
      </c>
    </row>
    <row r="141" spans="1:37" s="52" customFormat="1" ht="18.75">
      <c r="A141" s="84" t="s">
        <v>13</v>
      </c>
      <c r="B141" s="33">
        <v>0</v>
      </c>
      <c r="C141" s="33">
        <v>0</v>
      </c>
      <c r="D141" s="33">
        <v>0</v>
      </c>
      <c r="E141" s="33">
        <f>E146+E151</f>
        <v>0</v>
      </c>
      <c r="F141" s="33">
        <v>0</v>
      </c>
      <c r="G141" s="33">
        <v>0</v>
      </c>
      <c r="H141" s="34">
        <v>0</v>
      </c>
      <c r="I141" s="34">
        <v>0</v>
      </c>
      <c r="J141" s="34">
        <v>0</v>
      </c>
      <c r="K141" s="34">
        <f>K146+K151</f>
        <v>0</v>
      </c>
      <c r="L141" s="34">
        <v>0</v>
      </c>
      <c r="M141" s="34">
        <f>M146+M151</f>
        <v>0</v>
      </c>
      <c r="N141" s="34">
        <v>0</v>
      </c>
      <c r="O141" s="34">
        <f>O146+O151</f>
        <v>0</v>
      </c>
      <c r="P141" s="34">
        <v>0</v>
      </c>
      <c r="Q141" s="34">
        <f>Q146+Q151</f>
        <v>0</v>
      </c>
      <c r="R141" s="34">
        <v>0</v>
      </c>
      <c r="S141" s="34">
        <f>S146+S151+S156</f>
        <v>0</v>
      </c>
      <c r="T141" s="34">
        <v>0</v>
      </c>
      <c r="U141" s="34">
        <f>U146+U151+U156</f>
        <v>0</v>
      </c>
      <c r="V141" s="34">
        <v>0</v>
      </c>
      <c r="W141" s="34">
        <f>W146+W151+W156</f>
        <v>0</v>
      </c>
      <c r="X141" s="34">
        <v>0</v>
      </c>
      <c r="Y141" s="34">
        <f>Y146+Y151+Y156</f>
        <v>0</v>
      </c>
      <c r="Z141" s="34">
        <v>0</v>
      </c>
      <c r="AA141" s="34">
        <f>AA146+AA151+AA156</f>
        <v>0</v>
      </c>
      <c r="AB141" s="34">
        <v>0</v>
      </c>
      <c r="AC141" s="34">
        <f>AC146+AC151+AC156</f>
        <v>0</v>
      </c>
      <c r="AD141" s="34">
        <v>0</v>
      </c>
      <c r="AE141" s="34"/>
      <c r="AF141" s="34"/>
      <c r="AG141" s="47">
        <f>AD141+AB141+Z141+X141+V141+T141+R141+P141+N141+L141+J141+H141</f>
        <v>0</v>
      </c>
      <c r="AH141" s="47">
        <f>H141+J141+L141+N141+P141+R141+T141+V141+X141</f>
        <v>0</v>
      </c>
      <c r="AI141" s="96">
        <f>I141+K141+M141+O141+Q141+S141+U141+W141</f>
        <v>0</v>
      </c>
      <c r="AK141" s="47">
        <f t="shared" si="24"/>
        <v>0</v>
      </c>
    </row>
    <row r="142" spans="1:37" s="17" customFormat="1" ht="18.75">
      <c r="A142" s="84" t="s">
        <v>14</v>
      </c>
      <c r="B142" s="33">
        <f>B147+B152+B157</f>
        <v>19333.2</v>
      </c>
      <c r="C142" s="33">
        <f>C147+C152+C157</f>
        <v>17680.703</v>
      </c>
      <c r="D142" s="33">
        <f>D147+D152+D157</f>
        <v>17680.703</v>
      </c>
      <c r="E142" s="33">
        <f>E147+E152+E157</f>
        <v>17215.88213</v>
      </c>
      <c r="F142" s="33">
        <f>E142/B142*100</f>
        <v>89.04828031572633</v>
      </c>
      <c r="G142" s="33">
        <f>E142/C142*100</f>
        <v>97.37102721537713</v>
      </c>
      <c r="H142" s="34">
        <f>H147+H152</f>
        <v>3868.9390000000003</v>
      </c>
      <c r="I142" s="34">
        <f>I147+I152</f>
        <v>3267.28096</v>
      </c>
      <c r="J142" s="34">
        <f>J147+J152</f>
        <v>1951.731</v>
      </c>
      <c r="K142" s="34">
        <f>K147+K152</f>
        <v>1737.565</v>
      </c>
      <c r="L142" s="34">
        <f>L147+L152</f>
        <v>855.328</v>
      </c>
      <c r="M142" s="34">
        <f>M147+M152</f>
        <v>930.427</v>
      </c>
      <c r="N142" s="34">
        <f>N147+N152</f>
        <v>1701.527</v>
      </c>
      <c r="O142" s="34">
        <f>O147+O152</f>
        <v>2180.937</v>
      </c>
      <c r="P142" s="34">
        <f>P147+P152</f>
        <v>1362.187</v>
      </c>
      <c r="Q142" s="34">
        <f>Q147+Q152</f>
        <v>1329.606</v>
      </c>
      <c r="R142" s="34">
        <f>R147+R152</f>
        <v>1190.65</v>
      </c>
      <c r="S142" s="34">
        <f>S147+S152+S157</f>
        <v>1389.3829</v>
      </c>
      <c r="T142" s="34">
        <f>T147+T152+T157</f>
        <v>2556.218</v>
      </c>
      <c r="U142" s="34">
        <f>U147+U152+U157</f>
        <v>2347.2019999999998</v>
      </c>
      <c r="V142" s="34">
        <f>V147+V152</f>
        <v>1138.991</v>
      </c>
      <c r="W142" s="34">
        <f>W147+W152+W157</f>
        <v>930.3724599999999</v>
      </c>
      <c r="X142" s="34">
        <f>X147+X152</f>
        <v>734.534</v>
      </c>
      <c r="Y142" s="34">
        <f>Y147+Y152+Y157</f>
        <v>776.52235</v>
      </c>
      <c r="Z142" s="34">
        <f>Z147+Z152</f>
        <v>1470.679</v>
      </c>
      <c r="AA142" s="34">
        <f>AA147+AA152+AA157</f>
        <v>1463.84283</v>
      </c>
      <c r="AB142" s="34">
        <f>AB147+AB152</f>
        <v>849.9190000000001</v>
      </c>
      <c r="AC142" s="34">
        <f>AC147+AC152+AC157</f>
        <v>862.7436299999999</v>
      </c>
      <c r="AD142" s="34">
        <f>AD147+AD152</f>
        <v>1652.4969999999998</v>
      </c>
      <c r="AE142" s="34"/>
      <c r="AF142" s="34"/>
      <c r="AG142" s="47">
        <f>AD142+AB142+Z142+X142+V142+T142+R142+P142+N142+L142+J142+H142</f>
        <v>19333.199999999997</v>
      </c>
      <c r="AH142" s="47">
        <f>H142+J142+L142+N142+P142+R142+T142+V142+X142+Z142+AB142</f>
        <v>17680.703</v>
      </c>
      <c r="AI142" s="96">
        <f>I142+K142+M142+O142+Q142+S142+U142+W142+Y142+AA142+AC142</f>
        <v>17215.882129999998</v>
      </c>
      <c r="AK142" s="47">
        <f t="shared" si="24"/>
        <v>464.82086999999956</v>
      </c>
    </row>
    <row r="143" spans="1:37" s="17" customFormat="1" ht="39" customHeight="1">
      <c r="A143" s="54" t="s">
        <v>49</v>
      </c>
      <c r="B143" s="24"/>
      <c r="C143" s="24"/>
      <c r="D143" s="24"/>
      <c r="E143" s="24"/>
      <c r="F143" s="24"/>
      <c r="G143" s="24"/>
      <c r="H143" s="25"/>
      <c r="I143" s="25"/>
      <c r="J143" s="25"/>
      <c r="K143" s="23"/>
      <c r="L143" s="25"/>
      <c r="M143" s="23"/>
      <c r="N143" s="25"/>
      <c r="O143" s="21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133"/>
      <c r="AG143" s="47"/>
      <c r="AH143" s="47"/>
      <c r="AI143" s="96"/>
      <c r="AK143" s="47">
        <f t="shared" si="24"/>
        <v>0</v>
      </c>
    </row>
    <row r="144" spans="1:37" s="10" customFormat="1" ht="18.75" customHeight="1">
      <c r="A144" s="85" t="s">
        <v>16</v>
      </c>
      <c r="B144" s="24">
        <f>B147</f>
        <v>14279.2</v>
      </c>
      <c r="C144" s="24">
        <f>C147</f>
        <v>13013.206</v>
      </c>
      <c r="D144" s="24">
        <f>D147</f>
        <v>13013.206</v>
      </c>
      <c r="E144" s="24">
        <f>E147</f>
        <v>12624.09566</v>
      </c>
      <c r="F144" s="24">
        <f>E144/B144*100</f>
        <v>88.40898411675724</v>
      </c>
      <c r="G144" s="24">
        <f>E144/C144*100</f>
        <v>97.00988103930732</v>
      </c>
      <c r="H144" s="25">
        <v>2867.516</v>
      </c>
      <c r="I144" s="25">
        <f>I147</f>
        <v>2400.4</v>
      </c>
      <c r="J144" s="25">
        <f>J147</f>
        <v>1514.161</v>
      </c>
      <c r="K144" s="21">
        <f>K145+K146+K147</f>
        <v>1266.743</v>
      </c>
      <c r="L144" s="25">
        <f>L147</f>
        <v>683.524</v>
      </c>
      <c r="M144" s="21">
        <f>M145+M146+M147</f>
        <v>762.589</v>
      </c>
      <c r="N144" s="25">
        <f>N147</f>
        <v>1107.88</v>
      </c>
      <c r="O144" s="21">
        <f>O145+O146+O147</f>
        <v>1499.045</v>
      </c>
      <c r="P144" s="25">
        <f>P147</f>
        <v>965.342</v>
      </c>
      <c r="Q144" s="25">
        <f>Q145+Q146+Q147</f>
        <v>923.679</v>
      </c>
      <c r="R144" s="25">
        <f>R147</f>
        <v>766.981</v>
      </c>
      <c r="S144" s="25">
        <f>S145+S146+S147</f>
        <v>972.051</v>
      </c>
      <c r="T144" s="25">
        <f>T147</f>
        <v>1962.286</v>
      </c>
      <c r="U144" s="25">
        <f>U145+U146+U147</f>
        <v>1829.937</v>
      </c>
      <c r="V144" s="25">
        <f>V147</f>
        <v>893.901</v>
      </c>
      <c r="W144" s="25">
        <f>W145+W146+W147</f>
        <v>707.622</v>
      </c>
      <c r="X144" s="25">
        <f>X147</f>
        <v>550.038</v>
      </c>
      <c r="Y144" s="25">
        <f>Y145+Y146+Y147</f>
        <v>522.494</v>
      </c>
      <c r="Z144" s="25">
        <f>Z147</f>
        <v>1083.261</v>
      </c>
      <c r="AA144" s="25">
        <f>AA145+AA146+AA147</f>
        <v>1099.44172</v>
      </c>
      <c r="AB144" s="25">
        <f>AB147</f>
        <v>618.316</v>
      </c>
      <c r="AC144" s="25">
        <f>AC145+AC146+AC147</f>
        <v>640.09394</v>
      </c>
      <c r="AD144" s="25">
        <f>AD147</f>
        <v>1265.994</v>
      </c>
      <c r="AE144" s="25"/>
      <c r="AF144" s="134"/>
      <c r="AG144" s="47"/>
      <c r="AH144" s="47"/>
      <c r="AI144" s="96"/>
      <c r="AK144" s="47">
        <f t="shared" si="24"/>
        <v>389.11033999999927</v>
      </c>
    </row>
    <row r="145" spans="1:37" s="10" customFormat="1" ht="18.75">
      <c r="A145" s="86" t="s">
        <v>15</v>
      </c>
      <c r="B145" s="26">
        <v>0</v>
      </c>
      <c r="C145" s="26">
        <f>H145+J145+L145+N145+P145+R145+T145+V145+X145+Z145+AB145</f>
        <v>0</v>
      </c>
      <c r="D145" s="26">
        <f>C145</f>
        <v>0</v>
      </c>
      <c r="E145" s="26">
        <f>I145+K145+M145+O145+Q145+S145+U145+W145+Y145+AA145+AC145</f>
        <v>0</v>
      </c>
      <c r="F145" s="26">
        <v>0</v>
      </c>
      <c r="G145" s="26">
        <v>0</v>
      </c>
      <c r="H145" s="27">
        <v>0</v>
      </c>
      <c r="I145" s="27">
        <v>0</v>
      </c>
      <c r="J145" s="27">
        <v>0</v>
      </c>
      <c r="K145" s="23">
        <v>0</v>
      </c>
      <c r="L145" s="27">
        <v>0</v>
      </c>
      <c r="M145" s="23">
        <v>0</v>
      </c>
      <c r="N145" s="27">
        <v>0</v>
      </c>
      <c r="O145" s="23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/>
      <c r="AF145" s="134"/>
      <c r="AG145" s="47"/>
      <c r="AH145" s="47"/>
      <c r="AI145" s="96"/>
      <c r="AK145" s="47">
        <f t="shared" si="24"/>
        <v>0</v>
      </c>
    </row>
    <row r="146" spans="1:37" s="10" customFormat="1" ht="18.75">
      <c r="A146" s="86" t="s">
        <v>13</v>
      </c>
      <c r="B146" s="26">
        <v>0</v>
      </c>
      <c r="C146" s="26">
        <f>H146+J146+L146+N146+P146+R146+T146+V146+X146+Z146+AB146</f>
        <v>0</v>
      </c>
      <c r="D146" s="26">
        <f>C146</f>
        <v>0</v>
      </c>
      <c r="E146" s="26">
        <f>I146+K146+M146+O146+Q146+S146+U146+W146+Y146+AA146+AC146</f>
        <v>0</v>
      </c>
      <c r="F146" s="26">
        <v>0</v>
      </c>
      <c r="G146" s="26">
        <v>0</v>
      </c>
      <c r="H146" s="27">
        <v>0</v>
      </c>
      <c r="I146" s="27">
        <v>0</v>
      </c>
      <c r="J146" s="27">
        <v>0</v>
      </c>
      <c r="K146" s="23">
        <v>0</v>
      </c>
      <c r="L146" s="27">
        <v>0</v>
      </c>
      <c r="M146" s="23">
        <v>0</v>
      </c>
      <c r="N146" s="27">
        <v>0</v>
      </c>
      <c r="O146" s="23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/>
      <c r="AF146" s="134"/>
      <c r="AG146" s="47"/>
      <c r="AH146" s="47"/>
      <c r="AI146" s="96"/>
      <c r="AK146" s="47">
        <f t="shared" si="24"/>
        <v>0</v>
      </c>
    </row>
    <row r="147" spans="1:37" s="10" customFormat="1" ht="18.75">
      <c r="A147" s="86" t="s">
        <v>14</v>
      </c>
      <c r="B147" s="26">
        <f>H147+J147+L147+N147+P147+R147+T147+V147+X147+Z147+AB147+AD147</f>
        <v>14279.2</v>
      </c>
      <c r="C147" s="26">
        <f>H147+J147+L147+N147+P147+R147+T147+V147+X147+Z147+AB147</f>
        <v>13013.206</v>
      </c>
      <c r="D147" s="26">
        <f>C147</f>
        <v>13013.206</v>
      </c>
      <c r="E147" s="26">
        <f>I147+K147+M147+O147+Q147+S147+U147+W147+Y147+AA147+AC147</f>
        <v>12624.09566</v>
      </c>
      <c r="F147" s="26">
        <f>E147/B147*100</f>
        <v>88.40898411675724</v>
      </c>
      <c r="G147" s="26">
        <f>E147/C147*100</f>
        <v>97.00988103930732</v>
      </c>
      <c r="H147" s="27">
        <v>2867.516</v>
      </c>
      <c r="I147" s="27">
        <v>2400.4</v>
      </c>
      <c r="J147" s="27">
        <v>1514.161</v>
      </c>
      <c r="K147" s="23">
        <v>1266.743</v>
      </c>
      <c r="L147" s="27">
        <v>683.524</v>
      </c>
      <c r="M147" s="23">
        <v>762.589</v>
      </c>
      <c r="N147" s="27">
        <v>1107.88</v>
      </c>
      <c r="O147" s="23">
        <v>1499.045</v>
      </c>
      <c r="P147" s="27">
        <v>965.342</v>
      </c>
      <c r="Q147" s="27">
        <v>923.679</v>
      </c>
      <c r="R147" s="27">
        <v>766.981</v>
      </c>
      <c r="S147" s="27">
        <v>972.051</v>
      </c>
      <c r="T147" s="27">
        <v>1962.286</v>
      </c>
      <c r="U147" s="27">
        <v>1829.937</v>
      </c>
      <c r="V147" s="27">
        <v>893.901</v>
      </c>
      <c r="W147" s="27">
        <v>707.622</v>
      </c>
      <c r="X147" s="27">
        <v>550.038</v>
      </c>
      <c r="Y147" s="27">
        <v>522.494</v>
      </c>
      <c r="Z147" s="27">
        <v>1083.261</v>
      </c>
      <c r="AA147" s="27">
        <v>1099.44172</v>
      </c>
      <c r="AB147" s="27">
        <v>618.316</v>
      </c>
      <c r="AC147" s="27">
        <v>640.09394</v>
      </c>
      <c r="AD147" s="27">
        <v>1265.994</v>
      </c>
      <c r="AE147" s="27"/>
      <c r="AF147" s="135"/>
      <c r="AG147" s="47"/>
      <c r="AH147" s="47"/>
      <c r="AI147" s="96"/>
      <c r="AK147" s="47">
        <f>C147-E147</f>
        <v>389.11033999999927</v>
      </c>
    </row>
    <row r="148" spans="1:37" s="10" customFormat="1" ht="57.75" customHeight="1">
      <c r="A148" s="54" t="s">
        <v>50</v>
      </c>
      <c r="B148" s="24"/>
      <c r="C148" s="24"/>
      <c r="D148" s="24"/>
      <c r="E148" s="24"/>
      <c r="F148" s="24"/>
      <c r="G148" s="24"/>
      <c r="H148" s="25"/>
      <c r="I148" s="25"/>
      <c r="J148" s="25"/>
      <c r="K148" s="23"/>
      <c r="L148" s="25"/>
      <c r="M148" s="23"/>
      <c r="N148" s="25"/>
      <c r="O148" s="21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133"/>
      <c r="AG148" s="47"/>
      <c r="AH148" s="47"/>
      <c r="AI148" s="96"/>
      <c r="AK148" s="47">
        <f t="shared" si="24"/>
        <v>0</v>
      </c>
    </row>
    <row r="149" spans="1:37" s="10" customFormat="1" ht="18.75" customHeight="1">
      <c r="A149" s="85" t="s">
        <v>16</v>
      </c>
      <c r="B149" s="24">
        <f>B152</f>
        <v>4983.999999999999</v>
      </c>
      <c r="C149" s="24">
        <f>C152</f>
        <v>4597.496999999999</v>
      </c>
      <c r="D149" s="24">
        <f>D152</f>
        <v>4597.496999999999</v>
      </c>
      <c r="E149" s="24">
        <f>E152</f>
        <v>4521.786470000001</v>
      </c>
      <c r="F149" s="24">
        <f>E149/B149*100</f>
        <v>90.72605276886038</v>
      </c>
      <c r="G149" s="24">
        <f>E149/C149*100</f>
        <v>98.3532228514777</v>
      </c>
      <c r="H149" s="25">
        <f aca="true" t="shared" si="25" ref="H149:AD149">H152</f>
        <v>1001.423</v>
      </c>
      <c r="I149" s="25">
        <f>I152</f>
        <v>866.88096</v>
      </c>
      <c r="J149" s="25">
        <f t="shared" si="25"/>
        <v>437.57</v>
      </c>
      <c r="K149" s="21">
        <f>K150+K151+K152</f>
        <v>470.822</v>
      </c>
      <c r="L149" s="25">
        <f t="shared" si="25"/>
        <v>171.804</v>
      </c>
      <c r="M149" s="21">
        <f>M150+M151+M152</f>
        <v>167.838</v>
      </c>
      <c r="N149" s="25">
        <f t="shared" si="25"/>
        <v>593.647</v>
      </c>
      <c r="O149" s="21">
        <f>O150+O151+O152</f>
        <v>681.892</v>
      </c>
      <c r="P149" s="25">
        <f t="shared" si="25"/>
        <v>396.845</v>
      </c>
      <c r="Q149" s="25">
        <f>Q150+Q151+Q152</f>
        <v>405.927</v>
      </c>
      <c r="R149" s="25">
        <f t="shared" si="25"/>
        <v>423.669</v>
      </c>
      <c r="S149" s="25">
        <f>S150+S151+S152</f>
        <v>417.3319</v>
      </c>
      <c r="T149" s="25">
        <f t="shared" si="25"/>
        <v>523.932</v>
      </c>
      <c r="U149" s="25">
        <f>U150+U151+U152</f>
        <v>517.265</v>
      </c>
      <c r="V149" s="25">
        <f t="shared" si="25"/>
        <v>245.09</v>
      </c>
      <c r="W149" s="25">
        <f>W150+W151+W152</f>
        <v>222.75046</v>
      </c>
      <c r="X149" s="25">
        <f t="shared" si="25"/>
        <v>184.496</v>
      </c>
      <c r="Y149" s="25">
        <f>Y150+Y151+Y152</f>
        <v>184.02835</v>
      </c>
      <c r="Z149" s="25">
        <f t="shared" si="25"/>
        <v>387.418</v>
      </c>
      <c r="AA149" s="25">
        <f>AA150+AA151+AA152</f>
        <v>364.40111</v>
      </c>
      <c r="AB149" s="25">
        <f t="shared" si="25"/>
        <v>231.603</v>
      </c>
      <c r="AC149" s="25">
        <f>AC150+AC151+AC152</f>
        <v>222.64969</v>
      </c>
      <c r="AD149" s="25">
        <f t="shared" si="25"/>
        <v>386.503</v>
      </c>
      <c r="AE149" s="25"/>
      <c r="AF149" s="134"/>
      <c r="AG149" s="47"/>
      <c r="AH149" s="47"/>
      <c r="AI149" s="96"/>
      <c r="AK149" s="47">
        <f t="shared" si="24"/>
        <v>75.71052999999847</v>
      </c>
    </row>
    <row r="150" spans="1:37" s="10" customFormat="1" ht="18.75">
      <c r="A150" s="86" t="s">
        <v>15</v>
      </c>
      <c r="B150" s="26">
        <v>0</v>
      </c>
      <c r="C150" s="26">
        <f>H150+J150+L150+N150+P150+R150+T150+V150+X150+Z150+AB150</f>
        <v>0</v>
      </c>
      <c r="D150" s="26">
        <f>C150</f>
        <v>0</v>
      </c>
      <c r="E150" s="26">
        <f>I150+K150+M150+O150+Q150+S150+U150+W150+Y150+AA150+AC150</f>
        <v>0</v>
      </c>
      <c r="F150" s="26">
        <v>0</v>
      </c>
      <c r="G150" s="26">
        <v>0</v>
      </c>
      <c r="H150" s="27">
        <v>0</v>
      </c>
      <c r="I150" s="27">
        <v>0</v>
      </c>
      <c r="J150" s="27">
        <v>0</v>
      </c>
      <c r="K150" s="23">
        <v>0</v>
      </c>
      <c r="L150" s="27">
        <v>0</v>
      </c>
      <c r="M150" s="23">
        <v>0</v>
      </c>
      <c r="N150" s="27">
        <v>0</v>
      </c>
      <c r="O150" s="23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/>
      <c r="AF150" s="134"/>
      <c r="AG150" s="47"/>
      <c r="AH150" s="47"/>
      <c r="AI150" s="96"/>
      <c r="AK150" s="47">
        <f t="shared" si="24"/>
        <v>0</v>
      </c>
    </row>
    <row r="151" spans="1:37" s="10" customFormat="1" ht="18.75">
      <c r="A151" s="86" t="s">
        <v>13</v>
      </c>
      <c r="B151" s="26">
        <v>0</v>
      </c>
      <c r="C151" s="26">
        <f>H151+J151+L151+N151+P151+R151+T151+V151+X151+Z151+AB151</f>
        <v>0</v>
      </c>
      <c r="D151" s="26">
        <f>C151</f>
        <v>0</v>
      </c>
      <c r="E151" s="26">
        <f>I151+K151+M151+O151+Q151+S151+U151+W151+Y151+AA151+AC151</f>
        <v>0</v>
      </c>
      <c r="F151" s="26">
        <v>0</v>
      </c>
      <c r="G151" s="26">
        <v>0</v>
      </c>
      <c r="H151" s="27">
        <v>0</v>
      </c>
      <c r="I151" s="27">
        <v>0</v>
      </c>
      <c r="J151" s="27">
        <v>0</v>
      </c>
      <c r="K151" s="23">
        <v>0</v>
      </c>
      <c r="L151" s="27">
        <v>0</v>
      </c>
      <c r="M151" s="23">
        <v>0</v>
      </c>
      <c r="N151" s="27">
        <v>0</v>
      </c>
      <c r="O151" s="23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/>
      <c r="AF151" s="134"/>
      <c r="AG151" s="47"/>
      <c r="AH151" s="47"/>
      <c r="AI151" s="96"/>
      <c r="AK151" s="47">
        <f t="shared" si="24"/>
        <v>0</v>
      </c>
    </row>
    <row r="152" spans="1:37" s="10" customFormat="1" ht="18.75">
      <c r="A152" s="86" t="s">
        <v>14</v>
      </c>
      <c r="B152" s="26">
        <f>H152+J152+L152+N152+P152+R152+T152+V152+X152+Z152+AB152+AD152</f>
        <v>4983.999999999999</v>
      </c>
      <c r="C152" s="26">
        <f>H152+J152+L152+N152+P152+R152+T152+V152+X152+Z152+AB152</f>
        <v>4597.496999999999</v>
      </c>
      <c r="D152" s="26">
        <f>C152</f>
        <v>4597.496999999999</v>
      </c>
      <c r="E152" s="26">
        <f>I152+K152+M152+O152+Q152+S152+U152+W152+Y152+AA152+AC152</f>
        <v>4521.786470000001</v>
      </c>
      <c r="F152" s="26">
        <f>E152/B152*100</f>
        <v>90.72605276886038</v>
      </c>
      <c r="G152" s="26">
        <f>E152/C152*100</f>
        <v>98.3532228514777</v>
      </c>
      <c r="H152" s="27">
        <v>1001.423</v>
      </c>
      <c r="I152" s="27">
        <v>866.88096</v>
      </c>
      <c r="J152" s="27">
        <v>437.57</v>
      </c>
      <c r="K152" s="23">
        <v>470.822</v>
      </c>
      <c r="L152" s="27">
        <v>171.804</v>
      </c>
      <c r="M152" s="23">
        <v>167.838</v>
      </c>
      <c r="N152" s="27">
        <v>593.647</v>
      </c>
      <c r="O152" s="23">
        <v>681.892</v>
      </c>
      <c r="P152" s="27">
        <v>396.845</v>
      </c>
      <c r="Q152" s="27">
        <v>405.927</v>
      </c>
      <c r="R152" s="27">
        <v>423.669</v>
      </c>
      <c r="S152" s="27">
        <v>417.3319</v>
      </c>
      <c r="T152" s="27">
        <v>523.932</v>
      </c>
      <c r="U152" s="27">
        <v>517.265</v>
      </c>
      <c r="V152" s="27">
        <v>245.09</v>
      </c>
      <c r="W152" s="27">
        <v>222.75046</v>
      </c>
      <c r="X152" s="27">
        <v>184.496</v>
      </c>
      <c r="Y152" s="27">
        <v>184.02835</v>
      </c>
      <c r="Z152" s="27">
        <v>387.418</v>
      </c>
      <c r="AA152" s="27">
        <v>364.40111</v>
      </c>
      <c r="AB152" s="27">
        <v>231.603</v>
      </c>
      <c r="AC152" s="27">
        <v>222.64969</v>
      </c>
      <c r="AD152" s="27">
        <v>386.503</v>
      </c>
      <c r="AE152" s="27"/>
      <c r="AF152" s="135"/>
      <c r="AG152" s="47"/>
      <c r="AH152" s="47"/>
      <c r="AI152" s="96"/>
      <c r="AK152" s="47">
        <f aca="true" t="shared" si="26" ref="AK152:AK157">C152-E152</f>
        <v>75.71052999999847</v>
      </c>
    </row>
    <row r="153" spans="1:37" s="10" customFormat="1" ht="57.75" customHeight="1">
      <c r="A153" s="54" t="s">
        <v>66</v>
      </c>
      <c r="B153" s="24"/>
      <c r="C153" s="24"/>
      <c r="D153" s="24"/>
      <c r="E153" s="24"/>
      <c r="F153" s="24"/>
      <c r="G153" s="24"/>
      <c r="H153" s="25"/>
      <c r="I153" s="25"/>
      <c r="J153" s="25"/>
      <c r="K153" s="23"/>
      <c r="L153" s="25"/>
      <c r="M153" s="23"/>
      <c r="N153" s="25"/>
      <c r="O153" s="21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133" t="s">
        <v>74</v>
      </c>
      <c r="AG153" s="47"/>
      <c r="AH153" s="47"/>
      <c r="AI153" s="96"/>
      <c r="AK153" s="47">
        <f t="shared" si="26"/>
        <v>0</v>
      </c>
    </row>
    <row r="154" spans="1:37" s="10" customFormat="1" ht="18.75" customHeight="1">
      <c r="A154" s="85" t="s">
        <v>16</v>
      </c>
      <c r="B154" s="24">
        <f>B157</f>
        <v>70</v>
      </c>
      <c r="C154" s="24">
        <f>C157</f>
        <v>70</v>
      </c>
      <c r="D154" s="24">
        <f>D157</f>
        <v>70</v>
      </c>
      <c r="E154" s="24">
        <f>E157</f>
        <v>70</v>
      </c>
      <c r="F154" s="24">
        <f>E154/B154*100</f>
        <v>100</v>
      </c>
      <c r="G154" s="24">
        <f>E154/C154*100</f>
        <v>100</v>
      </c>
      <c r="H154" s="25">
        <f>H157</f>
        <v>0</v>
      </c>
      <c r="I154" s="25">
        <f>I157</f>
        <v>0</v>
      </c>
      <c r="J154" s="25">
        <f>J157</f>
        <v>0</v>
      </c>
      <c r="K154" s="21">
        <f>K155+K156+K157</f>
        <v>0</v>
      </c>
      <c r="L154" s="25">
        <f>L157</f>
        <v>0</v>
      </c>
      <c r="M154" s="21">
        <f>M155+M156+M157</f>
        <v>0</v>
      </c>
      <c r="N154" s="25">
        <f>N157</f>
        <v>0</v>
      </c>
      <c r="O154" s="21">
        <f>O155+O156+O157</f>
        <v>0</v>
      </c>
      <c r="P154" s="25">
        <f>P157</f>
        <v>0</v>
      </c>
      <c r="Q154" s="25">
        <f>Q155+Q156+Q157</f>
        <v>0</v>
      </c>
      <c r="R154" s="25">
        <f>R157</f>
        <v>0</v>
      </c>
      <c r="S154" s="25">
        <f>S155+S156+S157</f>
        <v>0</v>
      </c>
      <c r="T154" s="25">
        <f>T157</f>
        <v>70</v>
      </c>
      <c r="U154" s="25">
        <f>U155+U156+U157</f>
        <v>0</v>
      </c>
      <c r="V154" s="25">
        <f>V157</f>
        <v>0</v>
      </c>
      <c r="W154" s="25">
        <f>W155+W156+W157</f>
        <v>0</v>
      </c>
      <c r="X154" s="25">
        <f>X157</f>
        <v>0</v>
      </c>
      <c r="Y154" s="25">
        <f>Y155+Y156+Y157</f>
        <v>70</v>
      </c>
      <c r="Z154" s="25">
        <f>Z157</f>
        <v>0</v>
      </c>
      <c r="AA154" s="25">
        <f>AA155+AA156+AA157</f>
        <v>0</v>
      </c>
      <c r="AB154" s="25">
        <f>AB157</f>
        <v>0</v>
      </c>
      <c r="AC154" s="25">
        <f>AC155+AC156+AC157</f>
        <v>0</v>
      </c>
      <c r="AD154" s="25">
        <f>AD157</f>
        <v>0</v>
      </c>
      <c r="AE154" s="25"/>
      <c r="AF154" s="134"/>
      <c r="AG154" s="47"/>
      <c r="AH154" s="47"/>
      <c r="AI154" s="96"/>
      <c r="AK154" s="47">
        <f t="shared" si="26"/>
        <v>0</v>
      </c>
    </row>
    <row r="155" spans="1:37" s="10" customFormat="1" ht="18.75">
      <c r="A155" s="86" t="s">
        <v>15</v>
      </c>
      <c r="B155" s="26">
        <v>0</v>
      </c>
      <c r="C155" s="26">
        <f>H155+J155+L155+N155+P155+R155+T155+V155+X155+Z155+AB155</f>
        <v>0</v>
      </c>
      <c r="D155" s="26">
        <f>C155</f>
        <v>0</v>
      </c>
      <c r="E155" s="26">
        <f>I155+K155+M155+O155+Q155+S155+U155+W155+Y155+AA155+AC155</f>
        <v>0</v>
      </c>
      <c r="F155" s="26">
        <v>0</v>
      </c>
      <c r="G155" s="26">
        <v>0</v>
      </c>
      <c r="H155" s="27">
        <v>0</v>
      </c>
      <c r="I155" s="27">
        <v>0</v>
      </c>
      <c r="J155" s="27">
        <v>0</v>
      </c>
      <c r="K155" s="23">
        <v>0</v>
      </c>
      <c r="L155" s="27">
        <v>0</v>
      </c>
      <c r="M155" s="23">
        <v>0</v>
      </c>
      <c r="N155" s="27">
        <v>0</v>
      </c>
      <c r="O155" s="23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/>
      <c r="AF155" s="134"/>
      <c r="AG155" s="47"/>
      <c r="AH155" s="47"/>
      <c r="AI155" s="96"/>
      <c r="AK155" s="47">
        <f t="shared" si="26"/>
        <v>0</v>
      </c>
    </row>
    <row r="156" spans="1:37" s="10" customFormat="1" ht="18.75">
      <c r="A156" s="86" t="s">
        <v>13</v>
      </c>
      <c r="B156" s="26">
        <v>0</v>
      </c>
      <c r="C156" s="26">
        <f>H156+J156+L156+N156+P156+R156+T156+V156+X156+Z156+AB156</f>
        <v>0</v>
      </c>
      <c r="D156" s="26">
        <f>C156</f>
        <v>0</v>
      </c>
      <c r="E156" s="26">
        <f>I156+K156+M156+O156+Q156+S156+U156+W156+Y156+AA156+AC156</f>
        <v>0</v>
      </c>
      <c r="F156" s="26">
        <v>0</v>
      </c>
      <c r="G156" s="26">
        <v>0</v>
      </c>
      <c r="H156" s="27">
        <v>0</v>
      </c>
      <c r="I156" s="27">
        <v>0</v>
      </c>
      <c r="J156" s="27">
        <v>0</v>
      </c>
      <c r="K156" s="23">
        <v>0</v>
      </c>
      <c r="L156" s="27">
        <v>0</v>
      </c>
      <c r="M156" s="23">
        <v>0</v>
      </c>
      <c r="N156" s="27">
        <v>0</v>
      </c>
      <c r="O156" s="23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/>
      <c r="AF156" s="134"/>
      <c r="AG156" s="47"/>
      <c r="AH156" s="47"/>
      <c r="AI156" s="96"/>
      <c r="AK156" s="47">
        <f t="shared" si="26"/>
        <v>0</v>
      </c>
    </row>
    <row r="157" spans="1:37" s="10" customFormat="1" ht="18.75">
      <c r="A157" s="86" t="s">
        <v>14</v>
      </c>
      <c r="B157" s="26">
        <f>H157+J157+L157+N157+P157+R157+T157+V157+X157+Z157+AB157+AD157</f>
        <v>70</v>
      </c>
      <c r="C157" s="26">
        <f>H157+J157+L157+N157+P157+R157+T157+V157+X157+Z157+AB157</f>
        <v>70</v>
      </c>
      <c r="D157" s="26">
        <f>C157</f>
        <v>70</v>
      </c>
      <c r="E157" s="26">
        <f>I157+K157+M157+O157+Q157+S157+U157+W157+Y157+AA157+AC157</f>
        <v>70</v>
      </c>
      <c r="F157" s="26">
        <f>E157/B157*100</f>
        <v>100</v>
      </c>
      <c r="G157" s="26">
        <f>E157/C157*100</f>
        <v>100</v>
      </c>
      <c r="H157" s="27">
        <v>0</v>
      </c>
      <c r="I157" s="27">
        <v>0</v>
      </c>
      <c r="J157" s="27">
        <v>0</v>
      </c>
      <c r="K157" s="23">
        <v>0</v>
      </c>
      <c r="L157" s="27">
        <v>0</v>
      </c>
      <c r="M157" s="23">
        <v>0</v>
      </c>
      <c r="N157" s="27">
        <v>0</v>
      </c>
      <c r="O157" s="23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70</v>
      </c>
      <c r="U157" s="27">
        <v>0</v>
      </c>
      <c r="V157" s="27">
        <v>0</v>
      </c>
      <c r="W157" s="27">
        <v>0</v>
      </c>
      <c r="X157" s="27">
        <v>0</v>
      </c>
      <c r="Y157" s="27">
        <v>70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/>
      <c r="AF157" s="135"/>
      <c r="AG157" s="47"/>
      <c r="AH157" s="47"/>
      <c r="AI157" s="96"/>
      <c r="AK157" s="47">
        <f t="shared" si="26"/>
        <v>0</v>
      </c>
    </row>
    <row r="158" spans="1:37" s="10" customFormat="1" ht="56.25">
      <c r="A158" s="89" t="s">
        <v>51</v>
      </c>
      <c r="B158" s="31"/>
      <c r="C158" s="31"/>
      <c r="D158" s="31"/>
      <c r="E158" s="31"/>
      <c r="F158" s="31"/>
      <c r="G158" s="31"/>
      <c r="H158" s="32"/>
      <c r="I158" s="32"/>
      <c r="J158" s="32"/>
      <c r="K158" s="34"/>
      <c r="L158" s="32"/>
      <c r="M158" s="34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40" t="s">
        <v>86</v>
      </c>
      <c r="AG158" s="47"/>
      <c r="AH158" s="47"/>
      <c r="AI158" s="96"/>
      <c r="AK158" s="47">
        <f t="shared" si="24"/>
        <v>0</v>
      </c>
    </row>
    <row r="159" spans="1:37" s="17" customFormat="1" ht="18.75">
      <c r="A159" s="83" t="s">
        <v>16</v>
      </c>
      <c r="B159" s="31">
        <f>B162</f>
        <v>34558.4</v>
      </c>
      <c r="C159" s="31">
        <f>C162</f>
        <v>31236.799000000003</v>
      </c>
      <c r="D159" s="31">
        <f>C159</f>
        <v>31236.799000000003</v>
      </c>
      <c r="E159" s="31">
        <f>E162</f>
        <v>29548.457999999995</v>
      </c>
      <c r="F159" s="31">
        <f>E159/B159*100</f>
        <v>85.50296888744847</v>
      </c>
      <c r="G159" s="31">
        <f>E159/C159*100</f>
        <v>94.5950255658398</v>
      </c>
      <c r="H159" s="32">
        <f>H162</f>
        <v>1677.315</v>
      </c>
      <c r="I159" s="32">
        <f>I162</f>
        <v>998.3</v>
      </c>
      <c r="J159" s="32">
        <f>J162</f>
        <v>2494.953</v>
      </c>
      <c r="K159" s="32">
        <f>K160+K161+K162</f>
        <v>2847.9</v>
      </c>
      <c r="L159" s="32">
        <f>L162</f>
        <v>3073.83</v>
      </c>
      <c r="M159" s="32">
        <f>M160+M161+M162</f>
        <v>2861.6</v>
      </c>
      <c r="N159" s="32">
        <f>N162</f>
        <v>3076.574</v>
      </c>
      <c r="O159" s="32">
        <f>O160+O161+O162</f>
        <v>2601.7</v>
      </c>
      <c r="P159" s="32">
        <f>P162</f>
        <v>3623.611</v>
      </c>
      <c r="Q159" s="32">
        <f>Q160+Q161+Q162</f>
        <v>3142.6</v>
      </c>
      <c r="R159" s="32">
        <f>R162</f>
        <v>3621.344</v>
      </c>
      <c r="S159" s="32">
        <f>S160+S161+S162</f>
        <v>3543.9</v>
      </c>
      <c r="T159" s="32">
        <f>T162</f>
        <v>3622.933</v>
      </c>
      <c r="U159" s="32">
        <f>U160+U161+U162</f>
        <v>3154.959</v>
      </c>
      <c r="V159" s="32">
        <f>V162</f>
        <v>2624.933</v>
      </c>
      <c r="W159" s="32">
        <f>W160+W161+W162</f>
        <v>2783</v>
      </c>
      <c r="X159" s="32">
        <f>X162</f>
        <v>2357.809</v>
      </c>
      <c r="Y159" s="32">
        <f>Y160+Y161+Y162</f>
        <v>2515.799</v>
      </c>
      <c r="Z159" s="32">
        <f>Z162</f>
        <v>2687.409</v>
      </c>
      <c r="AA159" s="32">
        <f>AA160+AA161+AA162</f>
        <v>2590.672</v>
      </c>
      <c r="AB159" s="32">
        <f>AB162</f>
        <v>2376.088</v>
      </c>
      <c r="AC159" s="32">
        <f>AC160+AC161+AC162</f>
        <v>2508.028</v>
      </c>
      <c r="AD159" s="32">
        <f>AD162</f>
        <v>3321.601</v>
      </c>
      <c r="AE159" s="32"/>
      <c r="AF159" s="141"/>
      <c r="AG159" s="47">
        <f>AD159+AB159+Z159+X159+V159+T159+R159+P159+N159+L159+J159+H159</f>
        <v>34558.40000000001</v>
      </c>
      <c r="AH159" s="47">
        <f>H159+J159+L159+N159+P159+R159+T159+V159+X159+Z159+AB159</f>
        <v>31236.799000000003</v>
      </c>
      <c r="AI159" s="96">
        <f>I159+K159+M159+O159+Q159+S159+U159+W159+Y159+AA159+AC159</f>
        <v>29548.457999999995</v>
      </c>
      <c r="AK159" s="47">
        <f t="shared" si="24"/>
        <v>1688.3410000000076</v>
      </c>
    </row>
    <row r="160" spans="1:37" s="17" customFormat="1" ht="18.75">
      <c r="A160" s="84" t="s">
        <v>15</v>
      </c>
      <c r="B160" s="33">
        <v>0</v>
      </c>
      <c r="C160" s="33">
        <f>H160+J160+L160+N160+P160+R160+T160+V160+X160+Z160+AB160</f>
        <v>0</v>
      </c>
      <c r="D160" s="33">
        <f>C160</f>
        <v>0</v>
      </c>
      <c r="E160" s="33">
        <f>I160+K160+M160+O160+Q160+S160+U160+W160+Y160+AA160+AC160</f>
        <v>0</v>
      </c>
      <c r="F160" s="33">
        <v>0</v>
      </c>
      <c r="G160" s="33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/>
      <c r="AF160" s="141"/>
      <c r="AG160" s="47">
        <f>AD160+AB160+Z160+X160+V160+T160+R160+P160+N160+L160+J160+H160</f>
        <v>0</v>
      </c>
      <c r="AH160" s="47">
        <f>H160+J160+L160+N160+P160+R160+T160+V160</f>
        <v>0</v>
      </c>
      <c r="AI160" s="96">
        <f>I160+K160+M160+O160+Q160+S160+U160+W160</f>
        <v>0</v>
      </c>
      <c r="AK160" s="47">
        <f t="shared" si="24"/>
        <v>0</v>
      </c>
    </row>
    <row r="161" spans="1:37" s="52" customFormat="1" ht="18.75">
      <c r="A161" s="84" t="s">
        <v>13</v>
      </c>
      <c r="B161" s="33">
        <v>0</v>
      </c>
      <c r="C161" s="33">
        <f>H161+J161+L161+N161+P161+R161+T161+V161+X161+Z161+AB161</f>
        <v>0</v>
      </c>
      <c r="D161" s="33">
        <f>C161</f>
        <v>0</v>
      </c>
      <c r="E161" s="33">
        <f>I161+K161+M161+O161+Q161+S161+U161+W161+Y161+AA161+AC161</f>
        <v>0</v>
      </c>
      <c r="F161" s="33">
        <v>0</v>
      </c>
      <c r="G161" s="33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/>
      <c r="AF161" s="141"/>
      <c r="AG161" s="47">
        <f>AD161+AB161+Z161+X161+V161+T161+R161+P161+N161+L161+J161+H161</f>
        <v>0</v>
      </c>
      <c r="AH161" s="47">
        <f>H161+J161+L161+N161+P161+R161+T161+V161</f>
        <v>0</v>
      </c>
      <c r="AI161" s="96">
        <f>I161+K161+M161+O161+Q161+S161+U161+W161</f>
        <v>0</v>
      </c>
      <c r="AK161" s="47">
        <f t="shared" si="24"/>
        <v>0</v>
      </c>
    </row>
    <row r="162" spans="1:37" s="17" customFormat="1" ht="18.75">
      <c r="A162" s="84" t="s">
        <v>14</v>
      </c>
      <c r="B162" s="33">
        <f>H162+J162+L162+N162+P162+R162+T162+V162+X162+Z162+AB162+AD162</f>
        <v>34558.4</v>
      </c>
      <c r="C162" s="33">
        <f>H162+J162+L162+N162+P162+R162+T162+V162+X162+Z162+AB162</f>
        <v>31236.799000000003</v>
      </c>
      <c r="D162" s="33">
        <f>C162</f>
        <v>31236.799000000003</v>
      </c>
      <c r="E162" s="33">
        <f>I162+K162+M162+O162+Q162+S162+U162+W162+Y162+AA162+AC162</f>
        <v>29548.457999999995</v>
      </c>
      <c r="F162" s="33">
        <f>E162/B162*100</f>
        <v>85.50296888744847</v>
      </c>
      <c r="G162" s="33">
        <f>E162/C162*100</f>
        <v>94.5950255658398</v>
      </c>
      <c r="H162" s="34">
        <v>1677.315</v>
      </c>
      <c r="I162" s="34">
        <v>998.3</v>
      </c>
      <c r="J162" s="34">
        <v>2494.953</v>
      </c>
      <c r="K162" s="34">
        <v>2847.9</v>
      </c>
      <c r="L162" s="34">
        <v>3073.83</v>
      </c>
      <c r="M162" s="34">
        <v>2861.6</v>
      </c>
      <c r="N162" s="34">
        <v>3076.574</v>
      </c>
      <c r="O162" s="34">
        <v>2601.7</v>
      </c>
      <c r="P162" s="34">
        <v>3623.611</v>
      </c>
      <c r="Q162" s="34">
        <v>3142.6</v>
      </c>
      <c r="R162" s="34">
        <v>3621.344</v>
      </c>
      <c r="S162" s="34">
        <v>3543.9</v>
      </c>
      <c r="T162" s="34">
        <v>3622.933</v>
      </c>
      <c r="U162" s="34">
        <v>3154.959</v>
      </c>
      <c r="V162" s="34">
        <v>2624.933</v>
      </c>
      <c r="W162" s="34">
        <v>2783</v>
      </c>
      <c r="X162" s="34">
        <v>2357.809</v>
      </c>
      <c r="Y162" s="34">
        <v>2515.799</v>
      </c>
      <c r="Z162" s="34">
        <v>2687.409</v>
      </c>
      <c r="AA162" s="34">
        <v>2590.672</v>
      </c>
      <c r="AB162" s="34">
        <v>2376.088</v>
      </c>
      <c r="AC162" s="34">
        <v>2508.028</v>
      </c>
      <c r="AD162" s="34">
        <v>3321.601</v>
      </c>
      <c r="AE162" s="34"/>
      <c r="AF162" s="142"/>
      <c r="AG162" s="47">
        <f>AD162+AB162+Z162+X162+V162+T162+R162+P162+N162+L162+J162+H162</f>
        <v>34558.40000000001</v>
      </c>
      <c r="AH162" s="47">
        <f>H162+J162+L162+N162+P162+R162+T162+V162+X162+Z162+AB162</f>
        <v>31236.799000000003</v>
      </c>
      <c r="AI162" s="96">
        <f>I162+K162+M162+O162+Q162+S162+U162+W162+Y162+AA162+AC162</f>
        <v>29548.457999999995</v>
      </c>
      <c r="AK162" s="47">
        <f t="shared" si="24"/>
        <v>1688.3410000000076</v>
      </c>
    </row>
    <row r="163" spans="1:37" s="10" customFormat="1" ht="20.25" customHeight="1">
      <c r="A163" s="86"/>
      <c r="B163" s="24"/>
      <c r="C163" s="24"/>
      <c r="D163" s="24"/>
      <c r="E163" s="24"/>
      <c r="F163" s="24"/>
      <c r="G163" s="24"/>
      <c r="H163" s="25"/>
      <c r="I163" s="25"/>
      <c r="J163" s="25"/>
      <c r="K163" s="23"/>
      <c r="L163" s="25"/>
      <c r="M163" s="23"/>
      <c r="N163" s="25"/>
      <c r="O163" s="21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47"/>
      <c r="AH163" s="47"/>
      <c r="AI163" s="96"/>
      <c r="AK163" s="47">
        <f t="shared" si="24"/>
        <v>0</v>
      </c>
    </row>
    <row r="164" spans="1:37" s="19" customFormat="1" ht="21" customHeight="1">
      <c r="A164" s="91" t="s">
        <v>31</v>
      </c>
      <c r="B164" s="42">
        <f>B165+B166+B167+B169+B170</f>
        <v>1208152.5824799999</v>
      </c>
      <c r="C164" s="42">
        <f>C165+C166+C167+C169+C170</f>
        <v>1009675.38248</v>
      </c>
      <c r="D164" s="42">
        <f aca="true" t="shared" si="27" ref="D164:D170">C164</f>
        <v>1009675.38248</v>
      </c>
      <c r="E164" s="42">
        <f>E165+E166+E167+E169+E170</f>
        <v>991349.00713</v>
      </c>
      <c r="F164" s="42">
        <f>E164/B164*100</f>
        <v>82.05495079893281</v>
      </c>
      <c r="G164" s="42">
        <f>E164/C164*100</f>
        <v>98.18492401934313</v>
      </c>
      <c r="H164" s="43">
        <f aca="true" t="shared" si="28" ref="H164:AD164">H165+H166+H167+H169+H170</f>
        <v>14642.735</v>
      </c>
      <c r="I164" s="43">
        <f>I165+I166+I167+I169+I170</f>
        <v>10785.728960000002</v>
      </c>
      <c r="J164" s="43">
        <f t="shared" si="28"/>
        <v>21278.617</v>
      </c>
      <c r="K164" s="43">
        <f>K165+K166+K167+K169+K170</f>
        <v>20102.778</v>
      </c>
      <c r="L164" s="43">
        <f t="shared" si="28"/>
        <v>102047.554</v>
      </c>
      <c r="M164" s="43">
        <f>M165+M166+M167+M169+M170</f>
        <v>103584.51900000001</v>
      </c>
      <c r="N164" s="43">
        <f t="shared" si="28"/>
        <v>47719.355</v>
      </c>
      <c r="O164" s="43">
        <f>O165+O166+O167+O169+O170</f>
        <v>44561.804000000004</v>
      </c>
      <c r="P164" s="43">
        <f t="shared" si="28"/>
        <v>39946.16</v>
      </c>
      <c r="Q164" s="43">
        <f>Q165+Q166+Q167+Q169+Q170</f>
        <v>36211.825</v>
      </c>
      <c r="R164" s="43">
        <f t="shared" si="28"/>
        <v>156138.955</v>
      </c>
      <c r="S164" s="43">
        <f>S165+S166+S167+S169+S170</f>
        <v>160104.45789999998</v>
      </c>
      <c r="T164" s="43">
        <f t="shared" si="28"/>
        <v>87413.41699999999</v>
      </c>
      <c r="U164" s="43">
        <f>U165+U166+U167+U169+U170</f>
        <v>73483.79000000001</v>
      </c>
      <c r="V164" s="43">
        <f t="shared" si="28"/>
        <v>362774.01248000003</v>
      </c>
      <c r="W164" s="43">
        <f>W165+W166+W167+W169+W170</f>
        <v>368831.49046</v>
      </c>
      <c r="X164" s="43">
        <f t="shared" si="28"/>
        <v>49332.736000000004</v>
      </c>
      <c r="Y164" s="43">
        <f>Y165+Y166+Y167+Y169+Y170</f>
        <v>51503.455350000004</v>
      </c>
      <c r="Z164" s="43">
        <f t="shared" si="28"/>
        <v>72715.114</v>
      </c>
      <c r="AA164" s="43">
        <f>AA165+AA166+AA167+AA169+AA170</f>
        <v>71874.17383</v>
      </c>
      <c r="AB164" s="43">
        <f t="shared" si="28"/>
        <v>55666.727</v>
      </c>
      <c r="AC164" s="43">
        <f>AC165+AC166+AC167+AC169+AC170</f>
        <v>50304.98463</v>
      </c>
      <c r="AD164" s="43">
        <f t="shared" si="28"/>
        <v>198477.19999999998</v>
      </c>
      <c r="AE164" s="43"/>
      <c r="AF164" s="43"/>
      <c r="AG164" s="47">
        <f aca="true" t="shared" si="29" ref="AG164:AG170">AD164+AB164+Z164+X164+V164+T164+R164+P164+N164+L164+J164+H164</f>
        <v>1208152.5824800003</v>
      </c>
      <c r="AH164" s="47">
        <f aca="true" t="shared" si="30" ref="AH164:AI170">H164+J164+L164+N164+P164+R164+T164+V164+X164+Z164+AB164</f>
        <v>1009675.3824800001</v>
      </c>
      <c r="AI164" s="96">
        <f t="shared" si="30"/>
        <v>991349.0071299999</v>
      </c>
      <c r="AK164" s="47">
        <f t="shared" si="24"/>
        <v>18326.375349999988</v>
      </c>
    </row>
    <row r="165" spans="1:37" s="10" customFormat="1" ht="18.75">
      <c r="A165" s="92" t="s">
        <v>15</v>
      </c>
      <c r="B165" s="44">
        <f>B11</f>
        <v>17.900000000000002</v>
      </c>
      <c r="C165" s="44">
        <f>C11</f>
        <v>17.900000000000002</v>
      </c>
      <c r="D165" s="44">
        <f t="shared" si="27"/>
        <v>17.900000000000002</v>
      </c>
      <c r="E165" s="44">
        <f>E11</f>
        <v>17.900000000000002</v>
      </c>
      <c r="F165" s="44">
        <v>0</v>
      </c>
      <c r="G165" s="44">
        <v>0</v>
      </c>
      <c r="H165" s="45">
        <f>H11</f>
        <v>0</v>
      </c>
      <c r="I165" s="45">
        <f>I160+I140+I118+I111+I93+I83+I49+I11</f>
        <v>0</v>
      </c>
      <c r="J165" s="45">
        <f>J11</f>
        <v>0</v>
      </c>
      <c r="K165" s="45">
        <f>K160+K140+K118+K111+K93+K83+K49+K11</f>
        <v>0</v>
      </c>
      <c r="L165" s="45">
        <f>L11</f>
        <v>0</v>
      </c>
      <c r="M165" s="45">
        <f>M160+M140+M118+M111+M93+M83+M49+M11</f>
        <v>0</v>
      </c>
      <c r="N165" s="45">
        <f>N11</f>
        <v>0</v>
      </c>
      <c r="O165" s="45">
        <f>O160+O140+O118+O111+O93+O83+O49+O11</f>
        <v>0</v>
      </c>
      <c r="P165" s="45">
        <f>P11</f>
        <v>0</v>
      </c>
      <c r="Q165" s="45">
        <f>Q160+Q140+Q118+Q111+Q93+Q83+Q49+Q11</f>
        <v>0</v>
      </c>
      <c r="R165" s="45">
        <f>R11</f>
        <v>17.859</v>
      </c>
      <c r="S165" s="45">
        <f>S160+S140+S118+S111+S93+S83+S49+S11</f>
        <v>17.859</v>
      </c>
      <c r="T165" s="45">
        <f>T11</f>
        <v>0.041</v>
      </c>
      <c r="U165" s="45">
        <f>U160+U140+U118+U111+U93+U83+U49+U11</f>
        <v>0</v>
      </c>
      <c r="V165" s="45">
        <f>V11</f>
        <v>0</v>
      </c>
      <c r="W165" s="45">
        <f>W160+W140+W118+W111+W93+W83+W49+W11</f>
        <v>0</v>
      </c>
      <c r="X165" s="45">
        <f>X11</f>
        <v>0</v>
      </c>
      <c r="Y165" s="45">
        <f>Y160+Y140+Y118+Y111+Y93+Y83+Y49+Y11</f>
        <v>0</v>
      </c>
      <c r="Z165" s="45">
        <f>Z11</f>
        <v>0</v>
      </c>
      <c r="AA165" s="45">
        <f>AA160+AA140+AA118+AA111+AA93+AA83+AA49+AA11</f>
        <v>0.041</v>
      </c>
      <c r="AB165" s="45">
        <f>AB11</f>
        <v>0</v>
      </c>
      <c r="AC165" s="45">
        <f>AC160+AC140+AC118+AC111+AC93+AC83+AC49+AC11</f>
        <v>0</v>
      </c>
      <c r="AD165" s="45">
        <f>AD11</f>
        <v>0</v>
      </c>
      <c r="AE165" s="45"/>
      <c r="AF165" s="45"/>
      <c r="AG165" s="47">
        <f t="shared" si="29"/>
        <v>17.900000000000002</v>
      </c>
      <c r="AH165" s="47">
        <f t="shared" si="30"/>
        <v>17.900000000000002</v>
      </c>
      <c r="AI165" s="96">
        <f t="shared" si="30"/>
        <v>17.900000000000002</v>
      </c>
      <c r="AK165" s="47">
        <f t="shared" si="24"/>
        <v>0</v>
      </c>
    </row>
    <row r="166" spans="1:37" s="10" customFormat="1" ht="18.75">
      <c r="A166" s="92" t="s">
        <v>13</v>
      </c>
      <c r="B166" s="44">
        <f>B12+B50+B84+B112+B119</f>
        <v>17338.500999999997</v>
      </c>
      <c r="C166" s="44">
        <f>C119+C112+C84+C50+C12</f>
        <v>15229.600999999999</v>
      </c>
      <c r="D166" s="44">
        <f>C166</f>
        <v>15229.600999999999</v>
      </c>
      <c r="E166" s="44">
        <f>E12+E50+E84+E94+E112+E119+E141+E161</f>
        <v>15229.600999999999</v>
      </c>
      <c r="F166" s="44">
        <f>E166/B166*100</f>
        <v>87.8368954732592</v>
      </c>
      <c r="G166" s="44">
        <f>E166/C166*100</f>
        <v>100</v>
      </c>
      <c r="H166" s="45">
        <f aca="true" t="shared" si="31" ref="H166:AD166">H119+H112+H84+H50+H12</f>
        <v>200</v>
      </c>
      <c r="I166" s="44">
        <f>I12+I50+I84+I94+I112+I119+I141+I161</f>
        <v>0</v>
      </c>
      <c r="J166" s="45">
        <f t="shared" si="31"/>
        <v>1340.7</v>
      </c>
      <c r="K166" s="44">
        <f>K12+K50+K84+K94+K112+K119+K141+K161</f>
        <v>1540.7</v>
      </c>
      <c r="L166" s="45">
        <f t="shared" si="31"/>
        <v>1344.7</v>
      </c>
      <c r="M166" s="44">
        <f>M12+M50+M84+M94+M112+M119+M141+M161</f>
        <v>1344.7</v>
      </c>
      <c r="N166" s="45">
        <f t="shared" si="31"/>
        <v>1361.7</v>
      </c>
      <c r="O166" s="44">
        <f>O12+O50+O84+O94+O112+O119+O141+O161</f>
        <v>1361.7</v>
      </c>
      <c r="P166" s="45">
        <f t="shared" si="31"/>
        <v>2351.3</v>
      </c>
      <c r="Q166" s="44">
        <f>Q12+Q50+Q84+Q94+Q112+Q119+Q141+Q161</f>
        <v>2200.2340000000004</v>
      </c>
      <c r="R166" s="45">
        <f t="shared" si="31"/>
        <v>1692.6</v>
      </c>
      <c r="S166" s="44">
        <f>S161+S141+S119+S112+S94+S84+S50+S12</f>
        <v>1843.6660000000002</v>
      </c>
      <c r="T166" s="45">
        <f t="shared" si="31"/>
        <v>1419.6059999999998</v>
      </c>
      <c r="U166" s="44">
        <f>U12+U50+U84+U94+U112+U119+U141+U161</f>
        <v>1419.606</v>
      </c>
      <c r="V166" s="45">
        <f t="shared" si="31"/>
        <v>1361.7</v>
      </c>
      <c r="W166" s="44">
        <f>W161+W141+W119+W112+W94+W84+W50+W12</f>
        <v>1361.7</v>
      </c>
      <c r="X166" s="45">
        <f t="shared" si="31"/>
        <v>1361.7</v>
      </c>
      <c r="Y166" s="44">
        <f>Y161+Y141+Y119+Y112+Y94+Y84+Y50+Y12</f>
        <v>1361.7</v>
      </c>
      <c r="Z166" s="45">
        <f t="shared" si="31"/>
        <v>1433.895</v>
      </c>
      <c r="AA166" s="44">
        <f>AA161+AA141+AA119+AA112+AA94+AA84+AA50+AA12</f>
        <v>1433.895</v>
      </c>
      <c r="AB166" s="45">
        <f t="shared" si="31"/>
        <v>1361.7</v>
      </c>
      <c r="AC166" s="44">
        <f>AC161+AC141+AC119+AC112+AC94+AC84+AC50+AC12</f>
        <v>1361.7</v>
      </c>
      <c r="AD166" s="45">
        <f t="shared" si="31"/>
        <v>2108.9</v>
      </c>
      <c r="AE166" s="44">
        <f>AE12+AE50+AE84+AE94+AE112+AE119+AE141+AE161</f>
        <v>0</v>
      </c>
      <c r="AF166" s="45"/>
      <c r="AG166" s="47">
        <f t="shared" si="29"/>
        <v>17338.501000000004</v>
      </c>
      <c r="AH166" s="47">
        <f t="shared" si="30"/>
        <v>15229.601000000002</v>
      </c>
      <c r="AI166" s="96">
        <f t="shared" si="30"/>
        <v>15229.601000000002</v>
      </c>
      <c r="AJ166" s="101"/>
      <c r="AK166" s="47">
        <f t="shared" si="24"/>
        <v>0</v>
      </c>
    </row>
    <row r="167" spans="1:37" s="10" customFormat="1" ht="18.75">
      <c r="A167" s="92" t="s">
        <v>14</v>
      </c>
      <c r="B167" s="44">
        <f>B13+B51+B95+B113+B120+B142+B162</f>
        <v>237062.101</v>
      </c>
      <c r="C167" s="44">
        <f>C162+C142+C120+C113+C95+C51+C13</f>
        <v>208427.761</v>
      </c>
      <c r="D167" s="44">
        <f t="shared" si="27"/>
        <v>208427.761</v>
      </c>
      <c r="E167" s="44">
        <f>E162+E142+E120+E113+E95+E51+E13</f>
        <v>197152.24613</v>
      </c>
      <c r="F167" s="44">
        <f>E167/B167*100</f>
        <v>83.16481010602365</v>
      </c>
      <c r="G167" s="44">
        <f>E167/C167*100</f>
        <v>94.59020486719137</v>
      </c>
      <c r="H167" s="45">
        <f>H162+H142+H120+H113+H95+H51+H13</f>
        <v>14442.735</v>
      </c>
      <c r="I167" s="45">
        <f>I162+I142+I120+I113+I95+I85+I51+I13</f>
        <v>10785.728960000002</v>
      </c>
      <c r="J167" s="45">
        <f>J162+J142+J120+J113+J95+J51+J13</f>
        <v>16620.837</v>
      </c>
      <c r="K167" s="62">
        <f>K162+K142+K120+K113+K95+K85+K51+K13</f>
        <v>15776.998</v>
      </c>
      <c r="L167" s="45">
        <f>L162+L142+L120+L113+L95+L51+L13</f>
        <v>15287.517</v>
      </c>
      <c r="M167" s="62">
        <f>M162+M142+M120+M113+M95+M85+M51+M13</f>
        <v>16292.479</v>
      </c>
      <c r="N167" s="45">
        <f>N162+N142+N120+N113+N95+N51+N13</f>
        <v>20313.154000000002</v>
      </c>
      <c r="O167" s="45">
        <f>O162+O142+O120+O113+O95+O85+O51+O13</f>
        <v>17155.604</v>
      </c>
      <c r="P167" s="45">
        <f>P162++P142+P120+P113+P95+P51+P13</f>
        <v>19480.47</v>
      </c>
      <c r="Q167" s="45">
        <f>Q162+Q142+Q120+Q113+Q95+Q85+Q51+Q13</f>
        <v>15897.201000000001</v>
      </c>
      <c r="R167" s="45">
        <f aca="true" t="shared" si="32" ref="R167:AD167">R162+R142+R120+R113+R95+R51+R13</f>
        <v>19252.076</v>
      </c>
      <c r="S167" s="45">
        <f>S162+S142+S120+S113+S95+S85+S51+S13</f>
        <v>23066.5129</v>
      </c>
      <c r="T167" s="45">
        <f t="shared" si="32"/>
        <v>33903.979999999996</v>
      </c>
      <c r="U167" s="45">
        <f>U162+U142+U120+U113+U95+U85+U51+U13</f>
        <v>19974.394</v>
      </c>
      <c r="V167" s="45">
        <f t="shared" si="32"/>
        <v>13279.39</v>
      </c>
      <c r="W167" s="45">
        <f>W162+W142+W120+W113+W95+W85+W51+W13</f>
        <v>21302.800460000002</v>
      </c>
      <c r="X167" s="45">
        <f t="shared" si="32"/>
        <v>14308.326000000001</v>
      </c>
      <c r="Y167" s="45">
        <f>Y162+Y142+Y120+Y113+Y95+Y85+Y51+Y13</f>
        <v>14513.105350000002</v>
      </c>
      <c r="Z167" s="45">
        <f t="shared" si="32"/>
        <v>29234.249</v>
      </c>
      <c r="AA167" s="45">
        <f>AA162+AA142+AA120+AA113+AA95+AA85+AA51+AA13</f>
        <v>28393.267829999997</v>
      </c>
      <c r="AB167" s="45">
        <f t="shared" si="32"/>
        <v>12305.027000000002</v>
      </c>
      <c r="AC167" s="45">
        <f>AC162+AC142+AC120+AC113+AC95+AC85+AC51+AC13</f>
        <v>13994.15463</v>
      </c>
      <c r="AD167" s="45">
        <f t="shared" si="32"/>
        <v>28634.339999999997</v>
      </c>
      <c r="AE167" s="45"/>
      <c r="AF167" s="45"/>
      <c r="AG167" s="47">
        <f t="shared" si="29"/>
        <v>237062.10099999997</v>
      </c>
      <c r="AH167" s="47">
        <f t="shared" si="30"/>
        <v>208427.761</v>
      </c>
      <c r="AI167" s="96">
        <f t="shared" si="30"/>
        <v>197152.24613</v>
      </c>
      <c r="AK167" s="47">
        <f t="shared" si="24"/>
        <v>11275.514869999985</v>
      </c>
    </row>
    <row r="168" spans="1:37" s="10" customFormat="1" ht="18.75">
      <c r="A168" s="39" t="s">
        <v>55</v>
      </c>
      <c r="B168" s="40">
        <f>B136+B80+B46+B30+B63+B19</f>
        <v>1052.6</v>
      </c>
      <c r="C168" s="40">
        <f>C136+C80+C63+C46+C30+C19</f>
        <v>941</v>
      </c>
      <c r="D168" s="40">
        <f t="shared" si="27"/>
        <v>941</v>
      </c>
      <c r="E168" s="40">
        <f>E136+E80+E46+E30+E63+E19</f>
        <v>941</v>
      </c>
      <c r="F168" s="40">
        <f>E168/B168*100</f>
        <v>89.39768193045792</v>
      </c>
      <c r="G168" s="40">
        <f>E168/C168*100</f>
        <v>100</v>
      </c>
      <c r="H168" s="41">
        <f>H136+H80+H46+H30+H63+H19</f>
        <v>9.1</v>
      </c>
      <c r="I168" s="41">
        <f>I136+I80+I46+I30+I63+I19</f>
        <v>9.1</v>
      </c>
      <c r="J168" s="41">
        <f>J136+J80+J46+J30+J63+J19</f>
        <v>81.6</v>
      </c>
      <c r="K168" s="70">
        <f>K136+K80+K63+K46+K30+K19</f>
        <v>81.6</v>
      </c>
      <c r="L168" s="41">
        <f aca="true" t="shared" si="33" ref="L168:AD168">L136+L80+L46+L30+L63+L19</f>
        <v>81.30000000000001</v>
      </c>
      <c r="M168" s="70">
        <f>M136+M80+M63+M46+M30+M19</f>
        <v>81.30000000000001</v>
      </c>
      <c r="N168" s="41">
        <f t="shared" si="33"/>
        <v>69.6</v>
      </c>
      <c r="O168" s="41">
        <f>O136+O80+O63+O46+O30+O19</f>
        <v>69.6</v>
      </c>
      <c r="P168" s="41">
        <f t="shared" si="33"/>
        <v>187.7</v>
      </c>
      <c r="Q168" s="41">
        <f>Q136+Q80+Q63+Q46+Q30+Q19</f>
        <v>161.04100000000003</v>
      </c>
      <c r="R168" s="41">
        <f t="shared" si="33"/>
        <v>131.20000000000002</v>
      </c>
      <c r="S168" s="41">
        <f>S136+S80+S63+S46+S30+S19</f>
        <v>157.75900000000001</v>
      </c>
      <c r="T168" s="41">
        <f t="shared" si="33"/>
        <v>89.507</v>
      </c>
      <c r="U168" s="41">
        <f>U136+U80+U63+U46+U30+U19</f>
        <v>89.507</v>
      </c>
      <c r="V168" s="41">
        <f t="shared" si="33"/>
        <v>69.6</v>
      </c>
      <c r="W168" s="41">
        <f>W136+W80+W63+W46+W30+W19</f>
        <v>69.6</v>
      </c>
      <c r="X168" s="41">
        <f t="shared" si="33"/>
        <v>69.5</v>
      </c>
      <c r="Y168" s="41">
        <f>Y136+Y80+Y63+Y46+Y30+Y19</f>
        <v>69.60000000000001</v>
      </c>
      <c r="Z168" s="41">
        <f t="shared" si="33"/>
        <v>82.393</v>
      </c>
      <c r="AA168" s="41">
        <f>AA136+AA80+AA63+AA46+AA30+AA19</f>
        <v>82.393</v>
      </c>
      <c r="AB168" s="41">
        <f t="shared" si="33"/>
        <v>69.5</v>
      </c>
      <c r="AC168" s="41">
        <f>AC136+AC80+AC63+AC46+AC30+AC19</f>
        <v>69.5</v>
      </c>
      <c r="AD168" s="41">
        <f t="shared" si="33"/>
        <v>111.6</v>
      </c>
      <c r="AE168" s="41"/>
      <c r="AF168" s="41"/>
      <c r="AG168" s="47">
        <f t="shared" si="29"/>
        <v>1052.6</v>
      </c>
      <c r="AH168" s="47">
        <f t="shared" si="30"/>
        <v>941.0000000000001</v>
      </c>
      <c r="AI168" s="96">
        <f t="shared" si="30"/>
        <v>941.0000000000002</v>
      </c>
      <c r="AK168" s="47">
        <f t="shared" si="24"/>
        <v>0</v>
      </c>
    </row>
    <row r="169" spans="1:37" s="10" customFormat="1" ht="36" customHeight="1">
      <c r="A169" s="93" t="s">
        <v>54</v>
      </c>
      <c r="B169" s="61">
        <f>B114</f>
        <v>93</v>
      </c>
      <c r="C169" s="61">
        <f>C114</f>
        <v>93</v>
      </c>
      <c r="D169" s="61">
        <f t="shared" si="27"/>
        <v>93</v>
      </c>
      <c r="E169" s="61">
        <f>E114</f>
        <v>93</v>
      </c>
      <c r="F169" s="61">
        <f>E169/B169*100</f>
        <v>100</v>
      </c>
      <c r="G169" s="61">
        <f>E169/C169*100</f>
        <v>100</v>
      </c>
      <c r="H169" s="62">
        <f aca="true" t="shared" si="34" ref="H169:P169">H114</f>
        <v>0</v>
      </c>
      <c r="I169" s="62">
        <f t="shared" si="34"/>
        <v>0</v>
      </c>
      <c r="J169" s="71">
        <f t="shared" si="34"/>
        <v>0</v>
      </c>
      <c r="K169" s="73">
        <f t="shared" si="34"/>
        <v>0</v>
      </c>
      <c r="L169" s="71">
        <f t="shared" si="34"/>
        <v>0</v>
      </c>
      <c r="M169" s="73">
        <f t="shared" si="34"/>
        <v>0</v>
      </c>
      <c r="N169" s="71">
        <f t="shared" si="34"/>
        <v>0</v>
      </c>
      <c r="O169" s="71">
        <f t="shared" si="34"/>
        <v>0</v>
      </c>
      <c r="P169" s="71">
        <f t="shared" si="34"/>
        <v>0</v>
      </c>
      <c r="Q169" s="71">
        <f aca="true" t="shared" si="35" ref="Q169:V169">Q114</f>
        <v>0</v>
      </c>
      <c r="R169" s="71">
        <f t="shared" si="35"/>
        <v>0</v>
      </c>
      <c r="S169" s="71">
        <f t="shared" si="35"/>
        <v>0</v>
      </c>
      <c r="T169" s="71">
        <f t="shared" si="35"/>
        <v>0</v>
      </c>
      <c r="U169" s="71">
        <f t="shared" si="35"/>
        <v>0</v>
      </c>
      <c r="V169" s="71">
        <f t="shared" si="35"/>
        <v>93</v>
      </c>
      <c r="W169" s="71">
        <f aca="true" t="shared" si="36" ref="W169:AB169">W114</f>
        <v>93</v>
      </c>
      <c r="X169" s="62">
        <f t="shared" si="36"/>
        <v>0</v>
      </c>
      <c r="Y169" s="62">
        <f t="shared" si="36"/>
        <v>0</v>
      </c>
      <c r="Z169" s="62">
        <f t="shared" si="36"/>
        <v>0</v>
      </c>
      <c r="AA169" s="62">
        <f t="shared" si="36"/>
        <v>0</v>
      </c>
      <c r="AB169" s="62">
        <f t="shared" si="36"/>
        <v>0</v>
      </c>
      <c r="AC169" s="62">
        <f>AC114</f>
        <v>0</v>
      </c>
      <c r="AD169" s="62">
        <f>AD114</f>
        <v>0</v>
      </c>
      <c r="AE169" s="62"/>
      <c r="AF169" s="46"/>
      <c r="AG169" s="47">
        <f t="shared" si="29"/>
        <v>93</v>
      </c>
      <c r="AH169" s="47">
        <f t="shared" si="30"/>
        <v>93</v>
      </c>
      <c r="AI169" s="96">
        <f t="shared" si="30"/>
        <v>93</v>
      </c>
      <c r="AK169" s="47">
        <f t="shared" si="24"/>
        <v>0</v>
      </c>
    </row>
    <row r="170" spans="1:37" s="10" customFormat="1" ht="18.75">
      <c r="A170" s="92" t="s">
        <v>53</v>
      </c>
      <c r="B170" s="97">
        <f>B96+B52</f>
        <v>953641.08048</v>
      </c>
      <c r="C170" s="97">
        <f>C96+C52</f>
        <v>785907.12048</v>
      </c>
      <c r="D170" s="97">
        <f t="shared" si="27"/>
        <v>785907.12048</v>
      </c>
      <c r="E170" s="97">
        <f>E96+E52</f>
        <v>778856.26</v>
      </c>
      <c r="F170" s="97">
        <f>E170/B170*100</f>
        <v>81.67184446458359</v>
      </c>
      <c r="G170" s="97">
        <f>E170/C170*100</f>
        <v>99.10283794404438</v>
      </c>
      <c r="H170" s="98">
        <f>H96</f>
        <v>0</v>
      </c>
      <c r="I170" s="98">
        <f>I96</f>
        <v>0</v>
      </c>
      <c r="J170" s="98">
        <f>J96+J52</f>
        <v>3317.08</v>
      </c>
      <c r="K170" s="99">
        <f>K96+K52</f>
        <v>2785.08</v>
      </c>
      <c r="L170" s="100">
        <f>L96</f>
        <v>85415.337</v>
      </c>
      <c r="M170" s="99">
        <f>M96+M52</f>
        <v>85947.34000000001</v>
      </c>
      <c r="N170" s="98">
        <f>N96</f>
        <v>26044.501</v>
      </c>
      <c r="O170" s="98">
        <f>O96+O52</f>
        <v>26044.5</v>
      </c>
      <c r="P170" s="98">
        <f>P96</f>
        <v>18114.39</v>
      </c>
      <c r="Q170" s="98">
        <f>Q96+Q52</f>
        <v>18114.39</v>
      </c>
      <c r="R170" s="98">
        <f>R96</f>
        <v>135176.41999999998</v>
      </c>
      <c r="S170" s="98">
        <f>S96+S52</f>
        <v>135176.41999999998</v>
      </c>
      <c r="T170" s="98">
        <f>T96</f>
        <v>52089.79</v>
      </c>
      <c r="U170" s="98">
        <f>U96+U52</f>
        <v>52089.79</v>
      </c>
      <c r="V170" s="98">
        <f>V96</f>
        <v>348039.92248</v>
      </c>
      <c r="W170" s="98">
        <f>W96+W52</f>
        <v>346073.99</v>
      </c>
      <c r="X170" s="98">
        <f>X96</f>
        <v>33662.71</v>
      </c>
      <c r="Y170" s="98">
        <f>Y96+Y52</f>
        <v>35628.65</v>
      </c>
      <c r="Z170" s="98">
        <f>Z96</f>
        <v>42046.97</v>
      </c>
      <c r="AA170" s="98">
        <f>AA96+AA52</f>
        <v>42046.97</v>
      </c>
      <c r="AB170" s="98">
        <f>AB96</f>
        <v>42000</v>
      </c>
      <c r="AC170" s="98">
        <f>AC96+AC52</f>
        <v>34949.13</v>
      </c>
      <c r="AD170" s="98">
        <f>AD96</f>
        <v>167733.96</v>
      </c>
      <c r="AE170" s="98"/>
      <c r="AF170" s="46"/>
      <c r="AG170" s="47">
        <f t="shared" si="29"/>
        <v>953641.0804800001</v>
      </c>
      <c r="AH170" s="47">
        <f t="shared" si="30"/>
        <v>785907.1204799999</v>
      </c>
      <c r="AI170" s="96">
        <f t="shared" si="30"/>
        <v>778856.26</v>
      </c>
      <c r="AK170" s="47">
        <f t="shared" si="24"/>
        <v>7050.860480000032</v>
      </c>
    </row>
    <row r="171" spans="1:35" s="10" customFormat="1" ht="18.75" customHeight="1">
      <c r="A171" s="94"/>
      <c r="B171" s="14"/>
      <c r="C171" s="14"/>
      <c r="D171" s="14"/>
      <c r="E171" s="14"/>
      <c r="F171" s="14"/>
      <c r="G171" s="14"/>
      <c r="H171" s="15"/>
      <c r="I171" s="15"/>
      <c r="J171" s="15"/>
      <c r="K171" s="68"/>
      <c r="L171" s="15"/>
      <c r="M171" s="68"/>
      <c r="N171" s="15"/>
      <c r="O171" s="67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I171" s="48"/>
    </row>
    <row r="172" spans="1:45" ht="21" customHeight="1">
      <c r="A172" s="16"/>
      <c r="B172" s="16"/>
      <c r="C172" s="16"/>
      <c r="D172" s="16"/>
      <c r="E172" s="16"/>
      <c r="F172" s="120" t="s">
        <v>87</v>
      </c>
      <c r="G172" s="120"/>
      <c r="H172" s="120"/>
      <c r="I172" s="120"/>
      <c r="J172" s="120"/>
      <c r="K172" s="120"/>
      <c r="L172" s="120"/>
      <c r="M172" s="120"/>
      <c r="N172" s="120"/>
      <c r="O172" s="69"/>
      <c r="P172" s="3"/>
      <c r="Q172" s="3"/>
      <c r="R172" s="3"/>
      <c r="S172" s="3"/>
      <c r="T172" s="1"/>
      <c r="U172" s="1"/>
      <c r="V172" s="1"/>
      <c r="W172" s="1"/>
      <c r="X172" s="18"/>
      <c r="Y172" s="18"/>
      <c r="Z172" s="1"/>
      <c r="AA172" s="1"/>
      <c r="AB172" s="1"/>
      <c r="AC172" s="1"/>
      <c r="AD172" s="1"/>
      <c r="AE172" s="1"/>
      <c r="AF172" s="16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2"/>
    </row>
    <row r="173" spans="2:45" ht="15.75" customHeight="1">
      <c r="B173" s="1"/>
      <c r="C173" s="1"/>
      <c r="D173" s="1"/>
      <c r="E173" s="1"/>
      <c r="F173" s="1"/>
      <c r="G173" s="1"/>
      <c r="H173" s="3"/>
      <c r="I173" s="3"/>
      <c r="J173" s="3"/>
      <c r="K173" s="69"/>
      <c r="L173" s="3"/>
      <c r="M173" s="69"/>
      <c r="N173" s="3"/>
      <c r="O173" s="68"/>
      <c r="P173" s="3"/>
      <c r="Q173" s="3"/>
      <c r="R173" s="3"/>
      <c r="S173" s="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6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2"/>
    </row>
    <row r="174" spans="1:45" ht="20.25" customHeight="1">
      <c r="A174" s="16"/>
      <c r="B174" s="16"/>
      <c r="C174" s="16"/>
      <c r="D174" s="16"/>
      <c r="E174" s="16"/>
      <c r="F174" s="120" t="s">
        <v>73</v>
      </c>
      <c r="G174" s="120"/>
      <c r="H174" s="120"/>
      <c r="I174" s="120"/>
      <c r="J174" s="120"/>
      <c r="K174" s="120"/>
      <c r="L174" s="120"/>
      <c r="M174" s="116"/>
      <c r="N174" s="16"/>
      <c r="O174" s="69"/>
      <c r="P174" s="16"/>
      <c r="Q174" s="16"/>
      <c r="R174" s="3"/>
      <c r="S174" s="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6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2"/>
    </row>
    <row r="175" spans="1:7" ht="17.25" customHeight="1">
      <c r="A175" s="95"/>
      <c r="B175" s="1"/>
      <c r="C175" s="1"/>
      <c r="D175" s="1"/>
      <c r="E175" s="1"/>
      <c r="F175" s="1"/>
      <c r="G175" s="1"/>
    </row>
    <row r="176" ht="48.75" customHeight="1"/>
    <row r="177" spans="2:7" ht="18.75">
      <c r="B177" s="11"/>
      <c r="C177" s="11"/>
      <c r="D177" s="11"/>
      <c r="E177" s="11"/>
      <c r="F177" s="11"/>
      <c r="G177" s="11"/>
    </row>
    <row r="179" ht="18.75">
      <c r="AF179" s="78">
        <f>E166-AI166</f>
        <v>0</v>
      </c>
    </row>
  </sheetData>
  <sheetProtection/>
  <mergeCells count="44">
    <mergeCell ref="AF153:AF157"/>
    <mergeCell ref="AF126:AF130"/>
    <mergeCell ref="AD5:AE5"/>
    <mergeCell ref="AF103:AF108"/>
    <mergeCell ref="AF20:AF24"/>
    <mergeCell ref="AF31:AF35"/>
    <mergeCell ref="AF53:AF57"/>
    <mergeCell ref="AF64:AF68"/>
    <mergeCell ref="V5:W5"/>
    <mergeCell ref="X5:Y5"/>
    <mergeCell ref="Z5:AA5"/>
    <mergeCell ref="AB5:AC5"/>
    <mergeCell ref="AF143:AF147"/>
    <mergeCell ref="AF148:AF152"/>
    <mergeCell ref="P5:Q5"/>
    <mergeCell ref="AF158:AF162"/>
    <mergeCell ref="AF25:AF29"/>
    <mergeCell ref="AF41:AF46"/>
    <mergeCell ref="AF121:AF125"/>
    <mergeCell ref="AF131:AF136"/>
    <mergeCell ref="AF109:AF114"/>
    <mergeCell ref="AF36:AF40"/>
    <mergeCell ref="R5:S5"/>
    <mergeCell ref="T5:U5"/>
    <mergeCell ref="E5:E6"/>
    <mergeCell ref="F5:G5"/>
    <mergeCell ref="H5:I5"/>
    <mergeCell ref="AF5:AF6"/>
    <mergeCell ref="AF97:AF102"/>
    <mergeCell ref="AF74:AF80"/>
    <mergeCell ref="AF58:AF63"/>
    <mergeCell ref="J5:K5"/>
    <mergeCell ref="L5:M5"/>
    <mergeCell ref="N5:O5"/>
    <mergeCell ref="F174:L174"/>
    <mergeCell ref="AB1:AD1"/>
    <mergeCell ref="A2:AD2"/>
    <mergeCell ref="A3:AD3"/>
    <mergeCell ref="A5:A6"/>
    <mergeCell ref="B5:B6"/>
    <mergeCell ref="AB4:AD4"/>
    <mergeCell ref="C5:C6"/>
    <mergeCell ref="F172:N172"/>
    <mergeCell ref="D5:D6"/>
  </mergeCells>
  <printOptions horizontalCentered="1"/>
  <pageMargins left="0" right="0" top="0.3937007874015748" bottom="0.1968503937007874" header="0" footer="0"/>
  <pageSetup horizontalDpi="600" verticalDpi="600" orientation="landscape" paperSize="8" scale="43" r:id="rId3"/>
  <rowBreaks count="3" manualBreakCount="3">
    <brk id="63" max="20" man="1"/>
    <brk id="108" max="20" man="1"/>
    <brk id="157" max="20" man="1"/>
  </rowBreaks>
  <colBreaks count="1" manualBreakCount="1">
    <brk id="19" max="1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2017-12-05T09:27:01Z</cp:lastPrinted>
  <dcterms:created xsi:type="dcterms:W3CDTF">1996-10-08T23:32:33Z</dcterms:created>
  <dcterms:modified xsi:type="dcterms:W3CDTF">2017-12-05T09:28:20Z</dcterms:modified>
  <cp:category/>
  <cp:version/>
  <cp:contentType/>
  <cp:contentStatus/>
</cp:coreProperties>
</file>