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1"/>
  </bookViews>
  <sheets>
    <sheet name="Титульный лист" sheetId="1" r:id="rId1"/>
    <sheet name="2016 год " sheetId="2" r:id="rId2"/>
  </sheets>
  <definedNames>
    <definedName name="_xlfn.IFERROR" hidden="1">#NAME?</definedName>
    <definedName name="_xlnm.Print_Titles" localSheetId="1">'2016 год '!$A:$A,'2016 год '!$2:$4</definedName>
    <definedName name="_xlnm.Print_Area" localSheetId="1">'2016 год '!$A$1:$AH$226</definedName>
  </definedNames>
  <calcPr fullCalcOnLoad="1"/>
</workbook>
</file>

<file path=xl/sharedStrings.xml><?xml version="1.0" encoding="utf-8"?>
<sst xmlns="http://schemas.openxmlformats.org/spreadsheetml/2006/main" count="300" uniqueCount="107">
  <si>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</si>
  <si>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</si>
  <si>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</si>
  <si>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</si>
  <si>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</si>
  <si>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</si>
  <si>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</si>
  <si>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</si>
  <si>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</si>
  <si>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</si>
  <si>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</si>
  <si>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</si>
  <si>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</si>
  <si>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</si>
  <si>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</si>
  <si>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</si>
  <si>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</si>
  <si>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</si>
  <si>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</si>
  <si>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</si>
  <si>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</si>
  <si>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</si>
  <si>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АДМИНИСТРАЦИИ ГОРОДА КОГАЛЫМА</t>
  </si>
  <si>
    <t>Сетевой график</t>
  </si>
  <si>
    <t>по реализации мероприятий муниципальной программы</t>
  </si>
  <si>
    <t>г. Когалым</t>
  </si>
  <si>
    <t>Всего</t>
  </si>
  <si>
    <t>Основные мероприятия программы</t>
  </si>
  <si>
    <t>План на 2016 год</t>
  </si>
  <si>
    <t>УПРАВЛЕНИЕ КУЛЬТУРЫ, СПОРТА И</t>
  </si>
  <si>
    <t xml:space="preserve">МОЛОДЁЖНОЙ ПОЛИТИКИ </t>
  </si>
  <si>
    <t>"Развитие культуры в городе Когалыме "</t>
  </si>
  <si>
    <t>2016 год</t>
  </si>
  <si>
    <t>Подпрограмма 1. "Повышение качества культурных услуг, предоставляемых в области библиотечного, музейного и архивного дела"</t>
  </si>
  <si>
    <t xml:space="preserve">1.1. Развитие библиотечного дела </t>
  </si>
  <si>
    <t>1.1.1. 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t>
  </si>
  <si>
    <t>1.1.2. Реализация мероприятий  федеральной целевой программы «Культура России (2012-2018 годы)</t>
  </si>
  <si>
    <t>1.1.3. Комплектование книжного фонда города Когалыма</t>
  </si>
  <si>
    <t>1.1.4. Модернизация общедоступных библиотек города Когалыма</t>
  </si>
  <si>
    <t>1.1.5. Проведение библиотечных мероприятий, направленных на повышение читательского интереса</t>
  </si>
  <si>
    <t>1.1.6. Расходы на обеспечение деятельности (оказание услуг) общедоступных библиотек города Когалыма</t>
  </si>
  <si>
    <t xml:space="preserve">1.2. Развитие музейного дела </t>
  </si>
  <si>
    <t>1.2.1. Пополнение фонда музея города Когалыма</t>
  </si>
  <si>
    <t>1.2.2. Информатизация музея города Когалыма</t>
  </si>
  <si>
    <t>1.2.3. Поддержка выставочных проектов на базе МБУ "МВЦ"</t>
  </si>
  <si>
    <t xml:space="preserve">1.2.4. Расходы на обеспечение деятельности (оказание  музейных услуг) </t>
  </si>
  <si>
    <t xml:space="preserve">1.3. Развитие архивного дела </t>
  </si>
  <si>
    <t>1.3.1. Субвенции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</si>
  <si>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Подпрограмма 2. "Реализация творческого потенциала жителей города Когалыма"</t>
  </si>
  <si>
    <t xml:space="preserve">2.1. Стимулирование культурного разнообразия </t>
  </si>
  <si>
    <t>2.1.1. Организация и проведение культурно-массовых мероприятий</t>
  </si>
  <si>
    <t>2.1.2. Поддержка деятелей культуры и искусства</t>
  </si>
  <si>
    <t>Подпрограмма 3. "Обеспечение исполнения мероприятий муниципальной программы"</t>
  </si>
  <si>
    <t xml:space="preserve">3.1. Обеспечение функций исполнительных органов власти </t>
  </si>
  <si>
    <t>3.1.1. Расходы на обеспечение функций УКСиМП</t>
  </si>
  <si>
    <t xml:space="preserve">3.1.2. Расходы на обеспечение деятельности (оказание услуг) архивного отдела Администрации города Когалыма </t>
  </si>
  <si>
    <t xml:space="preserve">3.2. Расходы на обеспечение хозяйственной деятельности учреждений культуры города Когалыма </t>
  </si>
  <si>
    <t>Подпрограмма 4. "Развитие отраслевой инфраструктуры города Когалыма"</t>
  </si>
  <si>
    <t xml:space="preserve">4.1. Строительство и реконструкция объектов культуры </t>
  </si>
  <si>
    <t xml:space="preserve">4.2. Укрепление материально-технической базы учреждений культуры города Когалыма </t>
  </si>
  <si>
    <t>4.2.1. Автоматизация культурно-досугового учреждения города Когалыма</t>
  </si>
  <si>
    <t>4.2.2. Приобретение оборудования для проведения культурно-массовых мероприятий в городе Когалыме</t>
  </si>
  <si>
    <t>4.2.3. Приобретение музыкальных инструментов для проведения культурно-массовых мероприятий, развития деятельности творческих формирований</t>
  </si>
  <si>
    <t>4.2.4. Поддержка образцовых художественных коллективов, народных самодеятельных коллективов города Когалыма</t>
  </si>
  <si>
    <t>ИТОГО по программе, в том числе</t>
  </si>
  <si>
    <t>Приобретение цифрового пианино (2 ед.)</t>
  </si>
  <si>
    <t>Приобретение системного блока к ПК.</t>
  </si>
  <si>
    <t>в т.ч. софинансирование</t>
  </si>
  <si>
    <t>Оказание информационных услуг (Консультант-Плюс)</t>
  </si>
  <si>
    <t>Приобретены: книги,  грамоты для награждения, канцелярские товары и расходные материалы к оргтехнике для проведения мероприятий.</t>
  </si>
  <si>
    <t>Приобретено: серверное оборудование, принтер, диктофон.</t>
  </si>
  <si>
    <t>Оказание услуг связи (Интернет), сопровождение ПП, оцифровка, приобретение ПК и ПО.</t>
  </si>
  <si>
    <t>Отклонение составило 0,4 тыс. руб. - договор на поставку костюмов для творческих коллективов заключен на меньшую сумму. Приобретено 10 костюмов.</t>
  </si>
  <si>
    <t>Генератор тумана, светильники.</t>
  </si>
  <si>
    <t>4.2.5. Приобретение микрофонов, программного обеспечения в МБУ "МВЦ"</t>
  </si>
  <si>
    <t>4.2.6. Приобретение планшетов для рисования песком, комода для планшетов, специальной литературы в МБУ "ЦБС"</t>
  </si>
  <si>
    <t>Приобретены картины художников А.Д.Гайнанова (7 шт.), Е.А.Ильиных (9 шт.), книги о первопроходцах.</t>
  </si>
  <si>
    <t>4.2.7. Приобретение телевизора для  МБУ "ЦБС"</t>
  </si>
  <si>
    <t>Приобретение печатных изданий для комплектования фонда в количестве 62 шт.</t>
  </si>
  <si>
    <t>Приобретены печатные издания для комплектования фонда в количестве 3481 шт.</t>
  </si>
  <si>
    <t>Изготовлены выставочные конструкции, оплачены договора ГПХ на услуги по художественному оформлению выставок, организации открытия выставок</t>
  </si>
  <si>
    <t>Организована поставка коробов.</t>
  </si>
  <si>
    <t>2.1.3. Расходы на обеспечение деятельности (оказание услуг) муниципального культурно-досугового учреждения города Когалыма</t>
  </si>
  <si>
    <t>Экономия средств сложилась в связи с предоставлением работникам отпусков без сохранения з/п, предоставления больничных листов, возмещение денежных средств из ФСС РФ</t>
  </si>
  <si>
    <t>4.1.1. Реконструкция объекта: "Здание дома культуры "Сибирь", расположенного по адресу: ул. Широкая, 5</t>
  </si>
  <si>
    <t>4.1.2. Реконструкция объекта "Киноконцертный комплекс  "Янтарь" под филиал Государственного Малого татра России</t>
  </si>
  <si>
    <t>Приобретены микрофоны.</t>
  </si>
  <si>
    <t>Приобретен телевизрор</t>
  </si>
  <si>
    <t>План на 01.12.2016</t>
  </si>
  <si>
    <t>Профинансировано на 01.12.2016</t>
  </si>
  <si>
    <t>Кассовый расход на  01.12.2016</t>
  </si>
  <si>
    <t>Отчет о ходе реализации муниципальной программы "Развитие культуры в городе Когалыме" на 01.12.2016.</t>
  </si>
  <si>
    <t xml:space="preserve">На средства по Соглашению с ПАО "ЛУКОЙЛ" выполняется следующее:                1. В 2015 году заключено 3 контракта:        1) №15С2009 от 17.07.2015 на выполнение инженерных изысканий и проектных работ для реконструкции объекта, функции заказчика МУ "УКС г.Когалыма" переданы 31.07.2015, цена контракта 18 692,48 тыс.руб., срок выполнения работ с 01.08.2015 по 01.10.2016. Работы выполнены, оплата произведена в полном объеме (1 760,0 тыс.руб. в 2015 году).  Остаток экономии сложившейся по экспертизе проектной документации и результатам инженерных изысканий в размере 7,52 тыс.руб. будет направлен на реконструкцию объекта.                                                    2) №15С2014 от 17.07.2015 на оказание услуг по ведению авторского надзора за реконструкцией объекта, функции заказчика по контракту МУ"УКС г.Когалыма" переданы 31.07.2015, цена контракта 2 450,0 тыс.руб., срок оказания услуг с 01.08.2016 по 31.12.2017.                                               3) №16/36 от 21.10.2016 на реконструкцию объекта, функции заказчика по контракту МУ "УКС г. Когалыма" переданы 16.11.2016, цена контракта 601 535,93 тыс. руб. (выделено на 2016 год - 250 000,00 тыс. руб.), срок окончания выполнения работ 30.11.2017. Уплачен аванс в размере 120 307,19 тыс. руб., ведется выполнение работ.   2. На средства бюджета г.Когалыма заключен контракт №КГ-545.16 от 11.10.2016 на технологическое присоединение объекта к сетям электроснабжения на сумму 88,10 тыс.руб, срок оказания услуг 2 года со дня заключения контракта.                                                         </t>
  </si>
  <si>
    <t>1. На средства по Соглашению с ПАО "ЛУКОЙЛ" заключено 2 контракта:                                       - №08/2016 от 11.04.2016 на реконструкцию объекта. Функции заказчика по переданы  МУ "УКС г.Когалыма" 12.04.2016, цена контракта 155 000 тыс. руб., срок выполнения работ по контракту до 31.10.2016. Планируется продление сроков выполнения работ. Ведутся работа.                                                             - №9/2016 от 24.06.2016 на благоустройство территории, прилегающей к объекту. Функции заказчика переданы МУ "УКС г.Когалыма" 08.07.2016. Цена контракта 13 070,00 тыс. руб. Срок окончания работ - 31.10.2016. Планируется продление сроков выполнения работ. Ведутся работа.                                                                2. На средства бюджета г.Когалыма заключен контракт №КГ-566,16 от 30.09.2016 на технологическое присоединение объекта к сетям электроснабжения на сумму 18,62 тыс. руб., срок оказания услуг 4 месяца со дня заключения контракта, произведена предоплата на сумму 11,72 тыс. руб.</t>
  </si>
  <si>
    <t>Не освоены средства по:
-з/п и начислениям, в связи с большим кол-вом больничных-643,8т.р.;
-командиров. расходам-4,5т.р.;
-услугам связи-6,1т.р;
-коммунальным услугам -3,7т.р. (факт-ие показания счетчиков);
-заявке на вывоз снега-4,7т.р (денежные средства будут освоены в декабре);
-пр. тех.обслуживанию-3,3т.р (экономия сложилась в результате снижения тарифов на тех. обсл.и содер.имущества);
-прочим расходам-2,0т.р;
-сан-курорт. леч.-38,3т.р.(по факту предоставленных документов).</t>
  </si>
  <si>
    <t>Начальник Управления культуры, спорта и молодежной политики_______________________Л.А.Юрьева</t>
  </si>
  <si>
    <t>Ответственный за составление сетевого графика Кошелева Т.Ф., 93896</t>
  </si>
  <si>
    <t>Приобретены планшеты для рисования песком, комод для планшетов, специальная литература.</t>
  </si>
  <si>
    <t>Остаток средств в сумме 1050,9 т.руб., в т.ч. в результате выплаты заработной платы и соц.выплат за октябрь в ноябре - 673,4 т.р. ,начисления на з/п 111,1 т.р.,оплаты за коммунальные услуги по фактическим расходам и показаниям счетчиков - 187,1 т.р.,оплаты за содержание здания по факту предоставленных документов на оплату от поставщика - 33,0 т.руб, оплата прочих расходов (ком.расходы) - 46,3 т.р.</t>
  </si>
  <si>
    <t xml:space="preserve">Отклонение составило 3337,2 тыс. руб., в том числе: 1611,4 тыс. руб - по оплате труда, 187,4 тыс. руб. - по оплате начисления,  60,5 тыс. руб. - экономия по оплате услуг связи,  863,4 тыс. руб. -по коммунальным услугам оплата производилась  согласно выставленных счетов, 164,3 тыс. руб - документы на услуги по уборке снега не предоставлялись, 98,8 тыс. руб. -по техобслуживанию объектов МАУ "КДК АРТ-Праздник" оплата производилась согласно выставленных счетов ,  78,3 тыс. руб. - экономия по техобслуживанию  противопожарных систем,  56,1 тыс. руб. -документы за медуслуги не предоставлялись,  195,0 тыс. руб. - работы по монтажу видеонаблюдения будут произведены в декабре,  21,9 тыс. руб. -оплата по охране объектов производилась согласно выставленных счетов  </t>
  </si>
  <si>
    <t>По итогам конкурса на соискание премии главы города Когалыма в сфере культуры и исквсства вручено 5 премий сотрудникам учреждений культуры.</t>
  </si>
  <si>
    <t>планы</t>
  </si>
  <si>
    <t>касса</t>
  </si>
  <si>
    <t>годовая</t>
  </si>
  <si>
    <t xml:space="preserve"> Кассовый расход сложился больше планового в связи с прохождением работниками периодического мед. Осмотра, компенсации расходов по переезду к новому месту жительства в другую местность.</t>
  </si>
  <si>
    <t>Отклонение составило 1493,1 тыс. руб., в том числе: 14,7 тыс. руб. - оплата суточных на мер. "Съезд Дедов Морозов" будет произведена в декабре, 96,1 тыс. руб. - оплата транспортных расходов на "Съезд Дедов Морозов будет произведена в декабре", 70,4 тыс. руб. - оплата проживания и участия в мер. "Съезд Дедов Морозов" (г. Ханты-Мансийск) будет в декабре, 6,3 тыс. руб. - экономия по оплате проезда на фестиваль, 1192,9 тыс. руб.  - оплата новогодних светодиодных композиций будет произведена по факту поставки костюмов (в декабре), 112,8 тыс.руб. - оплата транспорных расходов по поставке новогодних светодиолных композиций будет произведена по факту поставки.</t>
  </si>
  <si>
    <t>1486,6 уточнили кассу в ноябре</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</si>
</sst>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 _₽"/>
    <numFmt numFmtId="185" formatCode="[$-FC19]d\ mmmm\ yyyy\ &quot;г.&quot;"/>
    <numFmt numFmtId="186" formatCode="#,##0.00\ &quot;₽&quot;"/>
  </numFmts>
  <fonts count="71">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b/>
      <sz val="16"/>
      <name val="Arial"/>
      <family val="2"/>
    </font>
    <font>
      <sz val="12"/>
      <name val="Arial"/>
      <family val="2"/>
    </font>
    <font>
      <sz val="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63"/>
      <name val="Times New Roman"/>
      <family val="1"/>
    </font>
    <font>
      <sz val="12"/>
      <color indexed="10"/>
      <name val="Times New Roman"/>
      <family val="1"/>
    </font>
    <font>
      <b/>
      <sz val="14"/>
      <color indexed="10"/>
      <name val="Times New Roman"/>
      <family val="1"/>
    </font>
    <font>
      <sz val="14"/>
      <color indexed="10"/>
      <name val="Times New Roman"/>
      <family val="1"/>
    </font>
    <font>
      <b/>
      <sz val="14"/>
      <color indexed="8"/>
      <name val="Times New Roman"/>
      <family val="1"/>
    </font>
    <font>
      <sz val="20"/>
      <color indexed="10"/>
      <name val="Times New Roman"/>
      <family val="1"/>
    </font>
    <font>
      <b/>
      <sz val="12"/>
      <color indexed="10"/>
      <name val="Times New Roman"/>
      <family val="1"/>
    </font>
    <font>
      <sz val="12"/>
      <color indexed="8"/>
      <name val="Calibri"/>
      <family val="2"/>
    </font>
    <font>
      <sz val="1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tint="0.15000000596046448"/>
      <name val="Times New Roman"/>
      <family val="1"/>
    </font>
    <font>
      <sz val="12"/>
      <color rgb="FFFF0000"/>
      <name val="Times New Roman"/>
      <family val="1"/>
    </font>
    <font>
      <b/>
      <sz val="14"/>
      <color rgb="FFFF0000"/>
      <name val="Times New Roman"/>
      <family val="1"/>
    </font>
    <font>
      <sz val="14"/>
      <color rgb="FFFF0000"/>
      <name val="Times New Roman"/>
      <family val="1"/>
    </font>
    <font>
      <b/>
      <sz val="14"/>
      <color theme="1"/>
      <name val="Times New Roman"/>
      <family val="1"/>
    </font>
    <font>
      <sz val="12"/>
      <color theme="1"/>
      <name val="Calibri"/>
      <family val="2"/>
    </font>
    <font>
      <sz val="16"/>
      <color rgb="FFFF0000"/>
      <name val="Times New Roman"/>
      <family val="1"/>
    </font>
    <font>
      <sz val="20"/>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141">
    <xf numFmtId="0" fontId="0" fillId="0" borderId="0" xfId="0" applyAlignment="1">
      <alignment/>
    </xf>
    <xf numFmtId="0" fontId="3" fillId="0" borderId="0" xfId="0" applyFont="1" applyFill="1" applyAlignment="1">
      <alignment vertical="center"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6" fillId="0" borderId="0" xfId="0" applyFont="1" applyFill="1" applyAlignment="1">
      <alignment horizontal="justify"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10" xfId="0" applyFont="1" applyFill="1" applyBorder="1" applyAlignment="1">
      <alignment horizontal="justify" vertical="center" wrapText="1"/>
    </xf>
    <xf numFmtId="0" fontId="7" fillId="0" borderId="0" xfId="0" applyFont="1" applyAlignment="1">
      <alignment/>
    </xf>
    <xf numFmtId="49" fontId="4" fillId="0" borderId="10" xfId="0" applyNumberFormat="1" applyFont="1" applyFill="1" applyBorder="1" applyAlignment="1" applyProtection="1">
      <alignment vertical="center"/>
      <protection locked="0"/>
    </xf>
    <xf numFmtId="0" fontId="4"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13" borderId="10" xfId="0" applyFont="1" applyFill="1" applyBorder="1" applyAlignment="1" applyProtection="1">
      <alignment horizontal="justify" vertical="center" wrapText="1"/>
      <protection/>
    </xf>
    <xf numFmtId="0" fontId="4" fillId="13" borderId="10" xfId="0" applyFont="1" applyFill="1" applyBorder="1" applyAlignment="1">
      <alignment horizontal="justify" vertical="center" wrapText="1"/>
    </xf>
    <xf numFmtId="0" fontId="4" fillId="13" borderId="10" xfId="0" applyFont="1" applyFill="1" applyBorder="1" applyAlignment="1" applyProtection="1">
      <alignment wrapText="1"/>
      <protection/>
    </xf>
    <xf numFmtId="0" fontId="2" fillId="13" borderId="0" xfId="0" applyFont="1" applyFill="1" applyBorder="1" applyAlignment="1">
      <alignment vertical="center" wrapText="1"/>
    </xf>
    <xf numFmtId="0" fontId="5" fillId="0" borderId="0" xfId="0" applyFont="1" applyFill="1" applyAlignment="1">
      <alignment vertical="center" wrapText="1"/>
    </xf>
    <xf numFmtId="14" fontId="5" fillId="0" borderId="0" xfId="0" applyNumberFormat="1" applyFont="1" applyFill="1" applyAlignment="1">
      <alignment horizontal="left" vertical="center" wrapText="1"/>
    </xf>
    <xf numFmtId="0" fontId="2" fillId="13" borderId="0" xfId="0" applyFont="1" applyFill="1" applyAlignment="1">
      <alignment vertical="center" wrapText="1"/>
    </xf>
    <xf numFmtId="0" fontId="4" fillId="13" borderId="10" xfId="0" applyFont="1" applyFill="1" applyBorder="1" applyAlignment="1">
      <alignment vertical="center" wrapText="1"/>
    </xf>
    <xf numFmtId="173" fontId="5" fillId="33" borderId="10" xfId="0" applyNumberFormat="1" applyFont="1" applyFill="1" applyBorder="1" applyAlignment="1">
      <alignment horizontal="center" vertical="center" wrapText="1"/>
    </xf>
    <xf numFmtId="174" fontId="5" fillId="33" borderId="10" xfId="0" applyNumberFormat="1" applyFont="1" applyFill="1" applyBorder="1" applyAlignment="1">
      <alignment horizontal="center" vertical="center" wrapText="1"/>
    </xf>
    <xf numFmtId="49" fontId="4" fillId="33" borderId="10" xfId="0" applyNumberFormat="1" applyFont="1" applyFill="1" applyBorder="1" applyAlignment="1" applyProtection="1">
      <alignment vertical="center"/>
      <protection locked="0"/>
    </xf>
    <xf numFmtId="184" fontId="4" fillId="13" borderId="10" xfId="0" applyNumberFormat="1" applyFont="1" applyFill="1" applyBorder="1" applyAlignment="1" applyProtection="1">
      <alignment horizontal="center" wrapText="1"/>
      <protection/>
    </xf>
    <xf numFmtId="184" fontId="5" fillId="0" borderId="10" xfId="0" applyNumberFormat="1" applyFont="1" applyFill="1" applyBorder="1" applyAlignment="1">
      <alignment horizontal="center" wrapText="1"/>
    </xf>
    <xf numFmtId="184" fontId="4" fillId="33" borderId="10" xfId="0" applyNumberFormat="1" applyFont="1" applyFill="1" applyBorder="1" applyAlignment="1">
      <alignment horizontal="center" wrapText="1"/>
    </xf>
    <xf numFmtId="184" fontId="5" fillId="33" borderId="10" xfId="0" applyNumberFormat="1" applyFont="1" applyFill="1" applyBorder="1" applyAlignment="1">
      <alignment horizontal="center" wrapText="1"/>
    </xf>
    <xf numFmtId="184" fontId="4" fillId="0" borderId="10" xfId="0" applyNumberFormat="1" applyFont="1" applyFill="1" applyBorder="1" applyAlignment="1">
      <alignment horizontal="center" wrapText="1"/>
    </xf>
    <xf numFmtId="184" fontId="4" fillId="13" borderId="10" xfId="0" applyNumberFormat="1" applyFont="1" applyFill="1" applyBorder="1" applyAlignment="1">
      <alignment horizontal="center" wrapText="1"/>
    </xf>
    <xf numFmtId="184" fontId="5" fillId="33" borderId="10" xfId="0" applyNumberFormat="1" applyFont="1" applyFill="1" applyBorder="1" applyAlignment="1" applyProtection="1">
      <alignment horizontal="center" wrapText="1"/>
      <protection/>
    </xf>
    <xf numFmtId="184" fontId="5" fillId="0" borderId="10" xfId="0" applyNumberFormat="1" applyFont="1" applyFill="1" applyBorder="1" applyAlignment="1" applyProtection="1">
      <alignment horizontal="center" wrapText="1"/>
      <protection/>
    </xf>
    <xf numFmtId="184" fontId="4" fillId="0" borderId="10" xfId="0" applyNumberFormat="1" applyFont="1" applyFill="1" applyBorder="1" applyAlignment="1" applyProtection="1">
      <alignment horizontal="center" wrapText="1"/>
      <protection/>
    </xf>
    <xf numFmtId="184" fontId="4" fillId="33" borderId="10" xfId="0" applyNumberFormat="1" applyFont="1" applyFill="1" applyBorder="1" applyAlignment="1" applyProtection="1">
      <alignment horizontal="center" wrapText="1"/>
      <protection/>
    </xf>
    <xf numFmtId="0" fontId="3" fillId="33" borderId="0" xfId="0" applyFont="1" applyFill="1" applyAlignment="1">
      <alignment vertical="center" wrapText="1"/>
    </xf>
    <xf numFmtId="173" fontId="3" fillId="33" borderId="0" xfId="0" applyNumberFormat="1" applyFont="1" applyFill="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12" fillId="33" borderId="0" xfId="0" applyFont="1" applyFill="1" applyAlignment="1">
      <alignment horizontal="justify"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33" borderId="10" xfId="53" applyFont="1" applyFill="1" applyBorder="1" applyAlignment="1">
      <alignment vertical="center" wrapText="1"/>
      <protection/>
    </xf>
    <xf numFmtId="0" fontId="5" fillId="9" borderId="10" xfId="0" applyFont="1" applyFill="1" applyBorder="1" applyAlignment="1">
      <alignment horizontal="right" vertical="center" wrapText="1"/>
    </xf>
    <xf numFmtId="184" fontId="5" fillId="9" borderId="10" xfId="0" applyNumberFormat="1" applyFont="1" applyFill="1" applyBorder="1" applyAlignment="1">
      <alignment horizontal="center" wrapText="1"/>
    </xf>
    <xf numFmtId="184" fontId="5" fillId="9" borderId="10" xfId="0" applyNumberFormat="1" applyFont="1" applyFill="1" applyBorder="1" applyAlignment="1" applyProtection="1">
      <alignment horizontal="center" wrapText="1"/>
      <protection/>
    </xf>
    <xf numFmtId="184" fontId="4" fillId="9" borderId="10" xfId="0" applyNumberFormat="1" applyFont="1" applyFill="1" applyBorder="1" applyAlignment="1" applyProtection="1">
      <alignment horizontal="center" wrapText="1"/>
      <protection/>
    </xf>
    <xf numFmtId="0" fontId="2" fillId="9" borderId="0" xfId="0" applyFont="1" applyFill="1" applyBorder="1" applyAlignment="1">
      <alignment vertical="center" wrapText="1"/>
    </xf>
    <xf numFmtId="0" fontId="3" fillId="0" borderId="0" xfId="0" applyFont="1" applyFill="1" applyAlignment="1">
      <alignment horizontal="left" vertical="center" wrapText="1"/>
    </xf>
    <xf numFmtId="4" fontId="62" fillId="0" borderId="0" xfId="0" applyNumberFormat="1" applyFont="1" applyFill="1" applyAlignment="1">
      <alignment horizontal="justify" vertical="center" wrapText="1"/>
    </xf>
    <xf numFmtId="4" fontId="4" fillId="13" borderId="10" xfId="0" applyNumberFormat="1" applyFont="1" applyFill="1" applyBorder="1" applyAlignment="1">
      <alignment vertical="center" wrapText="1"/>
    </xf>
    <xf numFmtId="0" fontId="5" fillId="0" borderId="10" xfId="0" applyFont="1" applyFill="1" applyBorder="1" applyAlignment="1">
      <alignment horizontal="justify" vertical="top" wrapText="1"/>
    </xf>
    <xf numFmtId="0" fontId="3" fillId="0" borderId="10" xfId="53" applyFont="1" applyFill="1" applyBorder="1" applyAlignment="1">
      <alignment horizontal="left" vertical="top" wrapText="1"/>
      <protection/>
    </xf>
    <xf numFmtId="4" fontId="3" fillId="0" borderId="0" xfId="0" applyNumberFormat="1" applyFont="1" applyFill="1" applyAlignment="1">
      <alignment vertical="center" wrapText="1"/>
    </xf>
    <xf numFmtId="184" fontId="5" fillId="0" borderId="10" xfId="0" applyNumberFormat="1" applyFont="1" applyFill="1" applyBorder="1" applyAlignment="1" applyProtection="1">
      <alignment horizontal="center" vertical="center" wrapText="1"/>
      <protection/>
    </xf>
    <xf numFmtId="184" fontId="5" fillId="33" borderId="10" xfId="0" applyNumberFormat="1" applyFont="1" applyFill="1" applyBorder="1" applyAlignment="1" applyProtection="1">
      <alignment horizontal="center" vertical="center" wrapText="1"/>
      <protection/>
    </xf>
    <xf numFmtId="184" fontId="4" fillId="0" borderId="10" xfId="0" applyNumberFormat="1" applyFont="1" applyFill="1" applyBorder="1" applyAlignment="1" applyProtection="1">
      <alignment horizontal="center" vertical="center" wrapText="1"/>
      <protection/>
    </xf>
    <xf numFmtId="184" fontId="5" fillId="0" borderId="10" xfId="0" applyNumberFormat="1" applyFont="1" applyFill="1" applyBorder="1" applyAlignment="1">
      <alignment horizontal="center" vertical="top" wrapText="1"/>
    </xf>
    <xf numFmtId="184" fontId="5" fillId="0" borderId="10" xfId="0" applyNumberFormat="1" applyFont="1" applyFill="1" applyBorder="1" applyAlignment="1" applyProtection="1">
      <alignment horizontal="center" vertical="top" wrapText="1"/>
      <protection/>
    </xf>
    <xf numFmtId="184" fontId="5" fillId="33" borderId="10" xfId="0" applyNumberFormat="1" applyFont="1" applyFill="1" applyBorder="1" applyAlignment="1" applyProtection="1">
      <alignment horizontal="center" vertical="top" wrapText="1"/>
      <protection/>
    </xf>
    <xf numFmtId="184" fontId="4" fillId="0" borderId="10" xfId="0" applyNumberFormat="1" applyFont="1" applyFill="1" applyBorder="1" applyAlignment="1" applyProtection="1">
      <alignment horizontal="center" vertical="top" wrapText="1"/>
      <protection/>
    </xf>
    <xf numFmtId="0" fontId="5" fillId="33" borderId="10" xfId="0" applyFont="1" applyFill="1" applyBorder="1" applyAlignment="1">
      <alignment horizontal="left" vertical="top" wrapText="1"/>
    </xf>
    <xf numFmtId="184" fontId="5" fillId="0" borderId="10" xfId="0" applyNumberFormat="1" applyFont="1" applyFill="1" applyBorder="1" applyAlignment="1">
      <alignment horizontal="center" vertical="center" wrapText="1"/>
    </xf>
    <xf numFmtId="0" fontId="63" fillId="0" borderId="0" xfId="0" applyFont="1" applyFill="1" applyAlignment="1">
      <alignment vertical="center" wrapText="1"/>
    </xf>
    <xf numFmtId="173" fontId="63" fillId="0" borderId="0" xfId="0" applyNumberFormat="1" applyFont="1" applyFill="1" applyAlignment="1">
      <alignment vertical="center" wrapText="1"/>
    </xf>
    <xf numFmtId="0" fontId="3" fillId="0" borderId="10" xfId="0" applyFont="1" applyFill="1" applyBorder="1" applyAlignment="1">
      <alignment horizontal="justify" vertical="top" wrapText="1"/>
    </xf>
    <xf numFmtId="4" fontId="3" fillId="0" borderId="0" xfId="0" applyNumberFormat="1" applyFont="1" applyFill="1" applyAlignment="1">
      <alignment horizontal="justify" vertical="center" wrapText="1"/>
    </xf>
    <xf numFmtId="4" fontId="4" fillId="0" borderId="10" xfId="0" applyNumberFormat="1" applyFont="1" applyFill="1" applyBorder="1" applyAlignment="1">
      <alignment horizontal="justify" vertical="center" wrapText="1"/>
    </xf>
    <xf numFmtId="0" fontId="6" fillId="0" borderId="0" xfId="0" applyFont="1" applyFill="1" applyAlignment="1">
      <alignment horizontal="right" vertical="center" wrapText="1"/>
    </xf>
    <xf numFmtId="184" fontId="64" fillId="0" borderId="10" xfId="0" applyNumberFormat="1" applyFont="1" applyFill="1" applyBorder="1" applyAlignment="1">
      <alignment horizontal="center" wrapText="1"/>
    </xf>
    <xf numFmtId="0" fontId="4" fillId="0" borderId="0" xfId="0" applyFont="1" applyFill="1" applyAlignment="1">
      <alignment vertical="center" wrapText="1"/>
    </xf>
    <xf numFmtId="174" fontId="4" fillId="0" borderId="0" xfId="0" applyNumberFormat="1" applyFont="1" applyFill="1" applyAlignment="1">
      <alignment vertical="center" wrapText="1"/>
    </xf>
    <xf numFmtId="0" fontId="4" fillId="0" borderId="0" xfId="0" applyFont="1" applyFill="1" applyBorder="1" applyAlignment="1">
      <alignment vertical="center" wrapText="1"/>
    </xf>
    <xf numFmtId="4" fontId="4" fillId="0" borderId="0" xfId="0" applyNumberFormat="1" applyFont="1" applyFill="1" applyAlignment="1">
      <alignment vertical="center" wrapText="1"/>
    </xf>
    <xf numFmtId="184" fontId="65" fillId="0" borderId="10" xfId="0" applyNumberFormat="1" applyFont="1" applyFill="1" applyBorder="1" applyAlignment="1" applyProtection="1">
      <alignment horizontal="center" wrapText="1"/>
      <protection/>
    </xf>
    <xf numFmtId="184" fontId="66" fillId="33" borderId="10" xfId="0" applyNumberFormat="1" applyFont="1" applyFill="1" applyBorder="1" applyAlignment="1">
      <alignment horizontal="center" wrapText="1"/>
    </xf>
    <xf numFmtId="184" fontId="64" fillId="0" borderId="10" xfId="0" applyNumberFormat="1" applyFont="1" applyFill="1" applyBorder="1" applyAlignment="1" applyProtection="1">
      <alignment horizontal="center" wrapText="1"/>
      <protection/>
    </xf>
    <xf numFmtId="4" fontId="2" fillId="13" borderId="0" xfId="0" applyNumberFormat="1" applyFont="1" applyFill="1" applyAlignment="1">
      <alignment vertical="center" wrapText="1"/>
    </xf>
    <xf numFmtId="0" fontId="5" fillId="0" borderId="10" xfId="0" applyFont="1" applyFill="1" applyBorder="1" applyAlignment="1">
      <alignment horizontal="left" vertical="top" wrapText="1"/>
    </xf>
    <xf numFmtId="0" fontId="3" fillId="0" borderId="0" xfId="0" applyFont="1" applyFill="1" applyAlignment="1">
      <alignment horizontal="right" vertical="center" wrapText="1"/>
    </xf>
    <xf numFmtId="4" fontId="3" fillId="16" borderId="0" xfId="0" applyNumberFormat="1" applyFont="1" applyFill="1" applyAlignment="1">
      <alignment vertical="center" wrapText="1"/>
    </xf>
    <xf numFmtId="184" fontId="3" fillId="0" borderId="0" xfId="0" applyNumberFormat="1" applyFont="1" applyFill="1" applyAlignment="1">
      <alignment vertical="center" wrapText="1"/>
    </xf>
    <xf numFmtId="184" fontId="65" fillId="33" borderId="10" xfId="0" applyNumberFormat="1" applyFont="1" applyFill="1" applyBorder="1" applyAlignment="1" applyProtection="1">
      <alignment horizontal="center" wrapText="1"/>
      <protection/>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vertical="center" wrapText="1"/>
    </xf>
    <xf numFmtId="0" fontId="8" fillId="0" borderId="0" xfId="0" applyFont="1" applyAlignment="1">
      <alignment/>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173" fontId="4" fillId="0" borderId="10" xfId="0" applyNumberFormat="1" applyFont="1" applyFill="1" applyBorder="1" applyAlignment="1">
      <alignment horizontal="center" vertical="center"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0" fillId="0" borderId="12" xfId="0" applyBorder="1" applyAlignment="1">
      <alignment/>
    </xf>
    <xf numFmtId="0" fontId="0" fillId="0" borderId="13" xfId="0" applyBorder="1" applyAlignment="1">
      <alignment/>
    </xf>
    <xf numFmtId="2" fontId="3" fillId="0" borderId="11" xfId="0" applyNumberFormat="1" applyFont="1" applyFill="1" applyBorder="1" applyAlignment="1">
      <alignment horizontal="left" vertical="top" wrapText="1"/>
    </xf>
    <xf numFmtId="0" fontId="67" fillId="0" borderId="12" xfId="0" applyFont="1" applyFill="1" applyBorder="1" applyAlignment="1">
      <alignment vertical="top" wrapText="1"/>
    </xf>
    <xf numFmtId="0" fontId="14" fillId="0" borderId="12" xfId="0" applyFont="1" applyFill="1" applyBorder="1" applyAlignment="1">
      <alignment vertical="top" wrapText="1"/>
    </xf>
    <xf numFmtId="0" fontId="14" fillId="0" borderId="13" xfId="0" applyFont="1" applyFill="1" applyBorder="1" applyAlignment="1">
      <alignment vertical="top" wrapText="1"/>
    </xf>
    <xf numFmtId="2" fontId="3" fillId="33" borderId="11" xfId="0" applyNumberFormat="1" applyFont="1" applyFill="1" applyBorder="1" applyAlignment="1">
      <alignment horizontal="left" vertical="top" wrapText="1"/>
    </xf>
    <xf numFmtId="0" fontId="67" fillId="33" borderId="12" xfId="0" applyFont="1" applyFill="1" applyBorder="1" applyAlignment="1">
      <alignment vertical="top" wrapText="1"/>
    </xf>
    <xf numFmtId="0" fontId="67" fillId="33" borderId="13" xfId="0" applyFont="1" applyFill="1" applyBorder="1" applyAlignment="1">
      <alignment vertical="top"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5" fillId="0" borderId="0" xfId="0" applyFont="1" applyFill="1" applyAlignment="1">
      <alignment horizontal="left" vertical="center" wrapText="1"/>
    </xf>
    <xf numFmtId="0" fontId="0" fillId="0" borderId="0" xfId="0" applyAlignment="1">
      <alignment/>
    </xf>
    <xf numFmtId="173" fontId="68" fillId="0" borderId="0" xfId="0" applyNumberFormat="1" applyFont="1" applyFill="1" applyAlignment="1">
      <alignment horizontal="left" vertical="center"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4" fillId="0" borderId="10" xfId="0"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173" fontId="12" fillId="0" borderId="0" xfId="0" applyNumberFormat="1" applyFont="1" applyFill="1" applyAlignment="1">
      <alignment horizontal="center" vertical="center" wrapText="1"/>
    </xf>
    <xf numFmtId="0" fontId="13" fillId="0" borderId="0" xfId="0" applyFont="1" applyAlignment="1">
      <alignment horizontal="center" vertical="center" wrapText="1"/>
    </xf>
    <xf numFmtId="173" fontId="4" fillId="33" borderId="1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69" fillId="33" borderId="0" xfId="0" applyFont="1" applyFill="1" applyAlignment="1">
      <alignment horizontal="left" vertical="center" wrapText="1"/>
    </xf>
    <xf numFmtId="173" fontId="70" fillId="0" borderId="14" xfId="0" applyNumberFormat="1"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173" fontId="3" fillId="0" borderId="11" xfId="0" applyNumberFormat="1" applyFont="1" applyFill="1" applyBorder="1" applyAlignment="1" applyProtection="1">
      <alignment horizontal="left" vertical="top" wrapText="1"/>
      <protection/>
    </xf>
    <xf numFmtId="173" fontId="3" fillId="0" borderId="12" xfId="0" applyNumberFormat="1" applyFont="1" applyFill="1" applyBorder="1" applyAlignment="1" applyProtection="1">
      <alignment horizontal="left" vertical="top" wrapText="1"/>
      <protection/>
    </xf>
    <xf numFmtId="173" fontId="3" fillId="0" borderId="13" xfId="0" applyNumberFormat="1" applyFont="1" applyFill="1" applyBorder="1" applyAlignment="1" applyProtection="1">
      <alignment horizontal="lef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F50" sqref="F50"/>
    </sheetView>
  </sheetViews>
  <sheetFormatPr defaultColWidth="9.140625" defaultRowHeight="12.75"/>
  <cols>
    <col min="1" max="16384" width="9.140625" style="16" customWidth="1"/>
  </cols>
  <sheetData>
    <row r="1" spans="1:2" ht="18.75">
      <c r="A1" s="91"/>
      <c r="B1" s="91"/>
    </row>
    <row r="10" spans="1:9" ht="23.25">
      <c r="A10" s="92" t="s">
        <v>29</v>
      </c>
      <c r="B10" s="92"/>
      <c r="C10" s="92"/>
      <c r="D10" s="92"/>
      <c r="E10" s="92"/>
      <c r="F10" s="92"/>
      <c r="G10" s="92"/>
      <c r="H10" s="92"/>
      <c r="I10" s="92"/>
    </row>
    <row r="11" spans="1:9" ht="23.25">
      <c r="A11" s="92" t="s">
        <v>30</v>
      </c>
      <c r="B11" s="92"/>
      <c r="C11" s="92"/>
      <c r="D11" s="92"/>
      <c r="E11" s="92"/>
      <c r="F11" s="92"/>
      <c r="G11" s="92"/>
      <c r="H11" s="92"/>
      <c r="I11" s="92"/>
    </row>
    <row r="12" spans="2:8" ht="23.25">
      <c r="B12" s="95" t="s">
        <v>22</v>
      </c>
      <c r="C12" s="95"/>
      <c r="D12" s="95"/>
      <c r="E12" s="95"/>
      <c r="F12" s="95"/>
      <c r="G12" s="95"/>
      <c r="H12" s="95"/>
    </row>
    <row r="13" spans="1:9" ht="27" customHeight="1">
      <c r="A13" s="93" t="s">
        <v>23</v>
      </c>
      <c r="B13" s="93"/>
      <c r="C13" s="93"/>
      <c r="D13" s="93"/>
      <c r="E13" s="93"/>
      <c r="F13" s="93"/>
      <c r="G13" s="93"/>
      <c r="H13" s="93"/>
      <c r="I13" s="93"/>
    </row>
    <row r="14" spans="1:9" ht="27" customHeight="1">
      <c r="A14" s="93" t="s">
        <v>24</v>
      </c>
      <c r="B14" s="93"/>
      <c r="C14" s="93"/>
      <c r="D14" s="93"/>
      <c r="E14" s="93"/>
      <c r="F14" s="93"/>
      <c r="G14" s="93"/>
      <c r="H14" s="93"/>
      <c r="I14" s="93"/>
    </row>
    <row r="15" spans="1:9" ht="78.75" customHeight="1">
      <c r="A15" s="94" t="s">
        <v>31</v>
      </c>
      <c r="B15" s="94"/>
      <c r="C15" s="94"/>
      <c r="D15" s="94"/>
      <c r="E15" s="94"/>
      <c r="F15" s="94"/>
      <c r="G15" s="94"/>
      <c r="H15" s="94"/>
      <c r="I15" s="94"/>
    </row>
    <row r="46" spans="1:9" ht="16.5">
      <c r="A46" s="90" t="s">
        <v>25</v>
      </c>
      <c r="B46" s="90"/>
      <c r="C46" s="90"/>
      <c r="D46" s="90"/>
      <c r="E46" s="90"/>
      <c r="F46" s="90"/>
      <c r="G46" s="90"/>
      <c r="H46" s="90"/>
      <c r="I46" s="90"/>
    </row>
    <row r="47" spans="1:9" ht="16.5">
      <c r="A47" s="90" t="s">
        <v>32</v>
      </c>
      <c r="B47" s="90"/>
      <c r="C47" s="90"/>
      <c r="D47" s="90"/>
      <c r="E47" s="90"/>
      <c r="F47" s="90"/>
      <c r="G47" s="90"/>
      <c r="H47" s="90"/>
      <c r="I47" s="90"/>
    </row>
  </sheetData>
  <sheetProtection/>
  <mergeCells count="9">
    <mergeCell ref="A47:I47"/>
    <mergeCell ref="A1:B1"/>
    <mergeCell ref="A10:I10"/>
    <mergeCell ref="A11:I11"/>
    <mergeCell ref="A13:I13"/>
    <mergeCell ref="A14:I14"/>
    <mergeCell ref="A15:I15"/>
    <mergeCell ref="A46:I46"/>
    <mergeCell ref="B12:H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236"/>
  <sheetViews>
    <sheetView showGridLines="0" tabSelected="1" view="pageBreakPreview" zoomScale="30" zoomScaleNormal="50" zoomScaleSheetLayoutView="30"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AF190" sqref="AF190:AF195"/>
    </sheetView>
  </sheetViews>
  <sheetFormatPr defaultColWidth="9.140625" defaultRowHeight="12.75"/>
  <cols>
    <col min="1" max="1" width="45.421875" style="3" customWidth="1"/>
    <col min="2" max="2" width="18.28125" style="3" customWidth="1"/>
    <col min="3" max="3" width="17.28125" style="4" customWidth="1"/>
    <col min="4" max="4" width="17.140625" style="4" customWidth="1"/>
    <col min="5" max="5" width="16.57421875" style="4" customWidth="1"/>
    <col min="6" max="7" width="13.421875" style="4" customWidth="1"/>
    <col min="8" max="9" width="16.140625" style="42" customWidth="1"/>
    <col min="10" max="13" width="16.140625" style="1" customWidth="1"/>
    <col min="14" max="14" width="16.7109375" style="1" customWidth="1"/>
    <col min="15" max="15" width="16.140625" style="1" customWidth="1"/>
    <col min="16" max="16" width="15.28125" style="1" customWidth="1"/>
    <col min="17" max="17" width="16.140625" style="1" customWidth="1"/>
    <col min="18" max="18" width="15.140625" style="1" customWidth="1"/>
    <col min="19" max="19" width="15.28125" style="1" customWidth="1"/>
    <col min="20" max="27" width="16.140625" style="4" customWidth="1"/>
    <col min="28" max="30" width="18.57421875" style="4" customWidth="1"/>
    <col min="31" max="31" width="13.8515625" style="4" customWidth="1"/>
    <col min="32" max="32" width="47.421875" style="3" customWidth="1"/>
    <col min="33" max="33" width="17.140625" style="77" hidden="1" customWidth="1"/>
    <col min="34" max="34" width="14.8515625" style="77" hidden="1" customWidth="1"/>
    <col min="35" max="35" width="21.28125" style="77" hidden="1" customWidth="1"/>
    <col min="36" max="36" width="14.140625" style="1" customWidth="1"/>
    <col min="37" max="37" width="19.57421875" style="1" customWidth="1"/>
    <col min="38" max="38" width="11.7109375" style="1" bestFit="1" customWidth="1"/>
    <col min="39" max="39" width="14.00390625" style="1" customWidth="1"/>
    <col min="40" max="16384" width="9.140625" style="1" customWidth="1"/>
  </cols>
  <sheetData>
    <row r="1" spans="1:32" ht="36.75" customHeight="1">
      <c r="A1" s="126" t="s">
        <v>91</v>
      </c>
      <c r="B1" s="127"/>
      <c r="C1" s="127"/>
      <c r="D1" s="127"/>
      <c r="E1" s="127"/>
      <c r="F1" s="127"/>
      <c r="G1" s="127"/>
      <c r="H1" s="127"/>
      <c r="I1" s="127"/>
      <c r="J1" s="127"/>
      <c r="K1" s="127"/>
      <c r="L1" s="127"/>
      <c r="M1" s="127"/>
      <c r="N1" s="127"/>
      <c r="O1" s="127"/>
      <c r="P1" s="127"/>
      <c r="Q1" s="127"/>
      <c r="R1" s="127"/>
      <c r="S1" s="127"/>
      <c r="AF1" s="5"/>
    </row>
    <row r="2" spans="1:32" s="7" customFormat="1" ht="18.75" customHeight="1">
      <c r="A2" s="122" t="s">
        <v>27</v>
      </c>
      <c r="B2" s="123" t="s">
        <v>28</v>
      </c>
      <c r="C2" s="123" t="s">
        <v>88</v>
      </c>
      <c r="D2" s="123" t="s">
        <v>89</v>
      </c>
      <c r="E2" s="123" t="s">
        <v>90</v>
      </c>
      <c r="F2" s="99" t="s">
        <v>13</v>
      </c>
      <c r="G2" s="99"/>
      <c r="H2" s="128" t="s">
        <v>0</v>
      </c>
      <c r="I2" s="128"/>
      <c r="J2" s="99" t="s">
        <v>1</v>
      </c>
      <c r="K2" s="99"/>
      <c r="L2" s="99" t="s">
        <v>2</v>
      </c>
      <c r="M2" s="99"/>
      <c r="N2" s="99" t="s">
        <v>3</v>
      </c>
      <c r="O2" s="99"/>
      <c r="P2" s="99" t="s">
        <v>4</v>
      </c>
      <c r="Q2" s="99"/>
      <c r="R2" s="99" t="s">
        <v>5</v>
      </c>
      <c r="S2" s="99"/>
      <c r="T2" s="99" t="s">
        <v>6</v>
      </c>
      <c r="U2" s="99"/>
      <c r="V2" s="99" t="s">
        <v>7</v>
      </c>
      <c r="W2" s="99"/>
      <c r="X2" s="99" t="s">
        <v>8</v>
      </c>
      <c r="Y2" s="99"/>
      <c r="Z2" s="99" t="s">
        <v>9</v>
      </c>
      <c r="AA2" s="99"/>
      <c r="AB2" s="99" t="s">
        <v>10</v>
      </c>
      <c r="AC2" s="99"/>
      <c r="AD2" s="99" t="s">
        <v>11</v>
      </c>
      <c r="AE2" s="99"/>
      <c r="AF2" s="122" t="s">
        <v>17</v>
      </c>
    </row>
    <row r="3" spans="1:35" s="9" customFormat="1" ht="93" customHeight="1">
      <c r="A3" s="122"/>
      <c r="B3" s="124"/>
      <c r="C3" s="124"/>
      <c r="D3" s="125"/>
      <c r="E3" s="124"/>
      <c r="F3" s="6" t="s">
        <v>15</v>
      </c>
      <c r="G3" s="6" t="s">
        <v>14</v>
      </c>
      <c r="H3" s="29" t="s">
        <v>12</v>
      </c>
      <c r="I3" s="29" t="s">
        <v>16</v>
      </c>
      <c r="J3" s="8" t="s">
        <v>12</v>
      </c>
      <c r="K3" s="8" t="s">
        <v>16</v>
      </c>
      <c r="L3" s="8" t="s">
        <v>12</v>
      </c>
      <c r="M3" s="8" t="s">
        <v>16</v>
      </c>
      <c r="N3" s="8" t="s">
        <v>12</v>
      </c>
      <c r="O3" s="8" t="s">
        <v>16</v>
      </c>
      <c r="P3" s="8" t="s">
        <v>12</v>
      </c>
      <c r="Q3" s="8" t="s">
        <v>16</v>
      </c>
      <c r="R3" s="8" t="s">
        <v>12</v>
      </c>
      <c r="S3" s="8" t="s">
        <v>16</v>
      </c>
      <c r="T3" s="8" t="s">
        <v>12</v>
      </c>
      <c r="U3" s="8" t="s">
        <v>16</v>
      </c>
      <c r="V3" s="8" t="s">
        <v>12</v>
      </c>
      <c r="W3" s="8" t="s">
        <v>16</v>
      </c>
      <c r="X3" s="8" t="s">
        <v>12</v>
      </c>
      <c r="Y3" s="8" t="s">
        <v>16</v>
      </c>
      <c r="Z3" s="8" t="s">
        <v>12</v>
      </c>
      <c r="AA3" s="8" t="s">
        <v>16</v>
      </c>
      <c r="AB3" s="8" t="s">
        <v>12</v>
      </c>
      <c r="AC3" s="8" t="s">
        <v>16</v>
      </c>
      <c r="AD3" s="8" t="s">
        <v>12</v>
      </c>
      <c r="AE3" s="8" t="s">
        <v>16</v>
      </c>
      <c r="AF3" s="122"/>
      <c r="AG3" s="7"/>
      <c r="AH3" s="7"/>
      <c r="AI3" s="7"/>
    </row>
    <row r="4" spans="1:35" s="11" customFormat="1" ht="34.5" customHeight="1">
      <c r="A4" s="10">
        <v>1</v>
      </c>
      <c r="B4" s="10">
        <v>2</v>
      </c>
      <c r="C4" s="10">
        <v>3</v>
      </c>
      <c r="D4" s="10">
        <v>4</v>
      </c>
      <c r="E4" s="10">
        <v>5</v>
      </c>
      <c r="F4" s="10">
        <v>6</v>
      </c>
      <c r="G4" s="10">
        <v>7</v>
      </c>
      <c r="H4" s="30">
        <v>8</v>
      </c>
      <c r="I4" s="30">
        <v>9</v>
      </c>
      <c r="J4" s="10">
        <v>10</v>
      </c>
      <c r="K4" s="10">
        <v>11</v>
      </c>
      <c r="L4" s="10">
        <v>12</v>
      </c>
      <c r="M4" s="10">
        <v>13</v>
      </c>
      <c r="N4" s="10">
        <v>14</v>
      </c>
      <c r="O4" s="10">
        <v>15</v>
      </c>
      <c r="P4" s="10">
        <v>16</v>
      </c>
      <c r="Q4" s="10">
        <v>17</v>
      </c>
      <c r="R4" s="10">
        <v>18</v>
      </c>
      <c r="S4" s="10">
        <v>19</v>
      </c>
      <c r="T4" s="10">
        <v>20</v>
      </c>
      <c r="U4" s="10">
        <v>21</v>
      </c>
      <c r="V4" s="10">
        <v>22</v>
      </c>
      <c r="W4" s="10">
        <v>23</v>
      </c>
      <c r="X4" s="10">
        <v>24</v>
      </c>
      <c r="Y4" s="10">
        <v>25</v>
      </c>
      <c r="Z4" s="10">
        <v>26</v>
      </c>
      <c r="AA4" s="10">
        <v>27</v>
      </c>
      <c r="AB4" s="10">
        <v>28</v>
      </c>
      <c r="AC4" s="10">
        <v>29</v>
      </c>
      <c r="AD4" s="10">
        <v>30</v>
      </c>
      <c r="AE4" s="10">
        <v>31</v>
      </c>
      <c r="AF4" s="10">
        <v>31</v>
      </c>
      <c r="AG4" s="78"/>
      <c r="AH4" s="78"/>
      <c r="AI4" s="78"/>
    </row>
    <row r="5" spans="1:35" s="13" customFormat="1" ht="18.75">
      <c r="A5" s="17"/>
      <c r="B5" s="17"/>
      <c r="C5" s="17"/>
      <c r="D5" s="17"/>
      <c r="E5" s="17"/>
      <c r="F5" s="17"/>
      <c r="G5" s="17"/>
      <c r="H5" s="31"/>
      <c r="I5" s="31"/>
      <c r="J5" s="17"/>
      <c r="K5" s="17"/>
      <c r="L5" s="17"/>
      <c r="M5" s="17"/>
      <c r="N5" s="17"/>
      <c r="O5" s="17"/>
      <c r="P5" s="17"/>
      <c r="Q5" s="17"/>
      <c r="R5" s="17"/>
      <c r="S5" s="17"/>
      <c r="T5" s="17"/>
      <c r="U5" s="17"/>
      <c r="V5" s="17"/>
      <c r="W5" s="17"/>
      <c r="X5" s="12"/>
      <c r="Y5" s="12"/>
      <c r="Z5" s="12"/>
      <c r="AA5" s="12"/>
      <c r="AB5" s="12"/>
      <c r="AC5" s="12"/>
      <c r="AD5" s="12"/>
      <c r="AE5" s="12"/>
      <c r="AF5" s="12"/>
      <c r="AG5" s="79"/>
      <c r="AH5" s="79"/>
      <c r="AI5" s="79"/>
    </row>
    <row r="6" spans="1:35" s="24" customFormat="1" ht="95.25" customHeight="1">
      <c r="A6" s="21" t="s">
        <v>33</v>
      </c>
      <c r="B6" s="32">
        <f>B8+B54+B85</f>
        <v>61661.354999999996</v>
      </c>
      <c r="C6" s="32">
        <f aca="true" t="shared" si="0" ref="C6:AE6">C8+C54+C85</f>
        <v>56385.736</v>
      </c>
      <c r="D6" s="32">
        <f t="shared" si="0"/>
        <v>56385.736</v>
      </c>
      <c r="E6" s="32">
        <f>E8+E54+E85</f>
        <v>54628.6</v>
      </c>
      <c r="F6" s="32">
        <f>E6/B6*100</f>
        <v>88.59455002245734</v>
      </c>
      <c r="G6" s="32">
        <f>E6/C6*100</f>
        <v>96.8837225074086</v>
      </c>
      <c r="H6" s="32">
        <f>H8+H54+H85</f>
        <v>3446.0600000000004</v>
      </c>
      <c r="I6" s="32">
        <f t="shared" si="0"/>
        <v>2288.6000000000004</v>
      </c>
      <c r="J6" s="32">
        <f t="shared" si="0"/>
        <v>4609.130999999999</v>
      </c>
      <c r="K6" s="32">
        <f t="shared" si="0"/>
        <v>4233.76</v>
      </c>
      <c r="L6" s="32">
        <f t="shared" si="0"/>
        <v>3960.552</v>
      </c>
      <c r="M6" s="32">
        <f t="shared" si="0"/>
        <v>4216.22</v>
      </c>
      <c r="N6" s="32">
        <f t="shared" si="0"/>
        <v>5681.137000000001</v>
      </c>
      <c r="O6" s="32">
        <f t="shared" si="0"/>
        <v>5356.8</v>
      </c>
      <c r="P6" s="32">
        <f t="shared" si="0"/>
        <v>5878.381</v>
      </c>
      <c r="Q6" s="32">
        <f t="shared" si="0"/>
        <v>5789.5</v>
      </c>
      <c r="R6" s="32">
        <f t="shared" si="0"/>
        <v>7615.9800000000005</v>
      </c>
      <c r="S6" s="32">
        <f t="shared" si="0"/>
        <v>8022.1</v>
      </c>
      <c r="T6" s="32">
        <f t="shared" si="0"/>
        <v>7282.255</v>
      </c>
      <c r="U6" s="32">
        <f t="shared" si="0"/>
        <v>6672.6</v>
      </c>
      <c r="V6" s="32">
        <f t="shared" si="0"/>
        <v>4143.96</v>
      </c>
      <c r="W6" s="32">
        <f t="shared" si="0"/>
        <v>3869.0000000000005</v>
      </c>
      <c r="X6" s="32">
        <f t="shared" si="0"/>
        <v>4451.139999999999</v>
      </c>
      <c r="Y6" s="32">
        <f t="shared" si="0"/>
        <v>5481.119999999999</v>
      </c>
      <c r="Z6" s="32">
        <f t="shared" si="0"/>
        <v>4988.326</v>
      </c>
      <c r="AA6" s="32">
        <f t="shared" si="0"/>
        <v>4753.6</v>
      </c>
      <c r="AB6" s="32">
        <f t="shared" si="0"/>
        <v>4328.814</v>
      </c>
      <c r="AC6" s="32">
        <f t="shared" si="0"/>
        <v>3945.3</v>
      </c>
      <c r="AD6" s="32">
        <f t="shared" si="0"/>
        <v>5275.619000000001</v>
      </c>
      <c r="AE6" s="32">
        <f t="shared" si="0"/>
        <v>0</v>
      </c>
      <c r="AF6" s="23"/>
      <c r="AG6" s="80">
        <f>H6+J6+L6+N6+P6+R6+T6+V6+X6+Z6+AB6+AD6</f>
        <v>61661.354999999996</v>
      </c>
      <c r="AH6" s="80">
        <f>H6+J6+L6+N6+P6+R6+T6+V6+X6</f>
        <v>47068.596</v>
      </c>
      <c r="AI6" s="80">
        <f>I6+K6+M6+O6+Q6+S6+U6+W6+Y6</f>
        <v>45929.7</v>
      </c>
    </row>
    <row r="7" spans="1:35" s="14" customFormat="1" ht="32.25" customHeight="1">
      <c r="A7" s="15" t="s">
        <v>34</v>
      </c>
      <c r="B7" s="33"/>
      <c r="C7" s="39"/>
      <c r="D7" s="39"/>
      <c r="E7" s="40"/>
      <c r="F7" s="40"/>
      <c r="G7" s="40"/>
      <c r="H7" s="41"/>
      <c r="I7" s="41"/>
      <c r="J7" s="40"/>
      <c r="K7" s="40"/>
      <c r="L7" s="40"/>
      <c r="M7" s="40"/>
      <c r="N7" s="40"/>
      <c r="O7" s="40"/>
      <c r="P7" s="40"/>
      <c r="Q7" s="40"/>
      <c r="R7" s="40"/>
      <c r="S7" s="40"/>
      <c r="T7" s="40"/>
      <c r="U7" s="40"/>
      <c r="V7" s="40"/>
      <c r="W7" s="40"/>
      <c r="X7" s="40"/>
      <c r="Y7" s="40"/>
      <c r="Z7" s="40"/>
      <c r="AA7" s="40"/>
      <c r="AB7" s="40"/>
      <c r="AC7" s="40"/>
      <c r="AD7" s="40"/>
      <c r="AE7" s="40"/>
      <c r="AF7" s="15"/>
      <c r="AG7" s="80">
        <f aca="true" t="shared" si="1" ref="AG7:AG69">H7+J7+L7+N7+P7+R7+T7+V7+X7+Z7+AB7+AD7</f>
        <v>0</v>
      </c>
      <c r="AH7" s="80">
        <f aca="true" t="shared" si="2" ref="AH7:AH69">H7+J7+L7+N7+P7+R7+T7+V7+X7</f>
        <v>0</v>
      </c>
      <c r="AI7" s="80">
        <f aca="true" t="shared" si="3" ref="AI7:AI69">I7+K7+M7+O7+Q7+S7+U7+W7+Y7</f>
        <v>0</v>
      </c>
    </row>
    <row r="8" spans="1:35" s="14" customFormat="1" ht="18.75">
      <c r="A8" s="18" t="s">
        <v>26</v>
      </c>
      <c r="B8" s="34">
        <f>B9+B10+B11+B13</f>
        <v>36219.009999999995</v>
      </c>
      <c r="C8" s="34">
        <f>C9+C10+C11+C13</f>
        <v>32675.839999999997</v>
      </c>
      <c r="D8" s="34">
        <f>D9+D10+D11+D13</f>
        <v>32675.839999999997</v>
      </c>
      <c r="E8" s="34">
        <f>E9+E10+E11+E13</f>
        <v>31969.499999999996</v>
      </c>
      <c r="F8" s="40">
        <f>E8/B8*100</f>
        <v>88.26718344869172</v>
      </c>
      <c r="G8" s="40">
        <f>E8/C8*100</f>
        <v>97.83834172281416</v>
      </c>
      <c r="H8" s="41">
        <f aca="true" t="shared" si="4" ref="H8:AE8">H9+H10+H11+H13</f>
        <v>1493.7</v>
      </c>
      <c r="I8" s="41">
        <f t="shared" si="4"/>
        <v>1084.2</v>
      </c>
      <c r="J8" s="41">
        <f t="shared" si="4"/>
        <v>2980.5499999999997</v>
      </c>
      <c r="K8" s="41">
        <f t="shared" si="4"/>
        <v>2743.0499999999997</v>
      </c>
      <c r="L8" s="41">
        <f t="shared" si="4"/>
        <v>2564.65</v>
      </c>
      <c r="M8" s="41">
        <f t="shared" si="4"/>
        <v>2527.9500000000003</v>
      </c>
      <c r="N8" s="41">
        <f t="shared" si="4"/>
        <v>2584.2000000000003</v>
      </c>
      <c r="O8" s="41">
        <f t="shared" si="4"/>
        <v>2759.3</v>
      </c>
      <c r="P8" s="41">
        <f t="shared" si="4"/>
        <v>4243.1</v>
      </c>
      <c r="Q8" s="41">
        <f t="shared" si="4"/>
        <v>3806</v>
      </c>
      <c r="R8" s="41">
        <f t="shared" si="4"/>
        <v>5337.700000000001</v>
      </c>
      <c r="S8" s="41">
        <f t="shared" si="4"/>
        <v>5512.4</v>
      </c>
      <c r="T8" s="41">
        <f t="shared" si="4"/>
        <v>4157.54</v>
      </c>
      <c r="U8" s="41">
        <f t="shared" si="4"/>
        <v>3705.6</v>
      </c>
      <c r="V8" s="41">
        <f t="shared" si="4"/>
        <v>1753.9</v>
      </c>
      <c r="W8" s="41">
        <f t="shared" si="4"/>
        <v>1731.4</v>
      </c>
      <c r="X8" s="41">
        <f t="shared" si="4"/>
        <v>2246.2</v>
      </c>
      <c r="Y8" s="41">
        <f t="shared" si="4"/>
        <v>3080.2999999999997</v>
      </c>
      <c r="Z8" s="41">
        <f t="shared" si="4"/>
        <v>2728.4</v>
      </c>
      <c r="AA8" s="41">
        <f t="shared" si="4"/>
        <v>2517.9</v>
      </c>
      <c r="AB8" s="41">
        <f t="shared" si="4"/>
        <v>2585.9</v>
      </c>
      <c r="AC8" s="41">
        <f t="shared" si="4"/>
        <v>2501.4</v>
      </c>
      <c r="AD8" s="41">
        <f t="shared" si="4"/>
        <v>3543.17</v>
      </c>
      <c r="AE8" s="41">
        <f t="shared" si="4"/>
        <v>0</v>
      </c>
      <c r="AF8" s="15"/>
      <c r="AG8" s="80">
        <f t="shared" si="1"/>
        <v>36219.01000000001</v>
      </c>
      <c r="AH8" s="80">
        <f t="shared" si="2"/>
        <v>27361.540000000005</v>
      </c>
      <c r="AI8" s="80">
        <f t="shared" si="3"/>
        <v>26950.2</v>
      </c>
    </row>
    <row r="9" spans="1:35" s="14" customFormat="1" ht="18.75">
      <c r="A9" s="19" t="s">
        <v>20</v>
      </c>
      <c r="B9" s="35">
        <f>B16+B23+B32+B38+B44+B51</f>
        <v>15.7</v>
      </c>
      <c r="C9" s="38">
        <f>C23</f>
        <v>15.7</v>
      </c>
      <c r="D9" s="38">
        <f>D23</f>
        <v>15.7</v>
      </c>
      <c r="E9" s="39">
        <f>E23</f>
        <v>15.7</v>
      </c>
      <c r="F9" s="39">
        <f>E9/B9*100</f>
        <v>100</v>
      </c>
      <c r="G9" s="39">
        <f>_xlfn.IFERROR(E9/C9*100,0)</f>
        <v>100</v>
      </c>
      <c r="H9" s="38">
        <f>H16+H23+H32+H38+H44+H51</f>
        <v>0</v>
      </c>
      <c r="I9" s="38">
        <f>I16+I23+I32+I38+I44+I51</f>
        <v>0</v>
      </c>
      <c r="J9" s="38">
        <f>J16+J23+J32+J38+J44+J51</f>
        <v>0</v>
      </c>
      <c r="K9" s="39">
        <f aca="true" t="shared" si="5" ref="K9:AE9">K16+K23+K32+K38+K44+K51</f>
        <v>0</v>
      </c>
      <c r="L9" s="39">
        <f t="shared" si="5"/>
        <v>0</v>
      </c>
      <c r="M9" s="39">
        <f t="shared" si="5"/>
        <v>0</v>
      </c>
      <c r="N9" s="39">
        <f t="shared" si="5"/>
        <v>0</v>
      </c>
      <c r="O9" s="39">
        <f t="shared" si="5"/>
        <v>0</v>
      </c>
      <c r="P9" s="39">
        <f t="shared" si="5"/>
        <v>0</v>
      </c>
      <c r="Q9" s="39">
        <f t="shared" si="5"/>
        <v>0</v>
      </c>
      <c r="R9" s="39">
        <f t="shared" si="5"/>
        <v>0</v>
      </c>
      <c r="S9" s="39">
        <f t="shared" si="5"/>
        <v>0</v>
      </c>
      <c r="T9" s="39">
        <f t="shared" si="5"/>
        <v>0</v>
      </c>
      <c r="U9" s="39">
        <f t="shared" si="5"/>
        <v>0</v>
      </c>
      <c r="V9" s="39">
        <f t="shared" si="5"/>
        <v>0</v>
      </c>
      <c r="W9" s="39">
        <f t="shared" si="5"/>
        <v>0</v>
      </c>
      <c r="X9" s="39">
        <f>X16+X23</f>
        <v>15.7</v>
      </c>
      <c r="Y9" s="39">
        <f>Y16+Y23</f>
        <v>15.7</v>
      </c>
      <c r="Z9" s="39">
        <f t="shared" si="5"/>
        <v>0</v>
      </c>
      <c r="AA9" s="39">
        <f t="shared" si="5"/>
        <v>0</v>
      </c>
      <c r="AB9" s="39">
        <f t="shared" si="5"/>
        <v>0</v>
      </c>
      <c r="AC9" s="39">
        <f t="shared" si="5"/>
        <v>0</v>
      </c>
      <c r="AD9" s="39">
        <f t="shared" si="5"/>
        <v>0</v>
      </c>
      <c r="AE9" s="39">
        <f t="shared" si="5"/>
        <v>0</v>
      </c>
      <c r="AF9" s="15"/>
      <c r="AG9" s="80">
        <f t="shared" si="1"/>
        <v>15.7</v>
      </c>
      <c r="AH9" s="80">
        <f t="shared" si="2"/>
        <v>15.7</v>
      </c>
      <c r="AI9" s="80">
        <f t="shared" si="3"/>
        <v>15.7</v>
      </c>
    </row>
    <row r="10" spans="1:35" s="14" customFormat="1" ht="18.75">
      <c r="A10" s="19" t="s">
        <v>18</v>
      </c>
      <c r="B10" s="35">
        <f>B17+B25+B29+B36+B42+B48</f>
        <v>5544.2</v>
      </c>
      <c r="C10" s="38">
        <f>C17+C25+C29+C36+C42+C48</f>
        <v>4822.9</v>
      </c>
      <c r="D10" s="39">
        <f>D17+D25+D29+D36+D42+D48</f>
        <v>4822.9</v>
      </c>
      <c r="E10" s="39">
        <f>E17+E25+E29+E36+E42+E48</f>
        <v>4822.9</v>
      </c>
      <c r="F10" s="39">
        <f>E10/B10*100</f>
        <v>86.99000757548428</v>
      </c>
      <c r="G10" s="39">
        <f>E10/C10*100</f>
        <v>100</v>
      </c>
      <c r="H10" s="38">
        <f aca="true" t="shared" si="6" ref="H10:AE10">H17+H25+H29+H36+H42+H48</f>
        <v>0</v>
      </c>
      <c r="I10" s="38">
        <f t="shared" si="6"/>
        <v>0</v>
      </c>
      <c r="J10" s="39">
        <f t="shared" si="6"/>
        <v>68</v>
      </c>
      <c r="K10" s="39">
        <f t="shared" si="6"/>
        <v>68</v>
      </c>
      <c r="L10" s="39">
        <f t="shared" si="6"/>
        <v>80.8</v>
      </c>
      <c r="M10" s="39">
        <f t="shared" si="6"/>
        <v>80.8</v>
      </c>
      <c r="N10" s="39">
        <f t="shared" si="6"/>
        <v>87.4</v>
      </c>
      <c r="O10" s="39">
        <f t="shared" si="6"/>
        <v>87.4</v>
      </c>
      <c r="P10" s="39">
        <f t="shared" si="6"/>
        <v>108.6</v>
      </c>
      <c r="Q10" s="39">
        <f t="shared" si="6"/>
        <v>108.6</v>
      </c>
      <c r="R10" s="39">
        <f t="shared" si="6"/>
        <v>1206.1</v>
      </c>
      <c r="S10" s="39">
        <f t="shared" si="6"/>
        <v>1206.1</v>
      </c>
      <c r="T10" s="39">
        <f t="shared" si="6"/>
        <v>654.4</v>
      </c>
      <c r="U10" s="39">
        <f t="shared" si="6"/>
        <v>654.4</v>
      </c>
      <c r="V10" s="39">
        <f t="shared" si="6"/>
        <v>654.4</v>
      </c>
      <c r="W10" s="39">
        <f t="shared" si="6"/>
        <v>654.4</v>
      </c>
      <c r="X10" s="39">
        <f t="shared" si="6"/>
        <v>654.4</v>
      </c>
      <c r="Y10" s="39">
        <f t="shared" si="6"/>
        <v>654.4</v>
      </c>
      <c r="Z10" s="39">
        <f t="shared" si="6"/>
        <v>654.4</v>
      </c>
      <c r="AA10" s="39">
        <f t="shared" si="6"/>
        <v>654.4</v>
      </c>
      <c r="AB10" s="39">
        <f t="shared" si="6"/>
        <v>654.4</v>
      </c>
      <c r="AC10" s="39">
        <f t="shared" si="6"/>
        <v>654.4</v>
      </c>
      <c r="AD10" s="39">
        <f t="shared" si="6"/>
        <v>721.3</v>
      </c>
      <c r="AE10" s="39">
        <f t="shared" si="6"/>
        <v>0</v>
      </c>
      <c r="AF10" s="48"/>
      <c r="AG10" s="80">
        <f t="shared" si="1"/>
        <v>5544.2</v>
      </c>
      <c r="AH10" s="80">
        <f t="shared" si="2"/>
        <v>3514.1</v>
      </c>
      <c r="AI10" s="80">
        <f t="shared" si="3"/>
        <v>3514.1</v>
      </c>
    </row>
    <row r="11" spans="1:35" s="14" customFormat="1" ht="18.75">
      <c r="A11" s="19" t="s">
        <v>19</v>
      </c>
      <c r="B11" s="35">
        <f>B18+B24+B30+B37+B43+B49</f>
        <v>30659.109999999997</v>
      </c>
      <c r="C11" s="39">
        <f>C18+C24+C30+C37+C43+C49</f>
        <v>27837.239999999998</v>
      </c>
      <c r="D11" s="39">
        <f>D18+D24+D30+D37+D43+D49</f>
        <v>27837.239999999998</v>
      </c>
      <c r="E11" s="39">
        <f>E18+E24+E30+E37+E43+E49</f>
        <v>27130.899999999998</v>
      </c>
      <c r="F11" s="39">
        <f>E11/B11*100</f>
        <v>88.49213170245321</v>
      </c>
      <c r="G11" s="39">
        <f>_xlfn.IFERROR(E11/C11*100,0)</f>
        <v>97.46260764357386</v>
      </c>
      <c r="H11" s="38">
        <f>H18+H24+H30+H37+H49</f>
        <v>1493.7</v>
      </c>
      <c r="I11" s="38">
        <f aca="true" t="shared" si="7" ref="I11:Y11">I18+I24+I30+I37+I43+I49</f>
        <v>1084.2</v>
      </c>
      <c r="J11" s="38">
        <f t="shared" si="7"/>
        <v>2912.5499999999997</v>
      </c>
      <c r="K11" s="39">
        <f t="shared" si="7"/>
        <v>2675.0499999999997</v>
      </c>
      <c r="L11" s="39">
        <f t="shared" si="7"/>
        <v>2483.85</v>
      </c>
      <c r="M11" s="39">
        <f t="shared" si="7"/>
        <v>2447.15</v>
      </c>
      <c r="N11" s="39">
        <f t="shared" si="7"/>
        <v>2496.8</v>
      </c>
      <c r="O11" s="39">
        <f t="shared" si="7"/>
        <v>2671.9</v>
      </c>
      <c r="P11" s="39">
        <f t="shared" si="7"/>
        <v>4134.5</v>
      </c>
      <c r="Q11" s="39">
        <f t="shared" si="7"/>
        <v>3697.4</v>
      </c>
      <c r="R11" s="39">
        <f t="shared" si="7"/>
        <v>4131.6</v>
      </c>
      <c r="S11" s="39">
        <f t="shared" si="7"/>
        <v>4306.3</v>
      </c>
      <c r="T11" s="39">
        <f t="shared" si="7"/>
        <v>3503.14</v>
      </c>
      <c r="U11" s="39">
        <f t="shared" si="7"/>
        <v>3051.2</v>
      </c>
      <c r="V11" s="39">
        <f t="shared" si="7"/>
        <v>1099.5</v>
      </c>
      <c r="W11" s="39">
        <f t="shared" si="7"/>
        <v>1077</v>
      </c>
      <c r="X11" s="39">
        <f t="shared" si="7"/>
        <v>1576.1</v>
      </c>
      <c r="Y11" s="39">
        <f t="shared" si="7"/>
        <v>2410.2</v>
      </c>
      <c r="Z11" s="39">
        <f>Z18+Z25+Z30+Z37+Z43+Z49</f>
        <v>2074</v>
      </c>
      <c r="AA11" s="39">
        <f>AA18+AA24+AA30+AA37+AA43+AA49</f>
        <v>1863.5</v>
      </c>
      <c r="AB11" s="39">
        <f>AB18+AB25+AB30+AB37+AB43+AB49</f>
        <v>1931.5</v>
      </c>
      <c r="AC11" s="39">
        <f>AC18+AC24+AC30+AC37+AC43+AC49</f>
        <v>1847</v>
      </c>
      <c r="AD11" s="39">
        <f>AD18+AD24+AD30+AD37+AD43+AD49</f>
        <v>2821.87</v>
      </c>
      <c r="AE11" s="39">
        <f>AE18+AE24+AE30+AE37+AE43+AE49</f>
        <v>0</v>
      </c>
      <c r="AF11" s="48"/>
      <c r="AG11" s="80">
        <f t="shared" si="1"/>
        <v>30659.109999999997</v>
      </c>
      <c r="AH11" s="80">
        <f t="shared" si="2"/>
        <v>23831.739999999998</v>
      </c>
      <c r="AI11" s="80">
        <f t="shared" si="3"/>
        <v>23420.4</v>
      </c>
    </row>
    <row r="12" spans="1:35" s="14" customFormat="1" ht="18.75" hidden="1">
      <c r="A12" s="19" t="s">
        <v>20</v>
      </c>
      <c r="B12" s="35"/>
      <c r="C12" s="39"/>
      <c r="D12" s="39"/>
      <c r="E12" s="40"/>
      <c r="F12" s="39" t="e">
        <f>E12/B12*100</f>
        <v>#DIV/0!</v>
      </c>
      <c r="G12" s="39">
        <f>_xlfn.IFERROR(E12/C12*100,0)</f>
        <v>0</v>
      </c>
      <c r="H12" s="38"/>
      <c r="I12" s="41"/>
      <c r="J12" s="38"/>
      <c r="K12" s="39"/>
      <c r="L12" s="38"/>
      <c r="M12" s="40"/>
      <c r="N12" s="38"/>
      <c r="O12" s="40"/>
      <c r="P12" s="38"/>
      <c r="Q12" s="40"/>
      <c r="R12" s="38"/>
      <c r="S12" s="40"/>
      <c r="T12" s="38"/>
      <c r="U12" s="40"/>
      <c r="V12" s="38"/>
      <c r="W12" s="40"/>
      <c r="X12" s="38"/>
      <c r="Y12" s="40"/>
      <c r="Z12" s="38"/>
      <c r="AA12" s="40"/>
      <c r="AB12" s="38"/>
      <c r="AC12" s="40"/>
      <c r="AD12" s="38"/>
      <c r="AE12" s="40"/>
      <c r="AF12" s="15"/>
      <c r="AG12" s="80">
        <f t="shared" si="1"/>
        <v>0</v>
      </c>
      <c r="AH12" s="80">
        <f t="shared" si="2"/>
        <v>0</v>
      </c>
      <c r="AI12" s="80">
        <f t="shared" si="3"/>
        <v>0</v>
      </c>
    </row>
    <row r="13" spans="1:35" s="14" customFormat="1" ht="18.75">
      <c r="A13" s="19" t="s">
        <v>21</v>
      </c>
      <c r="B13" s="35">
        <f>B20+B26+B33+B39+B45+B52</f>
        <v>0</v>
      </c>
      <c r="C13" s="39">
        <v>0</v>
      </c>
      <c r="D13" s="39">
        <v>0</v>
      </c>
      <c r="E13" s="39">
        <f>I13+K13+M13+O13+Q13+S13+U13+W13+Y13+AA13+AC13+AE13</f>
        <v>0</v>
      </c>
      <c r="F13" s="39">
        <f>_xlfn.IFERROR(E13/B13*100,0)</f>
        <v>0</v>
      </c>
      <c r="G13" s="39">
        <f>_xlfn.IFERROR(E13/C13*100,0)</f>
        <v>0</v>
      </c>
      <c r="H13" s="38">
        <v>0</v>
      </c>
      <c r="I13" s="38">
        <v>0</v>
      </c>
      <c r="J13" s="38">
        <v>0</v>
      </c>
      <c r="K13" s="39">
        <f>K20+K26+K33+K39+K45+K52</f>
        <v>0</v>
      </c>
      <c r="L13" s="39">
        <f aca="true" t="shared" si="8" ref="L13:AE13">L20+L26+L33+L39+L45+L52</f>
        <v>0</v>
      </c>
      <c r="M13" s="39">
        <f t="shared" si="8"/>
        <v>0</v>
      </c>
      <c r="N13" s="39">
        <f t="shared" si="8"/>
        <v>0</v>
      </c>
      <c r="O13" s="39">
        <f t="shared" si="8"/>
        <v>0</v>
      </c>
      <c r="P13" s="39">
        <f t="shared" si="8"/>
        <v>0</v>
      </c>
      <c r="Q13" s="39">
        <f t="shared" si="8"/>
        <v>0</v>
      </c>
      <c r="R13" s="39">
        <f t="shared" si="8"/>
        <v>0</v>
      </c>
      <c r="S13" s="39">
        <f t="shared" si="8"/>
        <v>0</v>
      </c>
      <c r="T13" s="39">
        <f t="shared" si="8"/>
        <v>0</v>
      </c>
      <c r="U13" s="39">
        <f t="shared" si="8"/>
        <v>0</v>
      </c>
      <c r="V13" s="39">
        <f t="shared" si="8"/>
        <v>0</v>
      </c>
      <c r="W13" s="39">
        <f t="shared" si="8"/>
        <v>0</v>
      </c>
      <c r="X13" s="39">
        <f t="shared" si="8"/>
        <v>0</v>
      </c>
      <c r="Y13" s="39">
        <f t="shared" si="8"/>
        <v>0</v>
      </c>
      <c r="Z13" s="39">
        <f t="shared" si="8"/>
        <v>0</v>
      </c>
      <c r="AA13" s="39">
        <f t="shared" si="8"/>
        <v>0</v>
      </c>
      <c r="AB13" s="39">
        <f t="shared" si="8"/>
        <v>0</v>
      </c>
      <c r="AC13" s="39">
        <f t="shared" si="8"/>
        <v>0</v>
      </c>
      <c r="AD13" s="39">
        <f t="shared" si="8"/>
        <v>0</v>
      </c>
      <c r="AE13" s="39">
        <f t="shared" si="8"/>
        <v>0</v>
      </c>
      <c r="AF13" s="15"/>
      <c r="AG13" s="80">
        <f t="shared" si="1"/>
        <v>0</v>
      </c>
      <c r="AH13" s="80">
        <f t="shared" si="2"/>
        <v>0</v>
      </c>
      <c r="AI13" s="80">
        <f t="shared" si="3"/>
        <v>0</v>
      </c>
    </row>
    <row r="14" spans="1:35" s="14" customFormat="1" ht="123" customHeight="1">
      <c r="A14" s="19" t="s">
        <v>35</v>
      </c>
      <c r="B14" s="35"/>
      <c r="C14" s="39"/>
      <c r="D14" s="39"/>
      <c r="E14" s="40"/>
      <c r="F14" s="40"/>
      <c r="G14" s="40"/>
      <c r="H14" s="41"/>
      <c r="I14" s="41"/>
      <c r="J14" s="41"/>
      <c r="K14" s="40"/>
      <c r="L14" s="41"/>
      <c r="M14" s="40"/>
      <c r="N14" s="41"/>
      <c r="O14" s="40"/>
      <c r="P14" s="41"/>
      <c r="Q14" s="40"/>
      <c r="R14" s="41"/>
      <c r="S14" s="40"/>
      <c r="T14" s="41"/>
      <c r="U14" s="40"/>
      <c r="V14" s="41"/>
      <c r="W14" s="40"/>
      <c r="X14" s="41"/>
      <c r="Y14" s="40"/>
      <c r="Z14" s="41"/>
      <c r="AA14" s="40"/>
      <c r="AB14" s="41"/>
      <c r="AC14" s="40"/>
      <c r="AD14" s="41"/>
      <c r="AE14" s="40"/>
      <c r="AF14" s="15"/>
      <c r="AG14" s="80">
        <f t="shared" si="1"/>
        <v>0</v>
      </c>
      <c r="AH14" s="80">
        <f t="shared" si="2"/>
        <v>0</v>
      </c>
      <c r="AI14" s="80">
        <f t="shared" si="3"/>
        <v>0</v>
      </c>
    </row>
    <row r="15" spans="1:35" s="14" customFormat="1" ht="18.75">
      <c r="A15" s="15" t="s">
        <v>26</v>
      </c>
      <c r="B15" s="36">
        <f>B17+B18+B16+B20</f>
        <v>401</v>
      </c>
      <c r="C15" s="40">
        <f>C16+C17+C18+C20</f>
        <v>392</v>
      </c>
      <c r="D15" s="40">
        <f>D16+D17+D18+D20</f>
        <v>392</v>
      </c>
      <c r="E15" s="40">
        <f>E16+E17+E18+E20</f>
        <v>392</v>
      </c>
      <c r="F15" s="40">
        <f>E15/B15*100</f>
        <v>97.75561097256858</v>
      </c>
      <c r="G15" s="40">
        <f>E15/C15*100</f>
        <v>100</v>
      </c>
      <c r="H15" s="41">
        <f>H17+H18+H16+H20</f>
        <v>12</v>
      </c>
      <c r="I15" s="41">
        <f>I17+I18+I16+I20</f>
        <v>12</v>
      </c>
      <c r="J15" s="40">
        <f aca="true" t="shared" si="9" ref="J15:AE15">J17+J18+J16+J20</f>
        <v>7</v>
      </c>
      <c r="K15" s="40">
        <f t="shared" si="9"/>
        <v>7</v>
      </c>
      <c r="L15" s="40">
        <f t="shared" si="9"/>
        <v>11</v>
      </c>
      <c r="M15" s="40">
        <f t="shared" si="9"/>
        <v>11</v>
      </c>
      <c r="N15" s="40">
        <f t="shared" si="9"/>
        <v>11</v>
      </c>
      <c r="O15" s="40">
        <f t="shared" si="9"/>
        <v>11</v>
      </c>
      <c r="P15" s="40">
        <f t="shared" si="9"/>
        <v>36</v>
      </c>
      <c r="Q15" s="40">
        <f t="shared" si="9"/>
        <v>36</v>
      </c>
      <c r="R15" s="40">
        <f t="shared" si="9"/>
        <v>260</v>
      </c>
      <c r="S15" s="40">
        <f t="shared" si="9"/>
        <v>260</v>
      </c>
      <c r="T15" s="40">
        <f t="shared" si="9"/>
        <v>11</v>
      </c>
      <c r="U15" s="40">
        <f t="shared" si="9"/>
        <v>11</v>
      </c>
      <c r="V15" s="40">
        <f t="shared" si="9"/>
        <v>11</v>
      </c>
      <c r="W15" s="40">
        <f t="shared" si="9"/>
        <v>11</v>
      </c>
      <c r="X15" s="40">
        <f t="shared" si="9"/>
        <v>11</v>
      </c>
      <c r="Y15" s="40">
        <f t="shared" si="9"/>
        <v>11</v>
      </c>
      <c r="Z15" s="40">
        <f t="shared" si="9"/>
        <v>11</v>
      </c>
      <c r="AA15" s="40">
        <f t="shared" si="9"/>
        <v>11</v>
      </c>
      <c r="AB15" s="40">
        <f t="shared" si="9"/>
        <v>11</v>
      </c>
      <c r="AC15" s="40">
        <f t="shared" si="9"/>
        <v>11</v>
      </c>
      <c r="AD15" s="40">
        <f t="shared" si="9"/>
        <v>9</v>
      </c>
      <c r="AE15" s="40">
        <f t="shared" si="9"/>
        <v>0</v>
      </c>
      <c r="AF15" s="96" t="s">
        <v>71</v>
      </c>
      <c r="AG15" s="80">
        <f t="shared" si="1"/>
        <v>401</v>
      </c>
      <c r="AH15" s="80">
        <f t="shared" si="2"/>
        <v>370</v>
      </c>
      <c r="AI15" s="80">
        <f t="shared" si="3"/>
        <v>370</v>
      </c>
    </row>
    <row r="16" spans="1:35" s="14" customFormat="1" ht="26.25" customHeight="1">
      <c r="A16" s="20" t="s">
        <v>20</v>
      </c>
      <c r="B16" s="33">
        <v>0</v>
      </c>
      <c r="C16" s="39">
        <v>0</v>
      </c>
      <c r="D16" s="39">
        <v>0</v>
      </c>
      <c r="E16" s="39">
        <f>I16+K16+M16+O16+Q16+S16+U16+W16+Y16+AA16+AC16+AE16</f>
        <v>0</v>
      </c>
      <c r="F16" s="39">
        <f>_xlfn.IFERROR(E16/B16*100,0)</f>
        <v>0</v>
      </c>
      <c r="G16" s="39">
        <f>_xlfn.IFERROR(E16/C16*100,0)</f>
        <v>0</v>
      </c>
      <c r="H16" s="38">
        <v>0</v>
      </c>
      <c r="I16" s="38">
        <v>0</v>
      </c>
      <c r="J16" s="39">
        <v>0</v>
      </c>
      <c r="K16" s="39">
        <v>0</v>
      </c>
      <c r="L16" s="39">
        <v>0</v>
      </c>
      <c r="M16" s="40"/>
      <c r="N16" s="39">
        <v>0</v>
      </c>
      <c r="O16" s="40"/>
      <c r="P16" s="39">
        <v>0</v>
      </c>
      <c r="Q16" s="39"/>
      <c r="R16" s="39">
        <v>0</v>
      </c>
      <c r="S16" s="40"/>
      <c r="T16" s="39">
        <v>0</v>
      </c>
      <c r="U16" s="40"/>
      <c r="V16" s="39">
        <v>0</v>
      </c>
      <c r="W16" s="40"/>
      <c r="X16" s="39">
        <v>0</v>
      </c>
      <c r="Y16" s="40"/>
      <c r="Z16" s="39">
        <v>0</v>
      </c>
      <c r="AA16" s="40"/>
      <c r="AB16" s="39">
        <v>0</v>
      </c>
      <c r="AC16" s="40"/>
      <c r="AD16" s="39">
        <v>0</v>
      </c>
      <c r="AE16" s="40"/>
      <c r="AF16" s="97"/>
      <c r="AG16" s="80">
        <f t="shared" si="1"/>
        <v>0</v>
      </c>
      <c r="AH16" s="80">
        <f t="shared" si="2"/>
        <v>0</v>
      </c>
      <c r="AI16" s="80">
        <f t="shared" si="3"/>
        <v>0</v>
      </c>
    </row>
    <row r="17" spans="1:35" s="14" customFormat="1" ht="18.75">
      <c r="A17" s="20" t="s">
        <v>18</v>
      </c>
      <c r="B17" s="33">
        <f>H17+J17+L17+N17+P17+R17+T17+V17+X17+Z17+AB17+AD17</f>
        <v>340.9</v>
      </c>
      <c r="C17" s="39">
        <f>H17+J17+L17+N17+P17+R17+T17+V17+X17+Z17+AB17</f>
        <v>331.9</v>
      </c>
      <c r="D17" s="39">
        <f>C17</f>
        <v>331.9</v>
      </c>
      <c r="E17" s="39">
        <f>I17+K17+M17+O17+Q17+S17+U17+W17+Y17+AA17+AC17+AE17</f>
        <v>331.9</v>
      </c>
      <c r="F17" s="39">
        <f>E17/B17*100</f>
        <v>97.35992959812262</v>
      </c>
      <c r="G17" s="39">
        <f>_xlfn.IFERROR(E17/C17*100,0)</f>
        <v>100</v>
      </c>
      <c r="H17" s="38">
        <v>0</v>
      </c>
      <c r="I17" s="38">
        <v>0</v>
      </c>
      <c r="J17" s="39">
        <v>0</v>
      </c>
      <c r="K17" s="39">
        <v>0</v>
      </c>
      <c r="L17" s="39">
        <v>11</v>
      </c>
      <c r="M17" s="39">
        <v>11</v>
      </c>
      <c r="N17" s="39">
        <v>11</v>
      </c>
      <c r="O17" s="39">
        <v>11</v>
      </c>
      <c r="P17" s="39">
        <v>32.2</v>
      </c>
      <c r="Q17" s="39">
        <v>32.2</v>
      </c>
      <c r="R17" s="39">
        <v>222.7</v>
      </c>
      <c r="S17" s="39">
        <v>222.7</v>
      </c>
      <c r="T17" s="39">
        <v>11</v>
      </c>
      <c r="U17" s="39">
        <v>11</v>
      </c>
      <c r="V17" s="39">
        <v>11</v>
      </c>
      <c r="W17" s="39">
        <v>11</v>
      </c>
      <c r="X17" s="39">
        <v>11</v>
      </c>
      <c r="Y17" s="39">
        <v>11</v>
      </c>
      <c r="Z17" s="39">
        <v>11</v>
      </c>
      <c r="AA17" s="39">
        <v>11</v>
      </c>
      <c r="AB17" s="39">
        <v>11</v>
      </c>
      <c r="AC17" s="39">
        <v>11</v>
      </c>
      <c r="AD17" s="39">
        <v>9</v>
      </c>
      <c r="AE17" s="40"/>
      <c r="AF17" s="97"/>
      <c r="AG17" s="80">
        <f t="shared" si="1"/>
        <v>340.9</v>
      </c>
      <c r="AH17" s="80">
        <f t="shared" si="2"/>
        <v>309.9</v>
      </c>
      <c r="AI17" s="80">
        <f t="shared" si="3"/>
        <v>309.9</v>
      </c>
    </row>
    <row r="18" spans="1:35" s="14" customFormat="1" ht="18.75">
      <c r="A18" s="20" t="s">
        <v>19</v>
      </c>
      <c r="B18" s="33">
        <f>H18+J18+L18+N18+P18+R18+T18+V18+X18+Z18+AB18+AD18</f>
        <v>60.099999999999994</v>
      </c>
      <c r="C18" s="39">
        <f>H18+J18+L18+N18+P18+R18+T18+V18+X18+Z18+AB18</f>
        <v>60.099999999999994</v>
      </c>
      <c r="D18" s="39">
        <f>C18</f>
        <v>60.099999999999994</v>
      </c>
      <c r="E18" s="39">
        <f>I18+K18+M18+O18+Q18+S18+U18+W18+Y18+AA18+AC18+AE18</f>
        <v>60.099999999999994</v>
      </c>
      <c r="F18" s="39">
        <f>E18/B18*100</f>
        <v>100</v>
      </c>
      <c r="G18" s="38">
        <f>_xlfn.IFERROR(E18/C18*100,0)</f>
        <v>100</v>
      </c>
      <c r="H18" s="38">
        <v>12</v>
      </c>
      <c r="I18" s="38">
        <v>12</v>
      </c>
      <c r="J18" s="39">
        <v>7</v>
      </c>
      <c r="K18" s="39">
        <v>7</v>
      </c>
      <c r="L18" s="39">
        <v>0</v>
      </c>
      <c r="M18" s="40"/>
      <c r="N18" s="39">
        <v>0</v>
      </c>
      <c r="O18" s="40"/>
      <c r="P18" s="39">
        <v>3.8</v>
      </c>
      <c r="Q18" s="39">
        <v>3.8</v>
      </c>
      <c r="R18" s="39">
        <v>37.3</v>
      </c>
      <c r="S18" s="39">
        <v>37.3</v>
      </c>
      <c r="T18" s="39">
        <v>0</v>
      </c>
      <c r="U18" s="39">
        <v>0</v>
      </c>
      <c r="V18" s="39">
        <v>0</v>
      </c>
      <c r="W18" s="40"/>
      <c r="X18" s="39">
        <v>0</v>
      </c>
      <c r="Y18" s="40"/>
      <c r="Z18" s="39">
        <v>0</v>
      </c>
      <c r="AA18" s="40"/>
      <c r="AB18" s="39">
        <v>0</v>
      </c>
      <c r="AC18" s="40"/>
      <c r="AD18" s="39">
        <v>0</v>
      </c>
      <c r="AE18" s="40"/>
      <c r="AF18" s="97"/>
      <c r="AG18" s="80">
        <f t="shared" si="1"/>
        <v>60.099999999999994</v>
      </c>
      <c r="AH18" s="80">
        <f t="shared" si="2"/>
        <v>60.099999999999994</v>
      </c>
      <c r="AI18" s="80">
        <f t="shared" si="3"/>
        <v>60.099999999999994</v>
      </c>
    </row>
    <row r="19" spans="1:35" s="54" customFormat="1" ht="18.75">
      <c r="A19" s="50" t="s">
        <v>67</v>
      </c>
      <c r="B19" s="51">
        <v>60.1</v>
      </c>
      <c r="C19" s="52">
        <f>H19+J19+L19+N19+P19+R19+T19+V19+X19+Z19+AB19+AD19</f>
        <v>60.099999999999994</v>
      </c>
      <c r="D19" s="52">
        <f>C19</f>
        <v>60.099999999999994</v>
      </c>
      <c r="E19" s="52">
        <f>I19+K19+M19+O19+Q19+S19+U19+W19+Y19+AA19+AC19+AE19</f>
        <v>60.099999999999994</v>
      </c>
      <c r="F19" s="52">
        <f>E19/B19*100</f>
        <v>99.99999999999999</v>
      </c>
      <c r="G19" s="52">
        <f>E19/C19*100</f>
        <v>100</v>
      </c>
      <c r="H19" s="52">
        <v>12</v>
      </c>
      <c r="I19" s="52">
        <v>12</v>
      </c>
      <c r="J19" s="52">
        <v>7</v>
      </c>
      <c r="K19" s="52">
        <v>7</v>
      </c>
      <c r="L19" s="52">
        <v>0</v>
      </c>
      <c r="M19" s="53"/>
      <c r="N19" s="52">
        <v>0</v>
      </c>
      <c r="O19" s="53"/>
      <c r="P19" s="52">
        <v>3.8</v>
      </c>
      <c r="Q19" s="52">
        <v>3.8</v>
      </c>
      <c r="R19" s="52">
        <v>37.3</v>
      </c>
      <c r="S19" s="52">
        <v>37.3</v>
      </c>
      <c r="T19" s="52"/>
      <c r="U19" s="53"/>
      <c r="V19" s="52"/>
      <c r="W19" s="53"/>
      <c r="X19" s="52"/>
      <c r="Y19" s="53"/>
      <c r="Z19" s="52"/>
      <c r="AA19" s="53"/>
      <c r="AB19" s="52"/>
      <c r="AC19" s="53"/>
      <c r="AD19" s="52"/>
      <c r="AE19" s="53"/>
      <c r="AF19" s="97"/>
      <c r="AG19" s="80">
        <f t="shared" si="1"/>
        <v>60.099999999999994</v>
      </c>
      <c r="AH19" s="80">
        <f t="shared" si="2"/>
        <v>60.099999999999994</v>
      </c>
      <c r="AI19" s="80">
        <f t="shared" si="3"/>
        <v>60.099999999999994</v>
      </c>
    </row>
    <row r="20" spans="1:35" s="14" customFormat="1" ht="18.75">
      <c r="A20" s="20" t="s">
        <v>21</v>
      </c>
      <c r="B20" s="33">
        <v>0</v>
      </c>
      <c r="C20" s="39">
        <v>0</v>
      </c>
      <c r="D20" s="39">
        <v>0</v>
      </c>
      <c r="E20" s="39">
        <f>I20+K20+M20+O20+Q20+S20+U20+W20+Y20+AA20+AC20+AE20</f>
        <v>0</v>
      </c>
      <c r="F20" s="39">
        <f>_xlfn.IFERROR(E20/B20*100,0)</f>
        <v>0</v>
      </c>
      <c r="G20" s="39">
        <f>_xlfn.IFERROR(E20/C20*100,0)</f>
        <v>0</v>
      </c>
      <c r="H20" s="38">
        <v>0</v>
      </c>
      <c r="I20" s="38">
        <v>0</v>
      </c>
      <c r="J20" s="38">
        <v>0</v>
      </c>
      <c r="K20" s="38">
        <v>0</v>
      </c>
      <c r="L20" s="38">
        <v>0</v>
      </c>
      <c r="M20" s="38"/>
      <c r="N20" s="38">
        <v>0</v>
      </c>
      <c r="O20" s="38"/>
      <c r="P20" s="38">
        <v>0</v>
      </c>
      <c r="Q20" s="38"/>
      <c r="R20" s="38">
        <v>0</v>
      </c>
      <c r="S20" s="38"/>
      <c r="T20" s="38">
        <v>0</v>
      </c>
      <c r="U20" s="38"/>
      <c r="V20" s="38">
        <v>0</v>
      </c>
      <c r="W20" s="38"/>
      <c r="X20" s="38">
        <v>0</v>
      </c>
      <c r="Y20" s="38"/>
      <c r="Z20" s="38">
        <v>0</v>
      </c>
      <c r="AA20" s="38"/>
      <c r="AB20" s="38">
        <v>0</v>
      </c>
      <c r="AC20" s="38"/>
      <c r="AD20" s="38">
        <v>0</v>
      </c>
      <c r="AE20" s="38"/>
      <c r="AF20" s="98"/>
      <c r="AG20" s="80">
        <f t="shared" si="1"/>
        <v>0</v>
      </c>
      <c r="AH20" s="80">
        <f t="shared" si="2"/>
        <v>0</v>
      </c>
      <c r="AI20" s="80">
        <f t="shared" si="3"/>
        <v>0</v>
      </c>
    </row>
    <row r="21" spans="1:35" s="14" customFormat="1" ht="56.25">
      <c r="A21" s="20" t="s">
        <v>36</v>
      </c>
      <c r="B21" s="36"/>
      <c r="C21" s="39"/>
      <c r="D21" s="39"/>
      <c r="E21" s="40"/>
      <c r="F21" s="40"/>
      <c r="G21" s="40"/>
      <c r="H21" s="41"/>
      <c r="I21" s="41"/>
      <c r="J21" s="40"/>
      <c r="K21" s="40"/>
      <c r="L21" s="40"/>
      <c r="M21" s="40"/>
      <c r="N21" s="40"/>
      <c r="O21" s="40"/>
      <c r="P21" s="40"/>
      <c r="Q21" s="40"/>
      <c r="R21" s="40"/>
      <c r="S21" s="40"/>
      <c r="T21" s="40"/>
      <c r="U21" s="40"/>
      <c r="V21" s="40"/>
      <c r="W21" s="40"/>
      <c r="X21" s="40"/>
      <c r="Y21" s="40"/>
      <c r="Z21" s="40"/>
      <c r="AA21" s="40"/>
      <c r="AB21" s="40"/>
      <c r="AC21" s="40"/>
      <c r="AD21" s="40"/>
      <c r="AE21" s="40"/>
      <c r="AF21" s="15"/>
      <c r="AG21" s="80">
        <f t="shared" si="1"/>
        <v>0</v>
      </c>
      <c r="AH21" s="80">
        <f t="shared" si="2"/>
        <v>0</v>
      </c>
      <c r="AI21" s="80">
        <f t="shared" si="3"/>
        <v>0</v>
      </c>
    </row>
    <row r="22" spans="1:35" s="14" customFormat="1" ht="18.75">
      <c r="A22" s="15" t="s">
        <v>26</v>
      </c>
      <c r="B22" s="36">
        <f>B23+B24+B25+B26</f>
        <v>15.7</v>
      </c>
      <c r="C22" s="36">
        <f>C23+C24+C25+C26</f>
        <v>15.7</v>
      </c>
      <c r="D22" s="36">
        <f aca="true" t="shared" si="10" ref="D22:AE22">D23+D24+D25+D26</f>
        <v>15.7</v>
      </c>
      <c r="E22" s="36">
        <f>E23+E24+E25+E26</f>
        <v>15.7</v>
      </c>
      <c r="F22" s="40">
        <f>E22/B22*100</f>
        <v>100</v>
      </c>
      <c r="G22" s="40">
        <f>_xlfn.IFERROR(E22/C22*100,0)</f>
        <v>100</v>
      </c>
      <c r="H22" s="34">
        <f>H23+H24+H25+H26</f>
        <v>0</v>
      </c>
      <c r="I22" s="34">
        <f>I23+I24+I25+I26</f>
        <v>0</v>
      </c>
      <c r="J22" s="36">
        <f t="shared" si="10"/>
        <v>0</v>
      </c>
      <c r="K22" s="36">
        <f t="shared" si="10"/>
        <v>0</v>
      </c>
      <c r="L22" s="36">
        <f t="shared" si="10"/>
        <v>0</v>
      </c>
      <c r="M22" s="36">
        <f t="shared" si="10"/>
        <v>0</v>
      </c>
      <c r="N22" s="36">
        <f t="shared" si="10"/>
        <v>0</v>
      </c>
      <c r="O22" s="36">
        <f t="shared" si="10"/>
        <v>0</v>
      </c>
      <c r="P22" s="36">
        <f t="shared" si="10"/>
        <v>0</v>
      </c>
      <c r="Q22" s="36">
        <f t="shared" si="10"/>
        <v>0</v>
      </c>
      <c r="R22" s="36">
        <f t="shared" si="10"/>
        <v>0</v>
      </c>
      <c r="S22" s="36">
        <f t="shared" si="10"/>
        <v>0</v>
      </c>
      <c r="T22" s="36">
        <f t="shared" si="10"/>
        <v>0</v>
      </c>
      <c r="U22" s="36">
        <f t="shared" si="10"/>
        <v>0</v>
      </c>
      <c r="V22" s="36">
        <f t="shared" si="10"/>
        <v>0</v>
      </c>
      <c r="W22" s="36">
        <f t="shared" si="10"/>
        <v>0</v>
      </c>
      <c r="X22" s="36">
        <f t="shared" si="10"/>
        <v>15.7</v>
      </c>
      <c r="Y22" s="36">
        <f t="shared" si="10"/>
        <v>15.7</v>
      </c>
      <c r="Z22" s="36">
        <f t="shared" si="10"/>
        <v>0</v>
      </c>
      <c r="AA22" s="36">
        <f t="shared" si="10"/>
        <v>0</v>
      </c>
      <c r="AB22" s="36">
        <f t="shared" si="10"/>
        <v>0</v>
      </c>
      <c r="AC22" s="36">
        <f t="shared" si="10"/>
        <v>0</v>
      </c>
      <c r="AD22" s="36">
        <f t="shared" si="10"/>
        <v>0</v>
      </c>
      <c r="AE22" s="36">
        <f t="shared" si="10"/>
        <v>0</v>
      </c>
      <c r="AF22" s="112" t="s">
        <v>78</v>
      </c>
      <c r="AG22" s="80">
        <f t="shared" si="1"/>
        <v>15.7</v>
      </c>
      <c r="AH22" s="80">
        <f t="shared" si="2"/>
        <v>15.7</v>
      </c>
      <c r="AI22" s="80">
        <f t="shared" si="3"/>
        <v>15.7</v>
      </c>
    </row>
    <row r="23" spans="1:35" s="14" customFormat="1" ht="18.75">
      <c r="A23" s="20" t="s">
        <v>20</v>
      </c>
      <c r="B23" s="33">
        <f>H23+J23+L23+N23+P23+R23+T23+V23+X23+Z23+AB23+AD23</f>
        <v>15.7</v>
      </c>
      <c r="C23" s="39">
        <f>X23</f>
        <v>15.7</v>
      </c>
      <c r="D23" s="39">
        <v>15.7</v>
      </c>
      <c r="E23" s="39">
        <f>Y23</f>
        <v>15.7</v>
      </c>
      <c r="F23" s="39">
        <f>E23/B23*100</f>
        <v>100</v>
      </c>
      <c r="G23" s="39">
        <f>_xlfn.IFERROR(E23/C23*100,0)</f>
        <v>100</v>
      </c>
      <c r="H23" s="38">
        <v>0</v>
      </c>
      <c r="I23" s="38">
        <v>0</v>
      </c>
      <c r="J23" s="39">
        <v>0</v>
      </c>
      <c r="K23" s="40"/>
      <c r="L23" s="39">
        <v>0</v>
      </c>
      <c r="M23" s="40"/>
      <c r="N23" s="39">
        <v>0</v>
      </c>
      <c r="O23" s="40"/>
      <c r="P23" s="39">
        <v>0</v>
      </c>
      <c r="Q23" s="40"/>
      <c r="R23" s="39">
        <v>0</v>
      </c>
      <c r="S23" s="40"/>
      <c r="T23" s="39">
        <v>0</v>
      </c>
      <c r="U23" s="40"/>
      <c r="V23" s="39">
        <v>0</v>
      </c>
      <c r="W23" s="40"/>
      <c r="X23" s="39">
        <v>15.7</v>
      </c>
      <c r="Y23" s="39">
        <v>15.7</v>
      </c>
      <c r="Z23" s="39">
        <v>0</v>
      </c>
      <c r="AA23" s="40"/>
      <c r="AB23" s="39">
        <v>0</v>
      </c>
      <c r="AC23" s="40"/>
      <c r="AD23" s="39">
        <v>0</v>
      </c>
      <c r="AE23" s="40"/>
      <c r="AF23" s="113"/>
      <c r="AG23" s="80">
        <f t="shared" si="1"/>
        <v>15.7</v>
      </c>
      <c r="AH23" s="80">
        <f t="shared" si="2"/>
        <v>15.7</v>
      </c>
      <c r="AI23" s="80">
        <f t="shared" si="3"/>
        <v>15.7</v>
      </c>
    </row>
    <row r="24" spans="1:35" s="14" customFormat="1" ht="18.75">
      <c r="A24" s="20" t="s">
        <v>19</v>
      </c>
      <c r="B24" s="33">
        <f>H24+J24+L24+N24+P24+R24+T24+V24+X24+Z24+AB24+AD24</f>
        <v>0</v>
      </c>
      <c r="C24" s="39">
        <f>H24</f>
        <v>0</v>
      </c>
      <c r="D24" s="39">
        <v>0</v>
      </c>
      <c r="E24" s="39">
        <v>0</v>
      </c>
      <c r="F24" s="39">
        <f>_xlfn.IFERROR(E24/B24*100,0)</f>
        <v>0</v>
      </c>
      <c r="G24" s="39">
        <f>_xlfn.IFERROR(E24/C24*100,0)</f>
        <v>0</v>
      </c>
      <c r="H24" s="38">
        <v>0</v>
      </c>
      <c r="I24" s="38">
        <v>0</v>
      </c>
      <c r="J24" s="39">
        <v>0</v>
      </c>
      <c r="K24" s="40"/>
      <c r="L24" s="39">
        <v>0</v>
      </c>
      <c r="M24" s="40"/>
      <c r="N24" s="39">
        <v>0</v>
      </c>
      <c r="O24" s="40"/>
      <c r="P24" s="39">
        <v>0</v>
      </c>
      <c r="Q24" s="40"/>
      <c r="R24" s="39">
        <v>0</v>
      </c>
      <c r="S24" s="40"/>
      <c r="T24" s="39">
        <v>0</v>
      </c>
      <c r="U24" s="40"/>
      <c r="V24" s="39">
        <v>0</v>
      </c>
      <c r="W24" s="40"/>
      <c r="X24" s="39">
        <v>0</v>
      </c>
      <c r="Y24" s="40"/>
      <c r="Z24" s="39">
        <v>0</v>
      </c>
      <c r="AA24" s="40"/>
      <c r="AB24" s="39">
        <v>0</v>
      </c>
      <c r="AC24" s="40"/>
      <c r="AD24" s="39">
        <v>0</v>
      </c>
      <c r="AE24" s="40"/>
      <c r="AF24" s="114"/>
      <c r="AG24" s="80">
        <f t="shared" si="1"/>
        <v>0</v>
      </c>
      <c r="AH24" s="80">
        <f t="shared" si="2"/>
        <v>0</v>
      </c>
      <c r="AI24" s="80">
        <f t="shared" si="3"/>
        <v>0</v>
      </c>
    </row>
    <row r="25" spans="1:35" s="14" customFormat="1" ht="20.25" customHeight="1">
      <c r="A25" s="20" t="s">
        <v>18</v>
      </c>
      <c r="B25" s="33">
        <f>H25+J25+L25+N25+P25+R25+T25+V25+X25+Z25+AB25+AD25</f>
        <v>0</v>
      </c>
      <c r="C25" s="39">
        <f>H25</f>
        <v>0</v>
      </c>
      <c r="D25" s="39">
        <v>0</v>
      </c>
      <c r="E25" s="39">
        <v>0</v>
      </c>
      <c r="F25" s="39">
        <f>_xlfn.IFERROR(E25/B25*100,0)</f>
        <v>0</v>
      </c>
      <c r="G25" s="39">
        <f>_xlfn.IFERROR(E25/C25*100,0)</f>
        <v>0</v>
      </c>
      <c r="H25" s="38">
        <v>0</v>
      </c>
      <c r="I25" s="38">
        <v>0</v>
      </c>
      <c r="J25" s="39">
        <v>0</v>
      </c>
      <c r="K25" s="40"/>
      <c r="L25" s="39">
        <v>0</v>
      </c>
      <c r="M25" s="40"/>
      <c r="N25" s="39">
        <v>0</v>
      </c>
      <c r="O25" s="40"/>
      <c r="P25" s="39">
        <v>0</v>
      </c>
      <c r="Q25" s="40"/>
      <c r="R25" s="39">
        <v>0</v>
      </c>
      <c r="S25" s="40"/>
      <c r="T25" s="39">
        <v>0</v>
      </c>
      <c r="U25" s="40"/>
      <c r="V25" s="39">
        <v>0</v>
      </c>
      <c r="W25" s="40"/>
      <c r="X25" s="39">
        <v>0</v>
      </c>
      <c r="Y25" s="40"/>
      <c r="Z25" s="39">
        <v>0</v>
      </c>
      <c r="AA25" s="40"/>
      <c r="AB25" s="39">
        <v>0</v>
      </c>
      <c r="AC25" s="40"/>
      <c r="AD25" s="39">
        <v>0</v>
      </c>
      <c r="AE25" s="40"/>
      <c r="AF25" s="47"/>
      <c r="AG25" s="80">
        <f t="shared" si="1"/>
        <v>0</v>
      </c>
      <c r="AH25" s="80">
        <f t="shared" si="2"/>
        <v>0</v>
      </c>
      <c r="AI25" s="80">
        <f t="shared" si="3"/>
        <v>0</v>
      </c>
    </row>
    <row r="26" spans="1:35" s="14" customFormat="1" ht="18.75">
      <c r="A26" s="20" t="s">
        <v>21</v>
      </c>
      <c r="B26" s="33">
        <f>H26+J26+L26+N26+P26+R26+T26+V26+X26+Z26+AB26+AD26</f>
        <v>0</v>
      </c>
      <c r="C26" s="39">
        <f>H26</f>
        <v>0</v>
      </c>
      <c r="D26" s="39">
        <v>0</v>
      </c>
      <c r="E26" s="39">
        <v>0</v>
      </c>
      <c r="F26" s="39">
        <f>_xlfn.IFERROR(E26/B26*100,0)</f>
        <v>0</v>
      </c>
      <c r="G26" s="39">
        <f>_xlfn.IFERROR(E26/C26*100,0)</f>
        <v>0</v>
      </c>
      <c r="H26" s="38">
        <v>0</v>
      </c>
      <c r="I26" s="38">
        <v>0</v>
      </c>
      <c r="J26" s="39">
        <v>0</v>
      </c>
      <c r="K26" s="40"/>
      <c r="L26" s="39">
        <v>0</v>
      </c>
      <c r="M26" s="40"/>
      <c r="N26" s="39">
        <v>0</v>
      </c>
      <c r="O26" s="40"/>
      <c r="P26" s="39">
        <v>0</v>
      </c>
      <c r="Q26" s="40"/>
      <c r="R26" s="39">
        <v>0</v>
      </c>
      <c r="S26" s="40"/>
      <c r="T26" s="39">
        <v>0</v>
      </c>
      <c r="U26" s="40"/>
      <c r="V26" s="39">
        <v>0</v>
      </c>
      <c r="W26" s="40"/>
      <c r="X26" s="39">
        <v>0</v>
      </c>
      <c r="Y26" s="40"/>
      <c r="Z26" s="39">
        <v>0</v>
      </c>
      <c r="AA26" s="40"/>
      <c r="AB26" s="39">
        <v>0</v>
      </c>
      <c r="AC26" s="40"/>
      <c r="AD26" s="39">
        <v>0</v>
      </c>
      <c r="AE26" s="40"/>
      <c r="AF26" s="47"/>
      <c r="AG26" s="80">
        <f t="shared" si="1"/>
        <v>0</v>
      </c>
      <c r="AH26" s="80">
        <f t="shared" si="2"/>
        <v>0</v>
      </c>
      <c r="AI26" s="80">
        <f t="shared" si="3"/>
        <v>0</v>
      </c>
    </row>
    <row r="27" spans="1:35" s="14" customFormat="1" ht="37.5" customHeight="1">
      <c r="A27" s="58" t="s">
        <v>37</v>
      </c>
      <c r="B27" s="36"/>
      <c r="C27" s="40"/>
      <c r="D27" s="40"/>
      <c r="E27" s="40"/>
      <c r="F27" s="40"/>
      <c r="G27" s="40"/>
      <c r="H27" s="41"/>
      <c r="I27" s="41"/>
      <c r="J27" s="40"/>
      <c r="K27" s="40"/>
      <c r="L27" s="40"/>
      <c r="M27" s="40"/>
      <c r="N27" s="40"/>
      <c r="O27" s="40"/>
      <c r="P27" s="40"/>
      <c r="Q27" s="40"/>
      <c r="R27" s="40"/>
      <c r="S27" s="40"/>
      <c r="T27" s="40"/>
      <c r="U27" s="40"/>
      <c r="V27" s="40"/>
      <c r="W27" s="40"/>
      <c r="X27" s="40"/>
      <c r="Y27" s="40"/>
      <c r="Z27" s="40"/>
      <c r="AA27" s="40"/>
      <c r="AB27" s="40"/>
      <c r="AC27" s="40"/>
      <c r="AD27" s="40"/>
      <c r="AE27" s="40"/>
      <c r="AF27" s="48"/>
      <c r="AG27" s="80">
        <f t="shared" si="1"/>
        <v>0</v>
      </c>
      <c r="AH27" s="80">
        <f t="shared" si="2"/>
        <v>0</v>
      </c>
      <c r="AI27" s="80">
        <f t="shared" si="3"/>
        <v>0</v>
      </c>
    </row>
    <row r="28" spans="1:35" s="14" customFormat="1" ht="18.75">
      <c r="A28" s="15" t="s">
        <v>26</v>
      </c>
      <c r="B28" s="36">
        <f>B29+B30+B32+B33</f>
        <v>1118.6</v>
      </c>
      <c r="C28" s="40">
        <f>C29+C30+C32+C33</f>
        <v>1102.6</v>
      </c>
      <c r="D28" s="40">
        <f>D29+D30+D32+D33</f>
        <v>1102.6</v>
      </c>
      <c r="E28" s="40">
        <f>E29+E30+E32+E33</f>
        <v>1102.6</v>
      </c>
      <c r="F28" s="40">
        <f aca="true" t="shared" si="11" ref="F28:F33">_xlfn.IFERROR(E28/B28*100,0)</f>
        <v>98.56964062220634</v>
      </c>
      <c r="G28" s="40">
        <f aca="true" t="shared" si="12" ref="G28:G33">_xlfn.IFERROR(E28/C28*100,0)</f>
        <v>100</v>
      </c>
      <c r="H28" s="41">
        <f>H29+H30+H32+H33</f>
        <v>0</v>
      </c>
      <c r="I28" s="41">
        <f>I29+I30+I32+I33</f>
        <v>0</v>
      </c>
      <c r="J28" s="40">
        <f>J29+J30</f>
        <v>208.4</v>
      </c>
      <c r="K28" s="40">
        <f>K29+K30+K32+K33</f>
        <v>208.4</v>
      </c>
      <c r="L28" s="40">
        <f>L29+L30</f>
        <v>108.39999999999999</v>
      </c>
      <c r="M28" s="40">
        <f>M29+M30+M32+M33</f>
        <v>108.39999999999999</v>
      </c>
      <c r="N28" s="40">
        <f>N29+N30</f>
        <v>108.4</v>
      </c>
      <c r="O28" s="40">
        <f>O29+O30+O32+O33</f>
        <v>108.4</v>
      </c>
      <c r="P28" s="40">
        <f>P29+P30</f>
        <v>108.4</v>
      </c>
      <c r="Q28" s="40">
        <f>Q29+Q30</f>
        <v>108.4</v>
      </c>
      <c r="R28" s="40">
        <f>R29+R30</f>
        <v>408.4</v>
      </c>
      <c r="S28" s="40">
        <f>S29+S30+S32+S33</f>
        <v>408.4</v>
      </c>
      <c r="T28" s="40">
        <f>T29+T30</f>
        <v>8.4</v>
      </c>
      <c r="U28" s="40">
        <f>U29+U30</f>
        <v>8.4</v>
      </c>
      <c r="V28" s="40">
        <f>V29+V30</f>
        <v>8.4</v>
      </c>
      <c r="W28" s="40">
        <f>W29+W30</f>
        <v>8.4</v>
      </c>
      <c r="X28" s="40">
        <f>X29+X30+X32+X33</f>
        <v>127</v>
      </c>
      <c r="Y28" s="40">
        <f aca="true" t="shared" si="13" ref="Y28:AE28">Y29+Y30</f>
        <v>127</v>
      </c>
      <c r="Z28" s="40">
        <f t="shared" si="13"/>
        <v>8.4</v>
      </c>
      <c r="AA28" s="40">
        <f t="shared" si="13"/>
        <v>8.4</v>
      </c>
      <c r="AB28" s="40">
        <f t="shared" si="13"/>
        <v>8.4</v>
      </c>
      <c r="AC28" s="40">
        <f t="shared" si="13"/>
        <v>8.4</v>
      </c>
      <c r="AD28" s="40">
        <f t="shared" si="13"/>
        <v>16</v>
      </c>
      <c r="AE28" s="40">
        <f t="shared" si="13"/>
        <v>0</v>
      </c>
      <c r="AF28" s="15"/>
      <c r="AG28" s="80">
        <f t="shared" si="1"/>
        <v>1118.6000000000001</v>
      </c>
      <c r="AH28" s="80">
        <f t="shared" si="2"/>
        <v>1085.8</v>
      </c>
      <c r="AI28" s="80">
        <f t="shared" si="3"/>
        <v>1085.8</v>
      </c>
    </row>
    <row r="29" spans="1:35" s="14" customFormat="1" ht="30.75" customHeight="1">
      <c r="A29" s="20" t="s">
        <v>18</v>
      </c>
      <c r="B29" s="33">
        <f>J29+L29+N29+P29+R29+T29+V29+X29+Z29+AB29+AD29</f>
        <v>424.9999999999999</v>
      </c>
      <c r="C29" s="39">
        <f>H29+J29+L29+N29+P29+R29+T29+V29+X29+Z29+AB29</f>
        <v>408.9999999999999</v>
      </c>
      <c r="D29" s="39">
        <f>C29</f>
        <v>408.9999999999999</v>
      </c>
      <c r="E29" s="39">
        <f>I29+K29+M29+O29+Q29+S29+U29+W29+Y29+AA29+AC29+AE29</f>
        <v>408.9999999999999</v>
      </c>
      <c r="F29" s="39">
        <f t="shared" si="11"/>
        <v>96.23529411764706</v>
      </c>
      <c r="G29" s="39">
        <f t="shared" si="12"/>
        <v>100</v>
      </c>
      <c r="H29" s="38">
        <v>0</v>
      </c>
      <c r="I29" s="38">
        <v>0</v>
      </c>
      <c r="J29" s="39">
        <v>0</v>
      </c>
      <c r="K29" s="39">
        <v>0</v>
      </c>
      <c r="L29" s="39">
        <v>1.8</v>
      </c>
      <c r="M29" s="39">
        <v>1.8</v>
      </c>
      <c r="N29" s="39">
        <v>8.4</v>
      </c>
      <c r="O29" s="39">
        <v>8.4</v>
      </c>
      <c r="P29" s="39">
        <v>8.4</v>
      </c>
      <c r="Q29" s="39">
        <v>8.4</v>
      </c>
      <c r="R29" s="39">
        <v>348.4</v>
      </c>
      <c r="S29" s="39">
        <v>348.4</v>
      </c>
      <c r="T29" s="39">
        <v>8.4</v>
      </c>
      <c r="U29" s="39">
        <v>8.4</v>
      </c>
      <c r="V29" s="39">
        <v>8.4</v>
      </c>
      <c r="W29" s="39">
        <v>8.4</v>
      </c>
      <c r="X29" s="39">
        <v>8.4</v>
      </c>
      <c r="Y29" s="39">
        <v>8.4</v>
      </c>
      <c r="Z29" s="39">
        <v>8.4</v>
      </c>
      <c r="AA29" s="39">
        <v>8.4</v>
      </c>
      <c r="AB29" s="39">
        <v>8.4</v>
      </c>
      <c r="AC29" s="39">
        <v>8.4</v>
      </c>
      <c r="AD29" s="39">
        <v>16</v>
      </c>
      <c r="AE29" s="40"/>
      <c r="AF29" s="48" t="s">
        <v>68</v>
      </c>
      <c r="AG29" s="80">
        <f t="shared" si="1"/>
        <v>424.9999999999999</v>
      </c>
      <c r="AH29" s="80">
        <f t="shared" si="2"/>
        <v>392.19999999999993</v>
      </c>
      <c r="AI29" s="80">
        <f t="shared" si="3"/>
        <v>392.19999999999993</v>
      </c>
    </row>
    <row r="30" spans="1:35" s="14" customFormat="1" ht="33.75" customHeight="1">
      <c r="A30" s="20" t="s">
        <v>19</v>
      </c>
      <c r="B30" s="33">
        <f>H30+J30+L30+N30+P30+R30+T30+V30+X30+Z30+AB30+AD30</f>
        <v>693.6</v>
      </c>
      <c r="C30" s="38">
        <f>H30+J30+L30+N30+P30+R30+T30+V30+X30+Z30+AB30</f>
        <v>693.6</v>
      </c>
      <c r="D30" s="38">
        <f>C30</f>
        <v>693.6</v>
      </c>
      <c r="E30" s="38">
        <f>I30+K30+M30+O30+Q30+S30+U30+W30+Y30+AA30+AC30+AE30</f>
        <v>693.6</v>
      </c>
      <c r="F30" s="38">
        <f t="shared" si="11"/>
        <v>100</v>
      </c>
      <c r="G30" s="38">
        <f t="shared" si="12"/>
        <v>100</v>
      </c>
      <c r="H30" s="38">
        <v>0</v>
      </c>
      <c r="I30" s="38">
        <v>0</v>
      </c>
      <c r="J30" s="38">
        <v>208.4</v>
      </c>
      <c r="K30" s="38">
        <v>208.4</v>
      </c>
      <c r="L30" s="39">
        <v>106.6</v>
      </c>
      <c r="M30" s="39">
        <v>106.6</v>
      </c>
      <c r="N30" s="39">
        <v>100</v>
      </c>
      <c r="O30" s="39">
        <v>100</v>
      </c>
      <c r="P30" s="39">
        <v>100</v>
      </c>
      <c r="Q30" s="39">
        <v>100</v>
      </c>
      <c r="R30" s="39">
        <v>60</v>
      </c>
      <c r="S30" s="39">
        <v>60</v>
      </c>
      <c r="T30" s="39">
        <v>0</v>
      </c>
      <c r="U30" s="40"/>
      <c r="V30" s="39">
        <v>0</v>
      </c>
      <c r="W30" s="40"/>
      <c r="X30" s="39">
        <v>118.6</v>
      </c>
      <c r="Y30" s="39">
        <v>118.6</v>
      </c>
      <c r="Z30" s="39">
        <v>0</v>
      </c>
      <c r="AA30" s="40"/>
      <c r="AB30" s="39">
        <v>0</v>
      </c>
      <c r="AC30" s="40"/>
      <c r="AD30" s="39">
        <v>0</v>
      </c>
      <c r="AE30" s="40"/>
      <c r="AF30" s="59" t="s">
        <v>79</v>
      </c>
      <c r="AG30" s="80">
        <f t="shared" si="1"/>
        <v>693.6</v>
      </c>
      <c r="AH30" s="80">
        <f t="shared" si="2"/>
        <v>693.6</v>
      </c>
      <c r="AI30" s="80">
        <f t="shared" si="3"/>
        <v>693.6</v>
      </c>
    </row>
    <row r="31" spans="1:35" s="54" customFormat="1" ht="18.75">
      <c r="A31" s="50" t="s">
        <v>67</v>
      </c>
      <c r="B31" s="51">
        <f>H31+J31+L31+N31+P31+R31+T31+V31+X31+Z31+AB31+AD31</f>
        <v>75</v>
      </c>
      <c r="C31" s="52">
        <f>H31+J31+L31+N31+P31+R31+T31+V31+X31</f>
        <v>75</v>
      </c>
      <c r="D31" s="52">
        <f>C31</f>
        <v>75</v>
      </c>
      <c r="E31" s="52">
        <f>I31+K31+M31+O31+Q31+S31+U31+W31+Y31+AA31+AC31+AE31</f>
        <v>75</v>
      </c>
      <c r="F31" s="52">
        <f t="shared" si="11"/>
        <v>100</v>
      </c>
      <c r="G31" s="52">
        <f t="shared" si="12"/>
        <v>100</v>
      </c>
      <c r="H31" s="52">
        <v>0</v>
      </c>
      <c r="I31" s="52">
        <v>0</v>
      </c>
      <c r="J31" s="52">
        <v>8.4</v>
      </c>
      <c r="K31" s="52">
        <v>8.4</v>
      </c>
      <c r="L31" s="52">
        <v>6.6</v>
      </c>
      <c r="M31" s="52">
        <v>6.6</v>
      </c>
      <c r="N31" s="52">
        <v>0</v>
      </c>
      <c r="O31" s="52">
        <v>0</v>
      </c>
      <c r="P31" s="52">
        <v>0</v>
      </c>
      <c r="Q31" s="52"/>
      <c r="R31" s="52">
        <v>60</v>
      </c>
      <c r="S31" s="52">
        <v>60</v>
      </c>
      <c r="T31" s="52">
        <v>0</v>
      </c>
      <c r="U31" s="53"/>
      <c r="V31" s="52">
        <v>0</v>
      </c>
      <c r="W31" s="53"/>
      <c r="X31" s="52">
        <v>0</v>
      </c>
      <c r="Y31" s="53"/>
      <c r="Z31" s="52">
        <v>0</v>
      </c>
      <c r="AA31" s="53"/>
      <c r="AB31" s="52">
        <v>0</v>
      </c>
      <c r="AC31" s="53"/>
      <c r="AD31" s="52">
        <v>0</v>
      </c>
      <c r="AE31" s="53"/>
      <c r="AF31" s="15"/>
      <c r="AG31" s="80">
        <f t="shared" si="1"/>
        <v>75</v>
      </c>
      <c r="AH31" s="80">
        <f t="shared" si="2"/>
        <v>75</v>
      </c>
      <c r="AI31" s="80">
        <f t="shared" si="3"/>
        <v>75</v>
      </c>
    </row>
    <row r="32" spans="1:35" s="14" customFormat="1" ht="18.75">
      <c r="A32" s="20" t="s">
        <v>20</v>
      </c>
      <c r="B32" s="33">
        <f>H32+J32+L32+N32+P32+R32+T32+V32+X32+Z32+AB32+AD32</f>
        <v>0</v>
      </c>
      <c r="C32" s="38">
        <f>H32+J32+L32+N32+P32+R32+T32+V32+X32</f>
        <v>0</v>
      </c>
      <c r="D32" s="39">
        <v>0</v>
      </c>
      <c r="E32" s="39">
        <f>I32+K32+M32+O32+Q32+S32+U32+W32+Y32+AA32+AC32+AE32</f>
        <v>0</v>
      </c>
      <c r="F32" s="39">
        <f t="shared" si="11"/>
        <v>0</v>
      </c>
      <c r="G32" s="39">
        <f t="shared" si="12"/>
        <v>0</v>
      </c>
      <c r="H32" s="38">
        <v>0</v>
      </c>
      <c r="I32" s="38">
        <v>0</v>
      </c>
      <c r="J32" s="39">
        <v>0</v>
      </c>
      <c r="K32" s="39">
        <v>0</v>
      </c>
      <c r="L32" s="39">
        <v>0</v>
      </c>
      <c r="M32" s="39">
        <v>0</v>
      </c>
      <c r="N32" s="39">
        <v>0</v>
      </c>
      <c r="O32" s="39">
        <v>0</v>
      </c>
      <c r="P32" s="39">
        <v>0</v>
      </c>
      <c r="Q32" s="40"/>
      <c r="R32" s="39">
        <v>0</v>
      </c>
      <c r="S32" s="40"/>
      <c r="T32" s="39">
        <v>0</v>
      </c>
      <c r="U32" s="40"/>
      <c r="V32" s="39">
        <v>0</v>
      </c>
      <c r="W32" s="40"/>
      <c r="X32" s="39">
        <v>0</v>
      </c>
      <c r="Y32" s="40"/>
      <c r="Z32" s="39">
        <v>0</v>
      </c>
      <c r="AA32" s="40"/>
      <c r="AB32" s="39">
        <v>0</v>
      </c>
      <c r="AC32" s="40"/>
      <c r="AD32" s="39">
        <v>0</v>
      </c>
      <c r="AE32" s="40"/>
      <c r="AF32" s="15"/>
      <c r="AG32" s="80">
        <f t="shared" si="1"/>
        <v>0</v>
      </c>
      <c r="AH32" s="80">
        <f t="shared" si="2"/>
        <v>0</v>
      </c>
      <c r="AI32" s="80">
        <f t="shared" si="3"/>
        <v>0</v>
      </c>
    </row>
    <row r="33" spans="1:35" s="14" customFormat="1" ht="18.75">
      <c r="A33" s="20" t="s">
        <v>21</v>
      </c>
      <c r="B33" s="33">
        <f>H33+J33+L33+N33+P33+R33+T33+V33+X33+Z33+AB33+AD33</f>
        <v>0</v>
      </c>
      <c r="C33" s="38">
        <f>H33+J33+L33+N33+P33+R33+T33+V33+X33</f>
        <v>0</v>
      </c>
      <c r="D33" s="39">
        <v>0</v>
      </c>
      <c r="E33" s="39">
        <f>I33+K33+M33+O33+Q33+S33+U33+W33+Y33+AA33+AC33+AE33</f>
        <v>0</v>
      </c>
      <c r="F33" s="39">
        <f t="shared" si="11"/>
        <v>0</v>
      </c>
      <c r="G33" s="39">
        <f t="shared" si="12"/>
        <v>0</v>
      </c>
      <c r="H33" s="38">
        <v>0</v>
      </c>
      <c r="I33" s="38">
        <v>0</v>
      </c>
      <c r="J33" s="39">
        <v>0</v>
      </c>
      <c r="K33" s="39">
        <v>0</v>
      </c>
      <c r="L33" s="39">
        <v>0</v>
      </c>
      <c r="M33" s="39">
        <v>0</v>
      </c>
      <c r="N33" s="39">
        <v>0</v>
      </c>
      <c r="O33" s="39">
        <v>0</v>
      </c>
      <c r="P33" s="39">
        <v>0</v>
      </c>
      <c r="Q33" s="40"/>
      <c r="R33" s="39">
        <v>0</v>
      </c>
      <c r="S33" s="40"/>
      <c r="T33" s="39">
        <v>0</v>
      </c>
      <c r="U33" s="40"/>
      <c r="V33" s="39">
        <v>0</v>
      </c>
      <c r="W33" s="40"/>
      <c r="X33" s="39">
        <v>0</v>
      </c>
      <c r="Y33" s="40"/>
      <c r="Z33" s="39">
        <v>0</v>
      </c>
      <c r="AA33" s="40"/>
      <c r="AB33" s="39">
        <v>0</v>
      </c>
      <c r="AC33" s="40"/>
      <c r="AD33" s="39">
        <v>0</v>
      </c>
      <c r="AE33" s="40"/>
      <c r="AF33" s="15"/>
      <c r="AG33" s="80">
        <f t="shared" si="1"/>
        <v>0</v>
      </c>
      <c r="AH33" s="80">
        <f t="shared" si="2"/>
        <v>0</v>
      </c>
      <c r="AI33" s="80">
        <f t="shared" si="3"/>
        <v>0</v>
      </c>
    </row>
    <row r="34" spans="1:35" s="14" customFormat="1" ht="45" customHeight="1">
      <c r="A34" s="20" t="s">
        <v>38</v>
      </c>
      <c r="B34" s="36"/>
      <c r="C34" s="39"/>
      <c r="D34" s="39"/>
      <c r="E34" s="40"/>
      <c r="F34" s="40"/>
      <c r="G34" s="40"/>
      <c r="H34" s="41"/>
      <c r="I34" s="41"/>
      <c r="J34" s="40"/>
      <c r="K34" s="40"/>
      <c r="L34" s="40"/>
      <c r="M34" s="40"/>
      <c r="N34" s="40"/>
      <c r="O34" s="40"/>
      <c r="P34" s="40"/>
      <c r="Q34" s="40"/>
      <c r="R34" s="40"/>
      <c r="S34" s="40"/>
      <c r="T34" s="40"/>
      <c r="U34" s="40"/>
      <c r="V34" s="40"/>
      <c r="W34" s="40"/>
      <c r="X34" s="40"/>
      <c r="Y34" s="40"/>
      <c r="Z34" s="40"/>
      <c r="AA34" s="40"/>
      <c r="AB34" s="40"/>
      <c r="AC34" s="40"/>
      <c r="AD34" s="40"/>
      <c r="AE34" s="40"/>
      <c r="AF34" s="15"/>
      <c r="AG34" s="80">
        <f t="shared" si="1"/>
        <v>0</v>
      </c>
      <c r="AH34" s="80">
        <f t="shared" si="2"/>
        <v>0</v>
      </c>
      <c r="AI34" s="80">
        <f t="shared" si="3"/>
        <v>0</v>
      </c>
    </row>
    <row r="35" spans="1:35" s="14" customFormat="1" ht="18.75">
      <c r="A35" s="15" t="s">
        <v>26</v>
      </c>
      <c r="B35" s="36">
        <f>B36+B37+B38+B39</f>
        <v>0</v>
      </c>
      <c r="C35" s="36">
        <f>C36+C37+C38+C39</f>
        <v>0</v>
      </c>
      <c r="D35" s="40">
        <f>D36+D37+D38+D39</f>
        <v>0</v>
      </c>
      <c r="E35" s="40">
        <f>E36+E37+E38+E39</f>
        <v>0</v>
      </c>
      <c r="F35" s="40">
        <f>_xlfn.IFERROR(E35/B35*100,0)</f>
        <v>0</v>
      </c>
      <c r="G35" s="40">
        <f>_xlfn.IFERROR(E35*C35*100,0)</f>
        <v>0</v>
      </c>
      <c r="H35" s="41">
        <f>H36+H37+H38+H39</f>
        <v>0</v>
      </c>
      <c r="I35" s="41">
        <f>I36+I37+I38+I39</f>
        <v>0</v>
      </c>
      <c r="J35" s="41">
        <f aca="true" t="shared" si="14" ref="J35:AE35">J36+J37+J38+J39</f>
        <v>0</v>
      </c>
      <c r="K35" s="41">
        <f t="shared" si="14"/>
        <v>0</v>
      </c>
      <c r="L35" s="41">
        <f t="shared" si="14"/>
        <v>0</v>
      </c>
      <c r="M35" s="41">
        <f t="shared" si="14"/>
        <v>0</v>
      </c>
      <c r="N35" s="41">
        <f>N36+N37+N38+N39</f>
        <v>0</v>
      </c>
      <c r="O35" s="41">
        <f t="shared" si="14"/>
        <v>0</v>
      </c>
      <c r="P35" s="41">
        <f t="shared" si="14"/>
        <v>0</v>
      </c>
      <c r="Q35" s="41">
        <f t="shared" si="14"/>
        <v>0</v>
      </c>
      <c r="R35" s="41">
        <f t="shared" si="14"/>
        <v>0</v>
      </c>
      <c r="S35" s="41">
        <f t="shared" si="14"/>
        <v>0</v>
      </c>
      <c r="T35" s="41">
        <f t="shared" si="14"/>
        <v>0</v>
      </c>
      <c r="U35" s="41">
        <f t="shared" si="14"/>
        <v>0</v>
      </c>
      <c r="V35" s="41">
        <f t="shared" si="14"/>
        <v>0</v>
      </c>
      <c r="W35" s="41">
        <f t="shared" si="14"/>
        <v>0</v>
      </c>
      <c r="X35" s="41">
        <f t="shared" si="14"/>
        <v>0</v>
      </c>
      <c r="Y35" s="41">
        <f t="shared" si="14"/>
        <v>0</v>
      </c>
      <c r="Z35" s="41">
        <f t="shared" si="14"/>
        <v>0</v>
      </c>
      <c r="AA35" s="41">
        <f t="shared" si="14"/>
        <v>0</v>
      </c>
      <c r="AB35" s="41">
        <f t="shared" si="14"/>
        <v>0</v>
      </c>
      <c r="AC35" s="41">
        <f t="shared" si="14"/>
        <v>0</v>
      </c>
      <c r="AD35" s="41">
        <f t="shared" si="14"/>
        <v>0</v>
      </c>
      <c r="AE35" s="41">
        <f t="shared" si="14"/>
        <v>0</v>
      </c>
      <c r="AF35" s="15"/>
      <c r="AG35" s="80">
        <f t="shared" si="1"/>
        <v>0</v>
      </c>
      <c r="AH35" s="80">
        <f t="shared" si="2"/>
        <v>0</v>
      </c>
      <c r="AI35" s="80">
        <f t="shared" si="3"/>
        <v>0</v>
      </c>
    </row>
    <row r="36" spans="1:35" s="14" customFormat="1" ht="18.75">
      <c r="A36" s="20" t="s">
        <v>18</v>
      </c>
      <c r="B36" s="33">
        <f>H36+J36+L36+N36+P36+R36+T36+V36+X36+Z36+AB36+AD36</f>
        <v>0</v>
      </c>
      <c r="C36" s="39">
        <f>H36</f>
        <v>0</v>
      </c>
      <c r="D36" s="39">
        <f>0</f>
        <v>0</v>
      </c>
      <c r="E36" s="39">
        <f>I36+K36+M36+O36+Q36+S36+U36+W36+Y36+AA36+AC36+AE36</f>
        <v>0</v>
      </c>
      <c r="F36" s="39">
        <f>_xlfn.IFERROR(E36/B36*100,0)</f>
        <v>0</v>
      </c>
      <c r="G36" s="39">
        <f>_xlfn.IFERROR(E36*C36*100,0)</f>
        <v>0</v>
      </c>
      <c r="H36" s="38">
        <v>0</v>
      </c>
      <c r="I36" s="38">
        <v>0</v>
      </c>
      <c r="J36" s="39">
        <v>0</v>
      </c>
      <c r="K36" s="39"/>
      <c r="L36" s="39">
        <v>0</v>
      </c>
      <c r="M36" s="40"/>
      <c r="N36" s="39">
        <v>0</v>
      </c>
      <c r="O36" s="40"/>
      <c r="P36" s="39">
        <v>0</v>
      </c>
      <c r="Q36" s="40"/>
      <c r="R36" s="39">
        <v>0</v>
      </c>
      <c r="S36" s="40"/>
      <c r="T36" s="39">
        <v>0</v>
      </c>
      <c r="U36" s="40"/>
      <c r="V36" s="39">
        <v>0</v>
      </c>
      <c r="W36" s="40"/>
      <c r="X36" s="39">
        <v>0</v>
      </c>
      <c r="Y36" s="40"/>
      <c r="Z36" s="39">
        <v>0</v>
      </c>
      <c r="AA36" s="40"/>
      <c r="AB36" s="39">
        <v>0</v>
      </c>
      <c r="AC36" s="40"/>
      <c r="AD36" s="39">
        <v>0</v>
      </c>
      <c r="AE36" s="40"/>
      <c r="AF36" s="49"/>
      <c r="AG36" s="80">
        <f t="shared" si="1"/>
        <v>0</v>
      </c>
      <c r="AH36" s="80">
        <f t="shared" si="2"/>
        <v>0</v>
      </c>
      <c r="AI36" s="80">
        <f t="shared" si="3"/>
        <v>0</v>
      </c>
    </row>
    <row r="37" spans="1:35" s="14" customFormat="1" ht="18.75">
      <c r="A37" s="20" t="s">
        <v>19</v>
      </c>
      <c r="B37" s="33">
        <f>H37+J37+L37+N37+P37+R37+T37+V37+X37+Z37+AB37+AD37</f>
        <v>0</v>
      </c>
      <c r="C37" s="39">
        <f>H37</f>
        <v>0</v>
      </c>
      <c r="D37" s="39">
        <f>0</f>
        <v>0</v>
      </c>
      <c r="E37" s="39">
        <f>I37+K37+M37+O37+Q37+S37+U37+W37+Y37+AA37+AC37+AE37</f>
        <v>0</v>
      </c>
      <c r="F37" s="39">
        <f>_xlfn.IFERROR(E37/B37*100,0)</f>
        <v>0</v>
      </c>
      <c r="G37" s="39">
        <f>_xlfn.IFERROR(E37*C37*100,0)</f>
        <v>0</v>
      </c>
      <c r="H37" s="38">
        <v>0</v>
      </c>
      <c r="I37" s="38">
        <v>0</v>
      </c>
      <c r="J37" s="39">
        <v>0</v>
      </c>
      <c r="K37" s="39"/>
      <c r="L37" s="39">
        <v>0</v>
      </c>
      <c r="M37" s="40"/>
      <c r="N37" s="39">
        <v>0</v>
      </c>
      <c r="O37" s="40"/>
      <c r="P37" s="39">
        <v>0</v>
      </c>
      <c r="Q37" s="40"/>
      <c r="R37" s="39">
        <v>0</v>
      </c>
      <c r="S37" s="40"/>
      <c r="T37" s="39">
        <v>0</v>
      </c>
      <c r="U37" s="40"/>
      <c r="V37" s="39">
        <v>0</v>
      </c>
      <c r="W37" s="40"/>
      <c r="X37" s="39">
        <v>0</v>
      </c>
      <c r="Y37" s="40"/>
      <c r="Z37" s="39">
        <v>0</v>
      </c>
      <c r="AA37" s="40"/>
      <c r="AB37" s="39">
        <v>0</v>
      </c>
      <c r="AC37" s="40"/>
      <c r="AD37" s="39">
        <v>0</v>
      </c>
      <c r="AE37" s="40"/>
      <c r="AF37" s="15"/>
      <c r="AG37" s="80">
        <f t="shared" si="1"/>
        <v>0</v>
      </c>
      <c r="AH37" s="80">
        <f t="shared" si="2"/>
        <v>0</v>
      </c>
      <c r="AI37" s="80">
        <f t="shared" si="3"/>
        <v>0</v>
      </c>
    </row>
    <row r="38" spans="1:35" s="14" customFormat="1" ht="18.75">
      <c r="A38" s="20" t="s">
        <v>20</v>
      </c>
      <c r="B38" s="33">
        <f>H38+J38+L38+N38+P38+R38+T38+V38+X38+Z38+AB38+AD38</f>
        <v>0</v>
      </c>
      <c r="C38" s="39">
        <f>H38</f>
        <v>0</v>
      </c>
      <c r="D38" s="39">
        <f>0</f>
        <v>0</v>
      </c>
      <c r="E38" s="39">
        <f>I38+K38+M38+O38+Q38+S38+U38+W38+Y38+AA38+AC38+AE38</f>
        <v>0</v>
      </c>
      <c r="F38" s="39">
        <f>_xlfn.IFERROR(E38/B38*100,0)</f>
        <v>0</v>
      </c>
      <c r="G38" s="39">
        <f>_xlfn.IFERROR(E38*C38*100,0)</f>
        <v>0</v>
      </c>
      <c r="H38" s="38">
        <v>0</v>
      </c>
      <c r="I38" s="38">
        <v>0</v>
      </c>
      <c r="J38" s="39">
        <v>0</v>
      </c>
      <c r="K38" s="39"/>
      <c r="L38" s="39">
        <v>0</v>
      </c>
      <c r="M38" s="40"/>
      <c r="N38" s="39">
        <v>0</v>
      </c>
      <c r="O38" s="40"/>
      <c r="P38" s="39">
        <v>0</v>
      </c>
      <c r="Q38" s="40"/>
      <c r="R38" s="39">
        <v>0</v>
      </c>
      <c r="S38" s="40"/>
      <c r="T38" s="39">
        <v>0</v>
      </c>
      <c r="U38" s="40"/>
      <c r="V38" s="39">
        <v>0</v>
      </c>
      <c r="W38" s="40"/>
      <c r="X38" s="39">
        <v>0</v>
      </c>
      <c r="Y38" s="40"/>
      <c r="Z38" s="39">
        <v>0</v>
      </c>
      <c r="AA38" s="40"/>
      <c r="AB38" s="39">
        <v>0</v>
      </c>
      <c r="AC38" s="40"/>
      <c r="AD38" s="39">
        <v>0</v>
      </c>
      <c r="AE38" s="40"/>
      <c r="AF38" s="15"/>
      <c r="AG38" s="80">
        <f t="shared" si="1"/>
        <v>0</v>
      </c>
      <c r="AH38" s="80">
        <f t="shared" si="2"/>
        <v>0</v>
      </c>
      <c r="AI38" s="80">
        <f t="shared" si="3"/>
        <v>0</v>
      </c>
    </row>
    <row r="39" spans="1:35" s="14" customFormat="1" ht="18.75">
      <c r="A39" s="20" t="s">
        <v>21</v>
      </c>
      <c r="B39" s="33">
        <f>H39+J39+L39+N39+P39+R39+T39+V39+X39+Z39+AB39+AD39</f>
        <v>0</v>
      </c>
      <c r="C39" s="39">
        <f>H39</f>
        <v>0</v>
      </c>
      <c r="D39" s="39">
        <f>0</f>
        <v>0</v>
      </c>
      <c r="E39" s="39">
        <f>I39+K39+M39+O39+Q39+S39+U39+W39+Y39+AA39+AC39+AE39</f>
        <v>0</v>
      </c>
      <c r="F39" s="39">
        <f>_xlfn.IFERROR(E39/B39*100,0)</f>
        <v>0</v>
      </c>
      <c r="G39" s="39">
        <f>_xlfn.IFERROR(E39*C39*100,0)</f>
        <v>0</v>
      </c>
      <c r="H39" s="38">
        <v>0</v>
      </c>
      <c r="I39" s="38">
        <v>0</v>
      </c>
      <c r="J39" s="39">
        <v>0</v>
      </c>
      <c r="K39" s="39"/>
      <c r="L39" s="39">
        <v>0</v>
      </c>
      <c r="M39" s="40"/>
      <c r="N39" s="39">
        <v>0</v>
      </c>
      <c r="O39" s="40"/>
      <c r="P39" s="39">
        <v>0</v>
      </c>
      <c r="Q39" s="40"/>
      <c r="R39" s="39">
        <v>0</v>
      </c>
      <c r="S39" s="40"/>
      <c r="T39" s="39">
        <v>0</v>
      </c>
      <c r="U39" s="40"/>
      <c r="V39" s="39">
        <v>0</v>
      </c>
      <c r="W39" s="40"/>
      <c r="X39" s="39">
        <v>0</v>
      </c>
      <c r="Y39" s="40"/>
      <c r="Z39" s="39">
        <v>0</v>
      </c>
      <c r="AA39" s="40"/>
      <c r="AB39" s="39">
        <v>0</v>
      </c>
      <c r="AC39" s="40"/>
      <c r="AD39" s="39">
        <v>0</v>
      </c>
      <c r="AE39" s="40"/>
      <c r="AF39" s="15"/>
      <c r="AG39" s="80">
        <f t="shared" si="1"/>
        <v>0</v>
      </c>
      <c r="AH39" s="80">
        <f t="shared" si="2"/>
        <v>0</v>
      </c>
      <c r="AI39" s="80">
        <f t="shared" si="3"/>
        <v>0</v>
      </c>
    </row>
    <row r="40" spans="1:35" s="14" customFormat="1" ht="63" customHeight="1">
      <c r="A40" s="20" t="s">
        <v>39</v>
      </c>
      <c r="B40" s="36"/>
      <c r="C40" s="39"/>
      <c r="D40" s="39"/>
      <c r="E40" s="40"/>
      <c r="F40" s="40"/>
      <c r="G40" s="40"/>
      <c r="H40" s="41"/>
      <c r="I40" s="41"/>
      <c r="J40" s="40"/>
      <c r="K40" s="40"/>
      <c r="L40" s="40"/>
      <c r="M40" s="40"/>
      <c r="N40" s="40"/>
      <c r="O40" s="40"/>
      <c r="P40" s="40"/>
      <c r="Q40" s="40"/>
      <c r="R40" s="40"/>
      <c r="S40" s="40"/>
      <c r="T40" s="40"/>
      <c r="U40" s="40"/>
      <c r="V40" s="40"/>
      <c r="W40" s="40"/>
      <c r="X40" s="40"/>
      <c r="Y40" s="40"/>
      <c r="Z40" s="40"/>
      <c r="AA40" s="40"/>
      <c r="AB40" s="40"/>
      <c r="AC40" s="40"/>
      <c r="AD40" s="40"/>
      <c r="AE40" s="40"/>
      <c r="AF40" s="15"/>
      <c r="AG40" s="80">
        <f t="shared" si="1"/>
        <v>0</v>
      </c>
      <c r="AH40" s="80">
        <f t="shared" si="2"/>
        <v>0</v>
      </c>
      <c r="AI40" s="80">
        <f t="shared" si="3"/>
        <v>0</v>
      </c>
    </row>
    <row r="41" spans="1:35" s="14" customFormat="1" ht="21.75" customHeight="1">
      <c r="A41" s="15" t="s">
        <v>26</v>
      </c>
      <c r="B41" s="36">
        <f>B42+B43+B44+B45</f>
        <v>144.6</v>
      </c>
      <c r="C41" s="36">
        <f>C42+C43+C44+C45</f>
        <v>144.6</v>
      </c>
      <c r="D41" s="36">
        <f>D42+D43+D44+D45</f>
        <v>144.6</v>
      </c>
      <c r="E41" s="36">
        <f>E42+E43+E44+E45</f>
        <v>144.6</v>
      </c>
      <c r="F41" s="40">
        <f>_xlfn.IFERROR(E41/B41*100,0)</f>
        <v>100</v>
      </c>
      <c r="G41" s="40">
        <f>_xlfn.IFERROR(E41/C41*100,0)</f>
        <v>100</v>
      </c>
      <c r="H41" s="41">
        <f>H42+H43+H44+H45</f>
        <v>0</v>
      </c>
      <c r="I41" s="41">
        <f>I42+I43+I44+I45</f>
        <v>0</v>
      </c>
      <c r="J41" s="41">
        <f aca="true" t="shared" si="15" ref="J41:AE41">J42+J43+J44+J45</f>
        <v>44.05</v>
      </c>
      <c r="K41" s="41">
        <f t="shared" si="15"/>
        <v>44.05</v>
      </c>
      <c r="L41" s="41">
        <f t="shared" si="15"/>
        <v>100.55</v>
      </c>
      <c r="M41" s="41">
        <f t="shared" si="15"/>
        <v>100.55</v>
      </c>
      <c r="N41" s="41">
        <f t="shared" si="15"/>
        <v>0</v>
      </c>
      <c r="O41" s="41">
        <f t="shared" si="15"/>
        <v>0</v>
      </c>
      <c r="P41" s="41">
        <f t="shared" si="15"/>
        <v>0</v>
      </c>
      <c r="Q41" s="41">
        <f t="shared" si="15"/>
        <v>0</v>
      </c>
      <c r="R41" s="41">
        <f t="shared" si="15"/>
        <v>0</v>
      </c>
      <c r="S41" s="41">
        <f t="shared" si="15"/>
        <v>0</v>
      </c>
      <c r="T41" s="41">
        <f t="shared" si="15"/>
        <v>0</v>
      </c>
      <c r="U41" s="41">
        <f t="shared" si="15"/>
        <v>0</v>
      </c>
      <c r="V41" s="41">
        <f t="shared" si="15"/>
        <v>0</v>
      </c>
      <c r="W41" s="41">
        <f t="shared" si="15"/>
        <v>0</v>
      </c>
      <c r="X41" s="41">
        <f t="shared" si="15"/>
        <v>0</v>
      </c>
      <c r="Y41" s="41">
        <f t="shared" si="15"/>
        <v>0</v>
      </c>
      <c r="Z41" s="41">
        <f t="shared" si="15"/>
        <v>0</v>
      </c>
      <c r="AA41" s="41">
        <f t="shared" si="15"/>
        <v>0</v>
      </c>
      <c r="AB41" s="41">
        <f>AB42+AB43+AB44+AB45</f>
        <v>0</v>
      </c>
      <c r="AC41" s="41">
        <f t="shared" si="15"/>
        <v>0</v>
      </c>
      <c r="AD41" s="41">
        <f>AD42+AD43+AD44+AD45</f>
        <v>0</v>
      </c>
      <c r="AE41" s="41">
        <f t="shared" si="15"/>
        <v>0</v>
      </c>
      <c r="AF41" s="102" t="s">
        <v>69</v>
      </c>
      <c r="AG41" s="80">
        <f t="shared" si="1"/>
        <v>144.6</v>
      </c>
      <c r="AH41" s="80">
        <f t="shared" si="2"/>
        <v>144.6</v>
      </c>
      <c r="AI41" s="80">
        <f t="shared" si="3"/>
        <v>144.6</v>
      </c>
    </row>
    <row r="42" spans="1:35" s="14" customFormat="1" ht="18.75">
      <c r="A42" s="20" t="s">
        <v>18</v>
      </c>
      <c r="B42" s="33">
        <v>0</v>
      </c>
      <c r="C42" s="39">
        <f>H42</f>
        <v>0</v>
      </c>
      <c r="D42" s="39">
        <v>0</v>
      </c>
      <c r="E42" s="39">
        <v>0</v>
      </c>
      <c r="F42" s="39">
        <f>_xlfn.IFERROR(E42/B42*100,0)</f>
        <v>0</v>
      </c>
      <c r="G42" s="39">
        <f>_xlfn.IFERROR(E42/C42*100,0)</f>
        <v>0</v>
      </c>
      <c r="H42" s="38">
        <v>0</v>
      </c>
      <c r="I42" s="38">
        <v>0</v>
      </c>
      <c r="J42" s="39">
        <v>0</v>
      </c>
      <c r="K42" s="39">
        <v>0</v>
      </c>
      <c r="L42" s="39">
        <v>0</v>
      </c>
      <c r="M42" s="39"/>
      <c r="N42" s="39">
        <v>0</v>
      </c>
      <c r="O42" s="40"/>
      <c r="P42" s="39">
        <v>0</v>
      </c>
      <c r="Q42" s="40"/>
      <c r="R42" s="39">
        <v>0</v>
      </c>
      <c r="S42" s="40"/>
      <c r="T42" s="39">
        <v>0</v>
      </c>
      <c r="U42" s="40"/>
      <c r="V42" s="39">
        <v>0</v>
      </c>
      <c r="W42" s="40"/>
      <c r="X42" s="39">
        <v>0</v>
      </c>
      <c r="Y42" s="40"/>
      <c r="Z42" s="39">
        <v>0</v>
      </c>
      <c r="AA42" s="40"/>
      <c r="AB42" s="39">
        <v>0</v>
      </c>
      <c r="AC42" s="40"/>
      <c r="AD42" s="39">
        <v>0</v>
      </c>
      <c r="AE42" s="40"/>
      <c r="AF42" s="103"/>
      <c r="AG42" s="80">
        <f t="shared" si="1"/>
        <v>0</v>
      </c>
      <c r="AH42" s="80">
        <f t="shared" si="2"/>
        <v>0</v>
      </c>
      <c r="AI42" s="80">
        <f t="shared" si="3"/>
        <v>0</v>
      </c>
    </row>
    <row r="43" spans="1:35" s="14" customFormat="1" ht="18.75">
      <c r="A43" s="20" t="s">
        <v>19</v>
      </c>
      <c r="B43" s="33">
        <f>J43+L43</f>
        <v>144.6</v>
      </c>
      <c r="C43" s="38">
        <f>J43+L43+N43</f>
        <v>144.6</v>
      </c>
      <c r="D43" s="38">
        <f>C43</f>
        <v>144.6</v>
      </c>
      <c r="E43" s="38">
        <f>K43+M43+O43</f>
        <v>144.6</v>
      </c>
      <c r="F43" s="38">
        <f>_xlfn.IFERROR(E43/B43*100,0)</f>
        <v>100</v>
      </c>
      <c r="G43" s="38">
        <f>_xlfn.IFERROR(E43/C43*100,0)</f>
        <v>100</v>
      </c>
      <c r="H43" s="38">
        <v>0</v>
      </c>
      <c r="I43" s="38">
        <v>0</v>
      </c>
      <c r="J43" s="38">
        <v>44.05</v>
      </c>
      <c r="K43" s="38">
        <v>44.05</v>
      </c>
      <c r="L43" s="39">
        <v>100.55</v>
      </c>
      <c r="M43" s="39">
        <v>100.55</v>
      </c>
      <c r="N43" s="39">
        <v>0</v>
      </c>
      <c r="O43" s="40"/>
      <c r="P43" s="39">
        <v>0</v>
      </c>
      <c r="Q43" s="40"/>
      <c r="R43" s="39">
        <v>0</v>
      </c>
      <c r="S43" s="40"/>
      <c r="T43" s="39">
        <v>0</v>
      </c>
      <c r="U43" s="40"/>
      <c r="V43" s="39">
        <v>0</v>
      </c>
      <c r="W43" s="40"/>
      <c r="X43" s="39">
        <v>0</v>
      </c>
      <c r="Y43" s="40"/>
      <c r="Z43" s="39">
        <v>0</v>
      </c>
      <c r="AA43" s="40"/>
      <c r="AB43" s="39">
        <v>0</v>
      </c>
      <c r="AC43" s="40"/>
      <c r="AD43" s="39">
        <v>0</v>
      </c>
      <c r="AE43" s="40"/>
      <c r="AF43" s="103"/>
      <c r="AG43" s="80">
        <f t="shared" si="1"/>
        <v>144.6</v>
      </c>
      <c r="AH43" s="80">
        <f t="shared" si="2"/>
        <v>144.6</v>
      </c>
      <c r="AI43" s="80">
        <f t="shared" si="3"/>
        <v>144.6</v>
      </c>
    </row>
    <row r="44" spans="1:35" s="14" customFormat="1" ht="18.75">
      <c r="A44" s="20" t="s">
        <v>20</v>
      </c>
      <c r="B44" s="33">
        <v>0</v>
      </c>
      <c r="C44" s="39">
        <f>H44</f>
        <v>0</v>
      </c>
      <c r="D44" s="39">
        <v>0</v>
      </c>
      <c r="E44" s="39">
        <v>0</v>
      </c>
      <c r="F44" s="39">
        <f>_xlfn.IFERROR(E44/B44*100,0)</f>
        <v>0</v>
      </c>
      <c r="G44" s="39">
        <f>_xlfn.IFERROR(E44/C44*100,0)</f>
        <v>0</v>
      </c>
      <c r="H44" s="38">
        <v>0</v>
      </c>
      <c r="I44" s="38">
        <v>0</v>
      </c>
      <c r="J44" s="39">
        <v>0</v>
      </c>
      <c r="K44" s="39">
        <v>0</v>
      </c>
      <c r="L44" s="39">
        <v>0</v>
      </c>
      <c r="M44" s="39"/>
      <c r="N44" s="39">
        <v>0</v>
      </c>
      <c r="O44" s="40"/>
      <c r="P44" s="39">
        <v>0</v>
      </c>
      <c r="Q44" s="40"/>
      <c r="R44" s="39">
        <v>0</v>
      </c>
      <c r="S44" s="40"/>
      <c r="T44" s="39">
        <v>0</v>
      </c>
      <c r="U44" s="40"/>
      <c r="V44" s="39">
        <v>0</v>
      </c>
      <c r="W44" s="40"/>
      <c r="X44" s="39">
        <v>0</v>
      </c>
      <c r="Y44" s="40"/>
      <c r="Z44" s="39">
        <v>0</v>
      </c>
      <c r="AA44" s="40"/>
      <c r="AB44" s="39">
        <v>0</v>
      </c>
      <c r="AC44" s="40"/>
      <c r="AD44" s="39">
        <v>0</v>
      </c>
      <c r="AE44" s="40"/>
      <c r="AF44" s="103"/>
      <c r="AG44" s="80">
        <f t="shared" si="1"/>
        <v>0</v>
      </c>
      <c r="AH44" s="80">
        <f t="shared" si="2"/>
        <v>0</v>
      </c>
      <c r="AI44" s="80">
        <f t="shared" si="3"/>
        <v>0</v>
      </c>
    </row>
    <row r="45" spans="1:35" s="14" customFormat="1" ht="20.25" customHeight="1">
      <c r="A45" s="20" t="s">
        <v>21</v>
      </c>
      <c r="B45" s="33">
        <v>0</v>
      </c>
      <c r="C45" s="39">
        <f>H45</f>
        <v>0</v>
      </c>
      <c r="D45" s="39">
        <v>0</v>
      </c>
      <c r="E45" s="39">
        <v>0</v>
      </c>
      <c r="F45" s="39">
        <f>_xlfn.IFERROR(E45/B45*100,0)</f>
        <v>0</v>
      </c>
      <c r="G45" s="39">
        <f>_xlfn.IFERROR(E45/C45*100,0)</f>
        <v>0</v>
      </c>
      <c r="H45" s="38">
        <v>0</v>
      </c>
      <c r="I45" s="38">
        <v>0</v>
      </c>
      <c r="J45" s="39">
        <v>0</v>
      </c>
      <c r="K45" s="39">
        <v>0</v>
      </c>
      <c r="L45" s="39">
        <v>0</v>
      </c>
      <c r="M45" s="39"/>
      <c r="N45" s="39">
        <v>0</v>
      </c>
      <c r="O45" s="40"/>
      <c r="P45" s="39">
        <v>0</v>
      </c>
      <c r="Q45" s="40"/>
      <c r="R45" s="39">
        <v>0</v>
      </c>
      <c r="S45" s="40"/>
      <c r="T45" s="39">
        <v>0</v>
      </c>
      <c r="U45" s="40"/>
      <c r="V45" s="39">
        <v>0</v>
      </c>
      <c r="W45" s="40"/>
      <c r="X45" s="39">
        <v>0</v>
      </c>
      <c r="Y45" s="40"/>
      <c r="Z45" s="39">
        <v>0</v>
      </c>
      <c r="AA45" s="40"/>
      <c r="AB45" s="39">
        <v>0</v>
      </c>
      <c r="AC45" s="40"/>
      <c r="AD45" s="39">
        <v>0</v>
      </c>
      <c r="AE45" s="40"/>
      <c r="AF45" s="104"/>
      <c r="AG45" s="80">
        <f t="shared" si="1"/>
        <v>0</v>
      </c>
      <c r="AH45" s="80">
        <f t="shared" si="2"/>
        <v>0</v>
      </c>
      <c r="AI45" s="80">
        <f t="shared" si="3"/>
        <v>0</v>
      </c>
    </row>
    <row r="46" spans="1:35" s="14" customFormat="1" ht="132.75" customHeight="1">
      <c r="A46" s="58" t="s">
        <v>40</v>
      </c>
      <c r="B46" s="36"/>
      <c r="C46" s="39"/>
      <c r="D46" s="39"/>
      <c r="E46" s="40"/>
      <c r="F46" s="40"/>
      <c r="G46" s="40"/>
      <c r="H46" s="41"/>
      <c r="I46" s="41"/>
      <c r="J46" s="40"/>
      <c r="K46" s="40"/>
      <c r="L46" s="40"/>
      <c r="M46" s="40"/>
      <c r="N46" s="40"/>
      <c r="O46" s="40"/>
      <c r="P46" s="40"/>
      <c r="Q46" s="40"/>
      <c r="R46" s="40"/>
      <c r="S46" s="40"/>
      <c r="T46" s="40"/>
      <c r="U46" s="40"/>
      <c r="V46" s="40"/>
      <c r="W46" s="40"/>
      <c r="X46" s="40"/>
      <c r="Y46" s="40"/>
      <c r="Z46" s="40"/>
      <c r="AA46" s="40"/>
      <c r="AB46" s="40"/>
      <c r="AC46" s="40"/>
      <c r="AD46" s="40"/>
      <c r="AE46" s="40"/>
      <c r="AF46" s="96" t="s">
        <v>94</v>
      </c>
      <c r="AG46" s="80">
        <f t="shared" si="1"/>
        <v>0</v>
      </c>
      <c r="AH46" s="80">
        <f t="shared" si="2"/>
        <v>0</v>
      </c>
      <c r="AI46" s="80">
        <f t="shared" si="3"/>
        <v>0</v>
      </c>
    </row>
    <row r="47" spans="1:35" s="14" customFormat="1" ht="21" customHeight="1">
      <c r="A47" s="15" t="s">
        <v>26</v>
      </c>
      <c r="B47" s="36">
        <f>B48+B49+B51+B52</f>
        <v>34539.11</v>
      </c>
      <c r="C47" s="36">
        <f>C48+C49+C51+C52</f>
        <v>31020.94</v>
      </c>
      <c r="D47" s="36">
        <f>D48+D49+D51+D52</f>
        <v>31020.94</v>
      </c>
      <c r="E47" s="36">
        <f>E48+E49+E51+E52</f>
        <v>30314.6</v>
      </c>
      <c r="F47" s="40">
        <f>_xlfn.IFERROR(E47/B47*100,0)</f>
        <v>87.76890892672104</v>
      </c>
      <c r="G47" s="40">
        <f>_xlfn.IFERROR(E47/C47*100,0)</f>
        <v>97.7230219329266</v>
      </c>
      <c r="H47" s="41">
        <f>H48+H49+H51+H52</f>
        <v>1481.7</v>
      </c>
      <c r="I47" s="41">
        <f>I48+I49+I51+I52</f>
        <v>1072.2</v>
      </c>
      <c r="J47" s="41">
        <f aca="true" t="shared" si="16" ref="J47:AE47">J48+J49+J51+J52</f>
        <v>2721.1</v>
      </c>
      <c r="K47" s="41">
        <f t="shared" si="16"/>
        <v>2483.6</v>
      </c>
      <c r="L47" s="41">
        <f t="shared" si="16"/>
        <v>2344.7</v>
      </c>
      <c r="M47" s="41">
        <f t="shared" si="16"/>
        <v>2308</v>
      </c>
      <c r="N47" s="41">
        <f>N48+N49+N51+N52</f>
        <v>2464.8</v>
      </c>
      <c r="O47" s="41">
        <f t="shared" si="16"/>
        <v>2639.9</v>
      </c>
      <c r="P47" s="41">
        <f>P48+P49+P51+P52</f>
        <v>4098.7</v>
      </c>
      <c r="Q47" s="41">
        <f t="shared" si="16"/>
        <v>3661.6</v>
      </c>
      <c r="R47" s="41">
        <f>R48+R49+R51+R52</f>
        <v>4669.3</v>
      </c>
      <c r="S47" s="41">
        <f t="shared" si="16"/>
        <v>4844</v>
      </c>
      <c r="T47" s="41">
        <f t="shared" si="16"/>
        <v>4138.139999999999</v>
      </c>
      <c r="U47" s="41">
        <f t="shared" si="16"/>
        <v>3686.2</v>
      </c>
      <c r="V47" s="41">
        <f t="shared" si="16"/>
        <v>1734.5</v>
      </c>
      <c r="W47" s="41">
        <f t="shared" si="16"/>
        <v>1712</v>
      </c>
      <c r="X47" s="41">
        <f t="shared" si="16"/>
        <v>2092.5</v>
      </c>
      <c r="Y47" s="41">
        <f t="shared" si="16"/>
        <v>2926.6</v>
      </c>
      <c r="Z47" s="41">
        <f t="shared" si="16"/>
        <v>2709</v>
      </c>
      <c r="AA47" s="41">
        <f t="shared" si="16"/>
        <v>2498.5</v>
      </c>
      <c r="AB47" s="41">
        <f t="shared" si="16"/>
        <v>2566.5</v>
      </c>
      <c r="AC47" s="41">
        <f t="shared" si="16"/>
        <v>2482</v>
      </c>
      <c r="AD47" s="41">
        <f t="shared" si="16"/>
        <v>3518.17</v>
      </c>
      <c r="AE47" s="41">
        <f t="shared" si="16"/>
        <v>0</v>
      </c>
      <c r="AF47" s="97"/>
      <c r="AG47" s="80">
        <f t="shared" si="1"/>
        <v>34539.11</v>
      </c>
      <c r="AH47" s="80">
        <f t="shared" si="2"/>
        <v>25745.44</v>
      </c>
      <c r="AI47" s="80">
        <f t="shared" si="3"/>
        <v>25334.100000000002</v>
      </c>
    </row>
    <row r="48" spans="1:35" s="14" customFormat="1" ht="18.75">
      <c r="A48" s="20" t="s">
        <v>18</v>
      </c>
      <c r="B48" s="33">
        <f>H48+J48+L48+N48+P48+R48+T48+V48+X48+Z48+AB48+AD48</f>
        <v>4778.3</v>
      </c>
      <c r="C48" s="38">
        <f>H48+J48+L48+N48+P48+R48+T48+V48+X48+Z48+AB48</f>
        <v>4082</v>
      </c>
      <c r="D48" s="38">
        <f>C48</f>
        <v>4082</v>
      </c>
      <c r="E48" s="39">
        <f>I48+K48+M48+O48+Q48+S48+U48+W48+Y48+AA48+AC48+AE48</f>
        <v>4082</v>
      </c>
      <c r="F48" s="38">
        <f>_xlfn.IFERROR(E48/B48*100,0)</f>
        <v>85.42787183726429</v>
      </c>
      <c r="G48" s="38">
        <f>_xlfn.IFERROR(E48/C48*100,0)</f>
        <v>100</v>
      </c>
      <c r="H48" s="38">
        <v>0</v>
      </c>
      <c r="I48" s="38">
        <v>0</v>
      </c>
      <c r="J48" s="38">
        <v>68</v>
      </c>
      <c r="K48" s="38">
        <v>68</v>
      </c>
      <c r="L48" s="39">
        <v>68</v>
      </c>
      <c r="M48" s="39">
        <v>68</v>
      </c>
      <c r="N48" s="39">
        <v>68</v>
      </c>
      <c r="O48" s="39">
        <v>68</v>
      </c>
      <c r="P48" s="39">
        <v>68</v>
      </c>
      <c r="Q48" s="39">
        <v>68</v>
      </c>
      <c r="R48" s="39">
        <v>635</v>
      </c>
      <c r="S48" s="39">
        <v>635</v>
      </c>
      <c r="T48" s="39">
        <v>635</v>
      </c>
      <c r="U48" s="39">
        <v>635</v>
      </c>
      <c r="V48" s="39">
        <v>635</v>
      </c>
      <c r="W48" s="39">
        <v>635</v>
      </c>
      <c r="X48" s="39">
        <v>635</v>
      </c>
      <c r="Y48" s="39">
        <v>635</v>
      </c>
      <c r="Z48" s="39">
        <v>635</v>
      </c>
      <c r="AA48" s="39">
        <v>635</v>
      </c>
      <c r="AB48" s="39">
        <v>635</v>
      </c>
      <c r="AC48" s="39">
        <v>635</v>
      </c>
      <c r="AD48" s="39">
        <v>696.3</v>
      </c>
      <c r="AE48" s="40"/>
      <c r="AF48" s="97"/>
      <c r="AG48" s="80">
        <f t="shared" si="1"/>
        <v>4778.3</v>
      </c>
      <c r="AH48" s="80">
        <f t="shared" si="2"/>
        <v>2812</v>
      </c>
      <c r="AI48" s="80">
        <f t="shared" si="3"/>
        <v>2812</v>
      </c>
    </row>
    <row r="49" spans="1:35" s="14" customFormat="1" ht="18.75">
      <c r="A49" s="20" t="s">
        <v>19</v>
      </c>
      <c r="B49" s="33">
        <f>H49+J49+L49+N49+P49+R49+T49+V49+X49+Z49+AB49+AD49</f>
        <v>29760.809999999998</v>
      </c>
      <c r="C49" s="39">
        <f>H49+J49+L49+N49+P49+R49+T49+V49+X49+Z49+AB49</f>
        <v>26938.94</v>
      </c>
      <c r="D49" s="39">
        <f>C49</f>
        <v>26938.94</v>
      </c>
      <c r="E49" s="39">
        <f>I49+K49+M49+O49+Q49+S49+U49+W49+Y49+AA49+AC49+AE49</f>
        <v>26232.6</v>
      </c>
      <c r="F49" s="39">
        <f>_xlfn.IFERROR(E49/B49*100,0)</f>
        <v>88.14477831752563</v>
      </c>
      <c r="G49" s="39">
        <f>_xlfn.IFERROR(E49/C49*100,0)</f>
        <v>97.37799631314373</v>
      </c>
      <c r="H49" s="38">
        <v>1481.7</v>
      </c>
      <c r="I49" s="38">
        <v>1072.2</v>
      </c>
      <c r="J49" s="39">
        <v>2653.1</v>
      </c>
      <c r="K49" s="39">
        <v>2415.6</v>
      </c>
      <c r="L49" s="39">
        <v>2276.7</v>
      </c>
      <c r="M49" s="39">
        <v>2240</v>
      </c>
      <c r="N49" s="39">
        <v>2396.8</v>
      </c>
      <c r="O49" s="39">
        <v>2571.9</v>
      </c>
      <c r="P49" s="39">
        <v>4030.7</v>
      </c>
      <c r="Q49" s="39">
        <v>3593.6</v>
      </c>
      <c r="R49" s="39">
        <v>4034.3</v>
      </c>
      <c r="S49" s="39">
        <v>4209</v>
      </c>
      <c r="T49" s="39">
        <v>3503.14</v>
      </c>
      <c r="U49" s="39">
        <v>3051.2</v>
      </c>
      <c r="V49" s="39">
        <v>1099.5</v>
      </c>
      <c r="W49" s="39">
        <v>1077</v>
      </c>
      <c r="X49" s="39">
        <v>1457.5</v>
      </c>
      <c r="Y49" s="39">
        <v>2291.6</v>
      </c>
      <c r="Z49" s="39">
        <v>2074</v>
      </c>
      <c r="AA49" s="39">
        <v>1863.5</v>
      </c>
      <c r="AB49" s="39">
        <v>1931.5</v>
      </c>
      <c r="AC49" s="39">
        <v>1847</v>
      </c>
      <c r="AD49" s="39">
        <v>2821.87</v>
      </c>
      <c r="AE49" s="40"/>
      <c r="AF49" s="97"/>
      <c r="AG49" s="80">
        <f t="shared" si="1"/>
        <v>29760.809999999998</v>
      </c>
      <c r="AH49" s="80">
        <f t="shared" si="2"/>
        <v>22933.44</v>
      </c>
      <c r="AI49" s="80">
        <f t="shared" si="3"/>
        <v>22522.1</v>
      </c>
    </row>
    <row r="50" spans="1:35" s="54" customFormat="1" ht="18.75">
      <c r="A50" s="50" t="s">
        <v>67</v>
      </c>
      <c r="B50" s="51">
        <f>H50+J50+L50+N50+P50+R50+T50+V50+X50+Z50+AB50+AD50</f>
        <v>251.5</v>
      </c>
      <c r="C50" s="52">
        <f>H50+J50+L50+N50+P50+R50+T50+V50+X50+Z50+AB50</f>
        <v>215</v>
      </c>
      <c r="D50" s="52">
        <f>C50</f>
        <v>215</v>
      </c>
      <c r="E50" s="52">
        <f>I50+K50+M50+O50+Q50+S50+U50+W50+Y50+AA50+AC50+AE50</f>
        <v>215</v>
      </c>
      <c r="F50" s="52">
        <f>E50/B50*100</f>
        <v>85.48707753479125</v>
      </c>
      <c r="G50" s="52">
        <f>E50/C50*100</f>
        <v>100</v>
      </c>
      <c r="H50" s="52">
        <v>0</v>
      </c>
      <c r="I50" s="52">
        <v>0</v>
      </c>
      <c r="J50" s="52">
        <v>3.5</v>
      </c>
      <c r="K50" s="52">
        <v>3.5</v>
      </c>
      <c r="L50" s="52">
        <v>3.5</v>
      </c>
      <c r="M50" s="52">
        <v>3.5</v>
      </c>
      <c r="N50" s="52">
        <v>3.5</v>
      </c>
      <c r="O50" s="52">
        <v>3.5</v>
      </c>
      <c r="P50" s="52">
        <v>3.5</v>
      </c>
      <c r="Q50" s="52">
        <v>3.5</v>
      </c>
      <c r="R50" s="52">
        <v>33.5</v>
      </c>
      <c r="S50" s="52">
        <v>33.5</v>
      </c>
      <c r="T50" s="52">
        <v>33.5</v>
      </c>
      <c r="U50" s="52">
        <v>33.5</v>
      </c>
      <c r="V50" s="52">
        <v>33.5</v>
      </c>
      <c r="W50" s="52">
        <v>33.5</v>
      </c>
      <c r="X50" s="52">
        <v>33.5</v>
      </c>
      <c r="Y50" s="52">
        <v>33.5</v>
      </c>
      <c r="Z50" s="52">
        <v>33.5</v>
      </c>
      <c r="AA50" s="52">
        <v>33.5</v>
      </c>
      <c r="AB50" s="52">
        <v>33.5</v>
      </c>
      <c r="AC50" s="52">
        <v>33.5</v>
      </c>
      <c r="AD50" s="52">
        <v>36.5</v>
      </c>
      <c r="AE50" s="53"/>
      <c r="AF50" s="97"/>
      <c r="AG50" s="80">
        <f t="shared" si="1"/>
        <v>251.5</v>
      </c>
      <c r="AH50" s="80">
        <f t="shared" si="2"/>
        <v>148</v>
      </c>
      <c r="AI50" s="80">
        <f t="shared" si="3"/>
        <v>148</v>
      </c>
    </row>
    <row r="51" spans="1:35" s="14" customFormat="1" ht="21.75" customHeight="1">
      <c r="A51" s="20" t="s">
        <v>20</v>
      </c>
      <c r="B51" s="33">
        <f>H51+J51+L51+N51+P51+R51+T51+V51+X51+Z51+AB51+AD51</f>
        <v>0</v>
      </c>
      <c r="C51" s="39">
        <f>H51+J51+L51+N51+P51+R51+T51+V51</f>
        <v>0</v>
      </c>
      <c r="D51" s="39">
        <v>0</v>
      </c>
      <c r="E51" s="39">
        <f>I51+K51+M51+O51+Q51+S51+U51+W51+Y51+AA51+AC51+AE51</f>
        <v>0</v>
      </c>
      <c r="F51" s="39">
        <f>_xlfn.IFERROR(E51/B51*100,0)</f>
        <v>0</v>
      </c>
      <c r="G51" s="39">
        <f>_xlfn.IFERROR(E51/C51*100,0)</f>
        <v>0</v>
      </c>
      <c r="H51" s="38">
        <v>0</v>
      </c>
      <c r="I51" s="38">
        <v>0</v>
      </c>
      <c r="J51" s="39">
        <v>0</v>
      </c>
      <c r="K51" s="39"/>
      <c r="L51" s="39">
        <v>0</v>
      </c>
      <c r="M51" s="39"/>
      <c r="N51" s="39">
        <v>0</v>
      </c>
      <c r="O51" s="40"/>
      <c r="P51" s="39">
        <v>0</v>
      </c>
      <c r="Q51" s="40"/>
      <c r="R51" s="39">
        <v>0</v>
      </c>
      <c r="S51" s="40"/>
      <c r="T51" s="39">
        <v>0</v>
      </c>
      <c r="U51" s="40"/>
      <c r="V51" s="39">
        <v>0</v>
      </c>
      <c r="W51" s="40"/>
      <c r="X51" s="39">
        <v>0</v>
      </c>
      <c r="Y51" s="40"/>
      <c r="Z51" s="39">
        <v>0</v>
      </c>
      <c r="AA51" s="40"/>
      <c r="AB51" s="39">
        <v>0</v>
      </c>
      <c r="AC51" s="40"/>
      <c r="AD51" s="39">
        <v>0</v>
      </c>
      <c r="AE51" s="40"/>
      <c r="AF51" s="97"/>
      <c r="AG51" s="80">
        <f t="shared" si="1"/>
        <v>0</v>
      </c>
      <c r="AH51" s="80">
        <f t="shared" si="2"/>
        <v>0</v>
      </c>
      <c r="AI51" s="80">
        <f t="shared" si="3"/>
        <v>0</v>
      </c>
    </row>
    <row r="52" spans="1:35" s="14" customFormat="1" ht="19.5" customHeight="1">
      <c r="A52" s="58" t="s">
        <v>21</v>
      </c>
      <c r="B52" s="64">
        <f>H52+J52+L52+N52+P52+R52+T52+V52+X52+Z52+AB52+AD52</f>
        <v>0</v>
      </c>
      <c r="C52" s="39">
        <f>H52+J52+L52+N52+P52+R52+T52+V52</f>
        <v>0</v>
      </c>
      <c r="D52" s="65">
        <v>0</v>
      </c>
      <c r="E52" s="39">
        <f>I52+K52+M52+O52+Q52+S52+U52+W52+Y52+AA52+AC52+AE52</f>
        <v>0</v>
      </c>
      <c r="F52" s="65">
        <f>_xlfn.IFERROR(E52/B52*100,0)</f>
        <v>0</v>
      </c>
      <c r="G52" s="65">
        <f>_xlfn.IFERROR(E52/C52*100,0)</f>
        <v>0</v>
      </c>
      <c r="H52" s="66">
        <v>0</v>
      </c>
      <c r="I52" s="66">
        <v>0</v>
      </c>
      <c r="J52" s="65">
        <v>0</v>
      </c>
      <c r="K52" s="67"/>
      <c r="L52" s="65">
        <v>0</v>
      </c>
      <c r="M52" s="65"/>
      <c r="N52" s="65">
        <v>0</v>
      </c>
      <c r="O52" s="67"/>
      <c r="P52" s="65">
        <v>0</v>
      </c>
      <c r="Q52" s="67"/>
      <c r="R52" s="65">
        <v>0</v>
      </c>
      <c r="S52" s="67"/>
      <c r="T52" s="65">
        <v>0</v>
      </c>
      <c r="U52" s="67"/>
      <c r="V52" s="65">
        <v>0</v>
      </c>
      <c r="W52" s="67"/>
      <c r="X52" s="65">
        <v>0</v>
      </c>
      <c r="Y52" s="67"/>
      <c r="Z52" s="65">
        <v>0</v>
      </c>
      <c r="AA52" s="67"/>
      <c r="AB52" s="65">
        <v>0</v>
      </c>
      <c r="AC52" s="67"/>
      <c r="AD52" s="65">
        <v>0</v>
      </c>
      <c r="AE52" s="67"/>
      <c r="AF52" s="98"/>
      <c r="AG52" s="80">
        <f t="shared" si="1"/>
        <v>0</v>
      </c>
      <c r="AH52" s="80">
        <f t="shared" si="2"/>
        <v>0</v>
      </c>
      <c r="AI52" s="80">
        <f t="shared" si="3"/>
        <v>0</v>
      </c>
    </row>
    <row r="53" spans="1:35" s="14" customFormat="1" ht="18.75">
      <c r="A53" s="15" t="s">
        <v>41</v>
      </c>
      <c r="B53" s="36"/>
      <c r="C53" s="39"/>
      <c r="D53" s="39"/>
      <c r="E53" s="40"/>
      <c r="F53" s="40"/>
      <c r="G53" s="40"/>
      <c r="H53" s="41"/>
      <c r="I53" s="41"/>
      <c r="J53" s="40"/>
      <c r="K53" s="40"/>
      <c r="L53" s="40"/>
      <c r="M53" s="40"/>
      <c r="N53" s="40"/>
      <c r="O53" s="40"/>
      <c r="P53" s="40"/>
      <c r="Q53" s="40"/>
      <c r="R53" s="40"/>
      <c r="S53" s="40"/>
      <c r="T53" s="40"/>
      <c r="U53" s="40"/>
      <c r="V53" s="40"/>
      <c r="W53" s="40"/>
      <c r="X53" s="40"/>
      <c r="Y53" s="40"/>
      <c r="Z53" s="40"/>
      <c r="AA53" s="40"/>
      <c r="AB53" s="40"/>
      <c r="AC53" s="40"/>
      <c r="AD53" s="40"/>
      <c r="AE53" s="40"/>
      <c r="AF53" s="74"/>
      <c r="AG53" s="80">
        <f t="shared" si="1"/>
        <v>0</v>
      </c>
      <c r="AH53" s="80">
        <f t="shared" si="2"/>
        <v>0</v>
      </c>
      <c r="AI53" s="80">
        <f t="shared" si="3"/>
        <v>0</v>
      </c>
    </row>
    <row r="54" spans="1:35" s="14" customFormat="1" ht="18.75">
      <c r="A54" s="18" t="s">
        <v>26</v>
      </c>
      <c r="B54" s="34">
        <f>B55+B56+B57+B58</f>
        <v>25376.545</v>
      </c>
      <c r="C54" s="34">
        <f>C55+C56+C57+C58</f>
        <v>23644.095999999998</v>
      </c>
      <c r="D54" s="34">
        <f>D55+D56+D57+D58</f>
        <v>23644.095999999998</v>
      </c>
      <c r="E54" s="34">
        <f>E55+E56+E57+E58</f>
        <v>22593.3</v>
      </c>
      <c r="F54" s="40">
        <f>_xlfn.IFERROR(E54/B54*100,0)</f>
        <v>89.03221459028407</v>
      </c>
      <c r="G54" s="40">
        <f>_xlfn.IFERROR(E54/C54*100,0)</f>
        <v>95.55577849117176</v>
      </c>
      <c r="H54" s="41">
        <f>H55+H56+H57+H58</f>
        <v>1952.3600000000001</v>
      </c>
      <c r="I54" s="41">
        <f aca="true" t="shared" si="17" ref="I54:AE54">I55+I56+I57+I58</f>
        <v>1204.4</v>
      </c>
      <c r="J54" s="41">
        <f t="shared" si="17"/>
        <v>1628.581</v>
      </c>
      <c r="K54" s="41">
        <f t="shared" si="17"/>
        <v>1490.71</v>
      </c>
      <c r="L54" s="41">
        <f t="shared" si="17"/>
        <v>1395.902</v>
      </c>
      <c r="M54" s="41">
        <f t="shared" si="17"/>
        <v>1688.27</v>
      </c>
      <c r="N54" s="41">
        <f t="shared" si="17"/>
        <v>3096.937</v>
      </c>
      <c r="O54" s="41">
        <f t="shared" si="17"/>
        <v>2597.5</v>
      </c>
      <c r="P54" s="41">
        <f t="shared" si="17"/>
        <v>1635.281</v>
      </c>
      <c r="Q54" s="41">
        <f t="shared" si="17"/>
        <v>1983.5</v>
      </c>
      <c r="R54" s="41">
        <f t="shared" si="17"/>
        <v>2278.2799999999997</v>
      </c>
      <c r="S54" s="41">
        <f t="shared" si="17"/>
        <v>2509.7000000000003</v>
      </c>
      <c r="T54" s="41">
        <f t="shared" si="17"/>
        <v>3058.915</v>
      </c>
      <c r="U54" s="41">
        <f t="shared" si="17"/>
        <v>2967</v>
      </c>
      <c r="V54" s="41">
        <f t="shared" si="17"/>
        <v>2390.06</v>
      </c>
      <c r="W54" s="41">
        <f t="shared" si="17"/>
        <v>2071.8</v>
      </c>
      <c r="X54" s="41">
        <f t="shared" si="17"/>
        <v>2204.94</v>
      </c>
      <c r="Y54" s="41">
        <f t="shared" si="17"/>
        <v>2400.8199999999997</v>
      </c>
      <c r="Z54" s="41">
        <f t="shared" si="17"/>
        <v>2259.926</v>
      </c>
      <c r="AA54" s="41">
        <f t="shared" si="17"/>
        <v>2235.7</v>
      </c>
      <c r="AB54" s="41">
        <f t="shared" si="17"/>
        <v>1742.914</v>
      </c>
      <c r="AC54" s="41">
        <f t="shared" si="17"/>
        <v>1443.9</v>
      </c>
      <c r="AD54" s="41">
        <f t="shared" si="17"/>
        <v>1732.449</v>
      </c>
      <c r="AE54" s="41">
        <f t="shared" si="17"/>
        <v>0</v>
      </c>
      <c r="AF54" s="15"/>
      <c r="AG54" s="80">
        <f t="shared" si="1"/>
        <v>25376.545000000002</v>
      </c>
      <c r="AH54" s="80">
        <f t="shared" si="2"/>
        <v>19641.256</v>
      </c>
      <c r="AI54" s="80">
        <f t="shared" si="3"/>
        <v>18913.7</v>
      </c>
    </row>
    <row r="55" spans="1:35" s="14" customFormat="1" ht="18.75">
      <c r="A55" s="19" t="s">
        <v>18</v>
      </c>
      <c r="B55" s="35">
        <f aca="true" t="shared" si="18" ref="B55:D56">B61+B67+B73+B79</f>
        <v>2459.5299999999997</v>
      </c>
      <c r="C55" s="39">
        <f t="shared" si="18"/>
        <v>2154.83</v>
      </c>
      <c r="D55" s="39">
        <f t="shared" si="18"/>
        <v>2154.83</v>
      </c>
      <c r="E55" s="39">
        <f>E61+E67+E79</f>
        <v>2154.8</v>
      </c>
      <c r="F55" s="39">
        <f>_xlfn.IFERROR(E55/B55*100,0)</f>
        <v>87.61023447569252</v>
      </c>
      <c r="G55" s="39">
        <f>_xlfn.IFERROR(E55/C55*100,0)</f>
        <v>99.9986077788039</v>
      </c>
      <c r="H55" s="38">
        <f>H61+H67+H73+H79</f>
        <v>0</v>
      </c>
      <c r="I55" s="38">
        <f>I61+I67+I73+I79</f>
        <v>0</v>
      </c>
      <c r="J55" s="38">
        <f>J61+J67+J73+J79</f>
        <v>29</v>
      </c>
      <c r="K55" s="38">
        <f>K61+K67+K73+K79</f>
        <v>0</v>
      </c>
      <c r="L55" s="38">
        <f aca="true" t="shared" si="19" ref="L55:AE55">L61+L67+L73+L79</f>
        <v>29</v>
      </c>
      <c r="M55" s="38">
        <f>M61+M67+M73+M79</f>
        <v>58</v>
      </c>
      <c r="N55" s="38">
        <f t="shared" si="19"/>
        <v>29</v>
      </c>
      <c r="O55" s="38">
        <f t="shared" si="19"/>
        <v>29</v>
      </c>
      <c r="P55" s="38">
        <f t="shared" si="19"/>
        <v>29</v>
      </c>
      <c r="Q55" s="38">
        <f t="shared" si="19"/>
        <v>29</v>
      </c>
      <c r="R55" s="38">
        <f t="shared" si="19"/>
        <v>317</v>
      </c>
      <c r="S55" s="38">
        <f t="shared" si="19"/>
        <v>317</v>
      </c>
      <c r="T55" s="38">
        <f t="shared" si="19"/>
        <v>317</v>
      </c>
      <c r="U55" s="38">
        <f t="shared" si="19"/>
        <v>317</v>
      </c>
      <c r="V55" s="38">
        <f t="shared" si="19"/>
        <v>453.83</v>
      </c>
      <c r="W55" s="38">
        <f t="shared" si="19"/>
        <v>453.8</v>
      </c>
      <c r="X55" s="38">
        <f t="shared" si="19"/>
        <v>317</v>
      </c>
      <c r="Y55" s="38">
        <f t="shared" si="19"/>
        <v>317</v>
      </c>
      <c r="Z55" s="38">
        <f t="shared" si="19"/>
        <v>317</v>
      </c>
      <c r="AA55" s="38">
        <f t="shared" si="19"/>
        <v>317</v>
      </c>
      <c r="AB55" s="38">
        <f t="shared" si="19"/>
        <v>317</v>
      </c>
      <c r="AC55" s="38">
        <f t="shared" si="19"/>
        <v>317</v>
      </c>
      <c r="AD55" s="38">
        <f t="shared" si="19"/>
        <v>304.7</v>
      </c>
      <c r="AE55" s="38">
        <f t="shared" si="19"/>
        <v>0</v>
      </c>
      <c r="AF55" s="15"/>
      <c r="AG55" s="80">
        <f t="shared" si="1"/>
        <v>2459.5299999999997</v>
      </c>
      <c r="AH55" s="80">
        <f t="shared" si="2"/>
        <v>1520.83</v>
      </c>
      <c r="AI55" s="80">
        <f t="shared" si="3"/>
        <v>1520.8</v>
      </c>
    </row>
    <row r="56" spans="1:35" s="14" customFormat="1" ht="18.75">
      <c r="A56" s="19" t="s">
        <v>19</v>
      </c>
      <c r="B56" s="33">
        <f t="shared" si="18"/>
        <v>22917.015</v>
      </c>
      <c r="C56" s="39">
        <f t="shared" si="18"/>
        <v>21489.266</v>
      </c>
      <c r="D56" s="39">
        <f t="shared" si="18"/>
        <v>21489.266</v>
      </c>
      <c r="E56" s="39">
        <f>E62+E68+E74+E80</f>
        <v>20438.5</v>
      </c>
      <c r="F56" s="39">
        <f>_xlfn.IFERROR(E56/B56*100,0)</f>
        <v>89.18482620882344</v>
      </c>
      <c r="G56" s="39">
        <f>_xlfn.IFERROR(E56/C56*100,0)</f>
        <v>95.11027505546258</v>
      </c>
      <c r="H56" s="38">
        <f>H62+H68+H74+H80</f>
        <v>1952.3600000000001</v>
      </c>
      <c r="I56" s="38">
        <f>I62+I68+I74+I80</f>
        <v>1204.4</v>
      </c>
      <c r="J56" s="38">
        <f>J62+J68+J74+J80</f>
        <v>1599.581</v>
      </c>
      <c r="K56" s="38">
        <f aca="true" t="shared" si="20" ref="K56:AE56">K62+K68+K74+K80</f>
        <v>1490.71</v>
      </c>
      <c r="L56" s="38">
        <f t="shared" si="20"/>
        <v>1366.902</v>
      </c>
      <c r="M56" s="38">
        <f t="shared" si="20"/>
        <v>1630.27</v>
      </c>
      <c r="N56" s="38">
        <f t="shared" si="20"/>
        <v>3067.937</v>
      </c>
      <c r="O56" s="38">
        <f t="shared" si="20"/>
        <v>2568.5</v>
      </c>
      <c r="P56" s="38">
        <f t="shared" si="20"/>
        <v>1606.281</v>
      </c>
      <c r="Q56" s="38">
        <f t="shared" si="20"/>
        <v>1954.5</v>
      </c>
      <c r="R56" s="38">
        <f t="shared" si="20"/>
        <v>1961.28</v>
      </c>
      <c r="S56" s="38">
        <f t="shared" si="20"/>
        <v>2192.7000000000003</v>
      </c>
      <c r="T56" s="38">
        <f t="shared" si="20"/>
        <v>2741.915</v>
      </c>
      <c r="U56" s="38">
        <f t="shared" si="20"/>
        <v>2650</v>
      </c>
      <c r="V56" s="38">
        <f t="shared" si="20"/>
        <v>1936.23</v>
      </c>
      <c r="W56" s="38">
        <f t="shared" si="20"/>
        <v>1618</v>
      </c>
      <c r="X56" s="38">
        <f t="shared" si="20"/>
        <v>1887.94</v>
      </c>
      <c r="Y56" s="38">
        <f t="shared" si="20"/>
        <v>2083.8199999999997</v>
      </c>
      <c r="Z56" s="38">
        <f t="shared" si="20"/>
        <v>1942.926</v>
      </c>
      <c r="AA56" s="38">
        <f t="shared" si="20"/>
        <v>1918.7</v>
      </c>
      <c r="AB56" s="38">
        <f t="shared" si="20"/>
        <v>1425.914</v>
      </c>
      <c r="AC56" s="38">
        <f t="shared" si="20"/>
        <v>1126.9</v>
      </c>
      <c r="AD56" s="38">
        <f t="shared" si="20"/>
        <v>1427.749</v>
      </c>
      <c r="AE56" s="38">
        <f t="shared" si="20"/>
        <v>0</v>
      </c>
      <c r="AF56" s="15"/>
      <c r="AG56" s="80">
        <f t="shared" si="1"/>
        <v>22917.015</v>
      </c>
      <c r="AH56" s="80">
        <f t="shared" si="2"/>
        <v>18120.426</v>
      </c>
      <c r="AI56" s="80">
        <f t="shared" si="3"/>
        <v>17392.9</v>
      </c>
    </row>
    <row r="57" spans="1:35" s="14" customFormat="1" ht="18.75">
      <c r="A57" s="19" t="s">
        <v>20</v>
      </c>
      <c r="B57" s="33">
        <f>H57+J57+L57+N57+P57+R57+T57+V57+X57+Z57+AB57+AD57</f>
        <v>0</v>
      </c>
      <c r="C57" s="39">
        <v>0</v>
      </c>
      <c r="D57" s="39">
        <v>0</v>
      </c>
      <c r="E57" s="39">
        <v>0</v>
      </c>
      <c r="F57" s="39">
        <f>_xlfn.IFERROR(E57/B57*100,0)</f>
        <v>0</v>
      </c>
      <c r="G57" s="39">
        <f>_xlfn.IFERROR(E57/C57*100,0)</f>
        <v>0</v>
      </c>
      <c r="H57" s="38">
        <f aca="true" t="shared" si="21" ref="H57:AE57">H63+H69+H75+H82</f>
        <v>0</v>
      </c>
      <c r="I57" s="38">
        <f t="shared" si="21"/>
        <v>0</v>
      </c>
      <c r="J57" s="38">
        <f t="shared" si="21"/>
        <v>0</v>
      </c>
      <c r="K57" s="38">
        <f t="shared" si="21"/>
        <v>0</v>
      </c>
      <c r="L57" s="38">
        <f t="shared" si="21"/>
        <v>0</v>
      </c>
      <c r="M57" s="38">
        <f t="shared" si="21"/>
        <v>0</v>
      </c>
      <c r="N57" s="38">
        <f t="shared" si="21"/>
        <v>0</v>
      </c>
      <c r="O57" s="38">
        <f t="shared" si="21"/>
        <v>0</v>
      </c>
      <c r="P57" s="38">
        <f t="shared" si="21"/>
        <v>0</v>
      </c>
      <c r="Q57" s="38">
        <f t="shared" si="21"/>
        <v>0</v>
      </c>
      <c r="R57" s="38">
        <f t="shared" si="21"/>
        <v>0</v>
      </c>
      <c r="S57" s="38">
        <f t="shared" si="21"/>
        <v>0</v>
      </c>
      <c r="T57" s="38">
        <f t="shared" si="21"/>
        <v>0</v>
      </c>
      <c r="U57" s="38">
        <f t="shared" si="21"/>
        <v>0</v>
      </c>
      <c r="V57" s="38">
        <f t="shared" si="21"/>
        <v>0</v>
      </c>
      <c r="W57" s="38">
        <f t="shared" si="21"/>
        <v>0</v>
      </c>
      <c r="X57" s="38">
        <f t="shared" si="21"/>
        <v>0</v>
      </c>
      <c r="Y57" s="38">
        <f t="shared" si="21"/>
        <v>0</v>
      </c>
      <c r="Z57" s="38">
        <f t="shared" si="21"/>
        <v>0</v>
      </c>
      <c r="AA57" s="38">
        <f t="shared" si="21"/>
        <v>0</v>
      </c>
      <c r="AB57" s="38">
        <f t="shared" si="21"/>
        <v>0</v>
      </c>
      <c r="AC57" s="38">
        <f t="shared" si="21"/>
        <v>0</v>
      </c>
      <c r="AD57" s="38">
        <f t="shared" si="21"/>
        <v>0</v>
      </c>
      <c r="AE57" s="38">
        <f t="shared" si="21"/>
        <v>0</v>
      </c>
      <c r="AF57" s="15"/>
      <c r="AG57" s="80">
        <f t="shared" si="1"/>
        <v>0</v>
      </c>
      <c r="AH57" s="80">
        <f t="shared" si="2"/>
        <v>0</v>
      </c>
      <c r="AI57" s="80">
        <f t="shared" si="3"/>
        <v>0</v>
      </c>
    </row>
    <row r="58" spans="1:35" s="14" customFormat="1" ht="18.75">
      <c r="A58" s="19" t="s">
        <v>21</v>
      </c>
      <c r="B58" s="33">
        <f>H58+J58+L58+N58+P58+R58+T58+V58+X58+Z58+AB58+AD58</f>
        <v>0</v>
      </c>
      <c r="C58" s="39">
        <v>0</v>
      </c>
      <c r="D58" s="39">
        <v>0</v>
      </c>
      <c r="E58" s="39">
        <v>0</v>
      </c>
      <c r="F58" s="39">
        <f>_xlfn.IFERROR(E58/B58*100,0)</f>
        <v>0</v>
      </c>
      <c r="G58" s="39">
        <f>_xlfn.IFERROR(E58/C58*100,0)</f>
        <v>0</v>
      </c>
      <c r="H58" s="38">
        <f aca="true" t="shared" si="22" ref="H58:AE58">H64+H70+H76+H83</f>
        <v>0</v>
      </c>
      <c r="I58" s="38">
        <f t="shared" si="22"/>
        <v>0</v>
      </c>
      <c r="J58" s="38">
        <f t="shared" si="22"/>
        <v>0</v>
      </c>
      <c r="K58" s="38">
        <f t="shared" si="22"/>
        <v>0</v>
      </c>
      <c r="L58" s="38">
        <f t="shared" si="22"/>
        <v>0</v>
      </c>
      <c r="M58" s="38">
        <f t="shared" si="22"/>
        <v>0</v>
      </c>
      <c r="N58" s="38">
        <f t="shared" si="22"/>
        <v>0</v>
      </c>
      <c r="O58" s="38">
        <f t="shared" si="22"/>
        <v>0</v>
      </c>
      <c r="P58" s="38">
        <f t="shared" si="22"/>
        <v>0</v>
      </c>
      <c r="Q58" s="38">
        <f t="shared" si="22"/>
        <v>0</v>
      </c>
      <c r="R58" s="38">
        <f t="shared" si="22"/>
        <v>0</v>
      </c>
      <c r="S58" s="38">
        <f t="shared" si="22"/>
        <v>0</v>
      </c>
      <c r="T58" s="38">
        <f t="shared" si="22"/>
        <v>0</v>
      </c>
      <c r="U58" s="38">
        <f t="shared" si="22"/>
        <v>0</v>
      </c>
      <c r="V58" s="38">
        <f t="shared" si="22"/>
        <v>0</v>
      </c>
      <c r="W58" s="38">
        <f t="shared" si="22"/>
        <v>0</v>
      </c>
      <c r="X58" s="38">
        <f t="shared" si="22"/>
        <v>0</v>
      </c>
      <c r="Y58" s="38">
        <f t="shared" si="22"/>
        <v>0</v>
      </c>
      <c r="Z58" s="38">
        <f t="shared" si="22"/>
        <v>0</v>
      </c>
      <c r="AA58" s="38">
        <f t="shared" si="22"/>
        <v>0</v>
      </c>
      <c r="AB58" s="38">
        <f t="shared" si="22"/>
        <v>0</v>
      </c>
      <c r="AC58" s="38">
        <f t="shared" si="22"/>
        <v>0</v>
      </c>
      <c r="AD58" s="38">
        <f t="shared" si="22"/>
        <v>0</v>
      </c>
      <c r="AE58" s="38">
        <f t="shared" si="22"/>
        <v>0</v>
      </c>
      <c r="AF58" s="15"/>
      <c r="AG58" s="80">
        <f t="shared" si="1"/>
        <v>0</v>
      </c>
      <c r="AH58" s="80">
        <f t="shared" si="2"/>
        <v>0</v>
      </c>
      <c r="AI58" s="80">
        <f t="shared" si="3"/>
        <v>0</v>
      </c>
    </row>
    <row r="59" spans="1:35" s="14" customFormat="1" ht="37.5">
      <c r="A59" s="19" t="s">
        <v>42</v>
      </c>
      <c r="B59" s="35"/>
      <c r="C59" s="39"/>
      <c r="D59" s="39"/>
      <c r="E59" s="40"/>
      <c r="F59" s="40"/>
      <c r="G59" s="40"/>
      <c r="H59" s="38"/>
      <c r="I59" s="41"/>
      <c r="J59" s="38"/>
      <c r="K59" s="40"/>
      <c r="L59" s="38"/>
      <c r="M59" s="40"/>
      <c r="N59" s="38"/>
      <c r="O59" s="40"/>
      <c r="P59" s="38"/>
      <c r="Q59" s="40"/>
      <c r="R59" s="38"/>
      <c r="S59" s="40"/>
      <c r="T59" s="38"/>
      <c r="U59" s="40"/>
      <c r="V59" s="38"/>
      <c r="W59" s="40"/>
      <c r="X59" s="41"/>
      <c r="Y59" s="40"/>
      <c r="Z59" s="41"/>
      <c r="AA59" s="40"/>
      <c r="AB59" s="41"/>
      <c r="AC59" s="40"/>
      <c r="AD59" s="41"/>
      <c r="AE59" s="40"/>
      <c r="AF59" s="72"/>
      <c r="AG59" s="80">
        <f t="shared" si="1"/>
        <v>0</v>
      </c>
      <c r="AH59" s="80">
        <f t="shared" si="2"/>
        <v>0</v>
      </c>
      <c r="AI59" s="80">
        <f t="shared" si="3"/>
        <v>0</v>
      </c>
    </row>
    <row r="60" spans="1:35" s="14" customFormat="1" ht="18.75">
      <c r="A60" s="18" t="s">
        <v>26</v>
      </c>
      <c r="B60" s="36">
        <f>B61+B62+B63+B64</f>
        <v>314.7</v>
      </c>
      <c r="C60" s="34">
        <f>C61+C62+C63+C64</f>
        <v>314.7</v>
      </c>
      <c r="D60" s="34">
        <f>D61+D62+D63+D64</f>
        <v>314.7</v>
      </c>
      <c r="E60" s="34">
        <f>E61+E62+E63+E64</f>
        <v>314.7</v>
      </c>
      <c r="F60" s="40">
        <f>_xlfn.IFERROR(E60/B60*100,0)</f>
        <v>100</v>
      </c>
      <c r="G60" s="40">
        <f>_xlfn.IFERROR(E60/C60*100,0)</f>
        <v>100</v>
      </c>
      <c r="H60" s="41">
        <f>H61+H62+H63+H64</f>
        <v>0</v>
      </c>
      <c r="I60" s="41">
        <f aca="true" t="shared" si="23" ref="I60:AE60">I61+I62+I63+I64</f>
        <v>0</v>
      </c>
      <c r="J60" s="41">
        <f>J61+J62+J63+J64</f>
        <v>0</v>
      </c>
      <c r="K60" s="41">
        <f t="shared" si="23"/>
        <v>0</v>
      </c>
      <c r="L60" s="41">
        <f t="shared" si="23"/>
        <v>0</v>
      </c>
      <c r="M60" s="41">
        <f t="shared" si="23"/>
        <v>0</v>
      </c>
      <c r="N60" s="41">
        <f t="shared" si="23"/>
        <v>0</v>
      </c>
      <c r="O60" s="41">
        <f t="shared" si="23"/>
        <v>0</v>
      </c>
      <c r="P60" s="41">
        <f t="shared" si="23"/>
        <v>0</v>
      </c>
      <c r="Q60" s="41">
        <f t="shared" si="23"/>
        <v>0</v>
      </c>
      <c r="R60" s="41">
        <f t="shared" si="23"/>
        <v>0</v>
      </c>
      <c r="S60" s="41">
        <f t="shared" si="23"/>
        <v>0</v>
      </c>
      <c r="T60" s="41">
        <f t="shared" si="23"/>
        <v>0</v>
      </c>
      <c r="U60" s="41">
        <f t="shared" si="23"/>
        <v>0</v>
      </c>
      <c r="V60" s="41">
        <f t="shared" si="23"/>
        <v>314.7</v>
      </c>
      <c r="W60" s="41">
        <f t="shared" si="23"/>
        <v>314.7</v>
      </c>
      <c r="X60" s="41">
        <f t="shared" si="23"/>
        <v>0</v>
      </c>
      <c r="Y60" s="41">
        <f t="shared" si="23"/>
        <v>0</v>
      </c>
      <c r="Z60" s="41">
        <f t="shared" si="23"/>
        <v>0</v>
      </c>
      <c r="AA60" s="41">
        <f t="shared" si="23"/>
        <v>0</v>
      </c>
      <c r="AB60" s="41">
        <f t="shared" si="23"/>
        <v>0</v>
      </c>
      <c r="AC60" s="41">
        <f t="shared" si="23"/>
        <v>0</v>
      </c>
      <c r="AD60" s="41">
        <f t="shared" si="23"/>
        <v>0</v>
      </c>
      <c r="AE60" s="41">
        <f t="shared" si="23"/>
        <v>0</v>
      </c>
      <c r="AF60" s="96" t="s">
        <v>76</v>
      </c>
      <c r="AG60" s="80">
        <f t="shared" si="1"/>
        <v>314.7</v>
      </c>
      <c r="AH60" s="80">
        <f t="shared" si="2"/>
        <v>314.7</v>
      </c>
      <c r="AI60" s="80">
        <f t="shared" si="3"/>
        <v>314.7</v>
      </c>
    </row>
    <row r="61" spans="1:35" s="14" customFormat="1" ht="18.75">
      <c r="A61" s="19" t="s">
        <v>18</v>
      </c>
      <c r="B61" s="33">
        <v>0</v>
      </c>
      <c r="C61" s="39">
        <f>H61</f>
        <v>0</v>
      </c>
      <c r="D61" s="39">
        <v>0</v>
      </c>
      <c r="E61" s="39">
        <f>I61+K61+M61+O61+Q61+S61+U61+W61+Y61+AA61+AC61+AE61</f>
        <v>0</v>
      </c>
      <c r="F61" s="39">
        <f>_xlfn.IFERROR(E61/B61*100,0)</f>
        <v>0</v>
      </c>
      <c r="G61" s="39">
        <f>_xlfn.IFERROR(E61/C61*100,0)</f>
        <v>0</v>
      </c>
      <c r="H61" s="38">
        <v>0</v>
      </c>
      <c r="I61" s="38">
        <v>0</v>
      </c>
      <c r="J61" s="38">
        <v>0</v>
      </c>
      <c r="K61" s="40"/>
      <c r="L61" s="38">
        <v>0</v>
      </c>
      <c r="M61" s="40"/>
      <c r="N61" s="38">
        <v>0</v>
      </c>
      <c r="O61" s="40"/>
      <c r="P61" s="38">
        <v>0</v>
      </c>
      <c r="Q61" s="40"/>
      <c r="R61" s="38">
        <v>0</v>
      </c>
      <c r="S61" s="40"/>
      <c r="T61" s="38">
        <v>0</v>
      </c>
      <c r="U61" s="40"/>
      <c r="V61" s="38">
        <v>0</v>
      </c>
      <c r="W61" s="40"/>
      <c r="X61" s="38">
        <v>0</v>
      </c>
      <c r="Y61" s="40"/>
      <c r="Z61" s="38">
        <v>0</v>
      </c>
      <c r="AA61" s="40"/>
      <c r="AB61" s="38">
        <v>0</v>
      </c>
      <c r="AC61" s="40"/>
      <c r="AD61" s="38">
        <v>0</v>
      </c>
      <c r="AE61" s="40"/>
      <c r="AF61" s="118"/>
      <c r="AG61" s="80">
        <f t="shared" si="1"/>
        <v>0</v>
      </c>
      <c r="AH61" s="80">
        <f t="shared" si="2"/>
        <v>0</v>
      </c>
      <c r="AI61" s="80">
        <f t="shared" si="3"/>
        <v>0</v>
      </c>
    </row>
    <row r="62" spans="1:35" s="14" customFormat="1" ht="18.75">
      <c r="A62" s="20" t="s">
        <v>19</v>
      </c>
      <c r="B62" s="33">
        <f>V62</f>
        <v>314.7</v>
      </c>
      <c r="C62" s="39">
        <f>H62+J62+L62+N62+P62+R62+T62+V62+X62+Z62+AB62</f>
        <v>314.7</v>
      </c>
      <c r="D62" s="39">
        <f>C62</f>
        <v>314.7</v>
      </c>
      <c r="E62" s="39">
        <f>I62+K62+M62+O62+Q62+S62+U62+W62+Y62+AA62+AC62+AE62</f>
        <v>314.7</v>
      </c>
      <c r="F62" s="39">
        <f>_xlfn.IFERROR(E62/B62*100,0)</f>
        <v>100</v>
      </c>
      <c r="G62" s="39">
        <f>_xlfn.IFERROR(E62/C62*100,0)</f>
        <v>100</v>
      </c>
      <c r="H62" s="38">
        <v>0</v>
      </c>
      <c r="I62" s="38">
        <v>0</v>
      </c>
      <c r="J62" s="38">
        <v>0</v>
      </c>
      <c r="K62" s="40"/>
      <c r="L62" s="38">
        <v>0</v>
      </c>
      <c r="M62" s="40"/>
      <c r="N62" s="38">
        <v>0</v>
      </c>
      <c r="O62" s="40"/>
      <c r="P62" s="38">
        <v>0</v>
      </c>
      <c r="Q62" s="40"/>
      <c r="R62" s="38">
        <v>0</v>
      </c>
      <c r="S62" s="40"/>
      <c r="T62" s="38">
        <v>0</v>
      </c>
      <c r="U62" s="40"/>
      <c r="V62" s="39">
        <v>314.7</v>
      </c>
      <c r="W62" s="39">
        <v>314.7</v>
      </c>
      <c r="X62" s="38">
        <v>0</v>
      </c>
      <c r="Y62" s="40"/>
      <c r="Z62" s="38">
        <v>0</v>
      </c>
      <c r="AA62" s="40"/>
      <c r="AB62" s="38">
        <v>0</v>
      </c>
      <c r="AC62" s="40"/>
      <c r="AD62" s="38">
        <v>0</v>
      </c>
      <c r="AE62" s="40"/>
      <c r="AF62" s="118"/>
      <c r="AG62" s="80">
        <f t="shared" si="1"/>
        <v>314.7</v>
      </c>
      <c r="AH62" s="80">
        <f t="shared" si="2"/>
        <v>314.7</v>
      </c>
      <c r="AI62" s="80">
        <f t="shared" si="3"/>
        <v>314.7</v>
      </c>
    </row>
    <row r="63" spans="1:35" s="14" customFormat="1" ht="18.75">
      <c r="A63" s="20" t="s">
        <v>20</v>
      </c>
      <c r="B63" s="33">
        <v>0</v>
      </c>
      <c r="C63" s="39">
        <f>H63</f>
        <v>0</v>
      </c>
      <c r="D63" s="39">
        <v>0</v>
      </c>
      <c r="E63" s="39">
        <f>I63+K63+M63+O63+Q63+S63+U63+W63+Y63+AA63+AC63+AE63</f>
        <v>0</v>
      </c>
      <c r="F63" s="39">
        <f>_xlfn.IFERROR(E63/B63*100,0)</f>
        <v>0</v>
      </c>
      <c r="G63" s="39">
        <f>_xlfn.IFERROR(E63/C63*100,0)</f>
        <v>0</v>
      </c>
      <c r="H63" s="38">
        <v>0</v>
      </c>
      <c r="I63" s="38">
        <v>0</v>
      </c>
      <c r="J63" s="38">
        <v>0</v>
      </c>
      <c r="K63" s="40"/>
      <c r="L63" s="38">
        <v>0</v>
      </c>
      <c r="M63" s="40"/>
      <c r="N63" s="38">
        <v>0</v>
      </c>
      <c r="O63" s="40"/>
      <c r="P63" s="38">
        <v>0</v>
      </c>
      <c r="Q63" s="40"/>
      <c r="R63" s="38">
        <v>0</v>
      </c>
      <c r="S63" s="40"/>
      <c r="T63" s="38">
        <v>0</v>
      </c>
      <c r="U63" s="40"/>
      <c r="V63" s="39">
        <v>0</v>
      </c>
      <c r="W63" s="40"/>
      <c r="X63" s="38">
        <v>0</v>
      </c>
      <c r="Y63" s="40"/>
      <c r="Z63" s="38">
        <v>0</v>
      </c>
      <c r="AA63" s="40"/>
      <c r="AB63" s="38">
        <v>0</v>
      </c>
      <c r="AC63" s="40"/>
      <c r="AD63" s="38">
        <v>0</v>
      </c>
      <c r="AE63" s="40"/>
      <c r="AF63" s="118"/>
      <c r="AG63" s="80">
        <f t="shared" si="1"/>
        <v>0</v>
      </c>
      <c r="AH63" s="80">
        <f t="shared" si="2"/>
        <v>0</v>
      </c>
      <c r="AI63" s="80">
        <f t="shared" si="3"/>
        <v>0</v>
      </c>
    </row>
    <row r="64" spans="1:35" s="14" customFormat="1" ht="18.75">
      <c r="A64" s="20" t="s">
        <v>21</v>
      </c>
      <c r="B64" s="33">
        <v>0</v>
      </c>
      <c r="C64" s="39">
        <f>H64</f>
        <v>0</v>
      </c>
      <c r="D64" s="39">
        <v>0</v>
      </c>
      <c r="E64" s="39">
        <f>I64+K64+M64+O64+Q64+S64+U64+W64+Y64+AA64+AC64+AE64</f>
        <v>0</v>
      </c>
      <c r="F64" s="39">
        <f>_xlfn.IFERROR(E64/B64*100,0)</f>
        <v>0</v>
      </c>
      <c r="G64" s="39">
        <f>_xlfn.IFERROR(E64/C64*100,0)</f>
        <v>0</v>
      </c>
      <c r="H64" s="38">
        <v>0</v>
      </c>
      <c r="I64" s="38">
        <v>0</v>
      </c>
      <c r="J64" s="38">
        <v>0</v>
      </c>
      <c r="K64" s="40"/>
      <c r="L64" s="38">
        <v>0</v>
      </c>
      <c r="M64" s="40"/>
      <c r="N64" s="38">
        <v>0</v>
      </c>
      <c r="O64" s="40"/>
      <c r="P64" s="38">
        <v>0</v>
      </c>
      <c r="Q64" s="40"/>
      <c r="R64" s="38">
        <v>0</v>
      </c>
      <c r="S64" s="40"/>
      <c r="T64" s="38">
        <v>0</v>
      </c>
      <c r="U64" s="40"/>
      <c r="V64" s="39">
        <v>0</v>
      </c>
      <c r="W64" s="40"/>
      <c r="X64" s="38">
        <v>0</v>
      </c>
      <c r="Y64" s="40"/>
      <c r="Z64" s="38">
        <v>0</v>
      </c>
      <c r="AA64" s="40"/>
      <c r="AB64" s="38">
        <v>0</v>
      </c>
      <c r="AC64" s="40"/>
      <c r="AD64" s="38">
        <v>0</v>
      </c>
      <c r="AE64" s="40"/>
      <c r="AF64" s="119"/>
      <c r="AG64" s="80">
        <f t="shared" si="1"/>
        <v>0</v>
      </c>
      <c r="AH64" s="80">
        <f t="shared" si="2"/>
        <v>0</v>
      </c>
      <c r="AI64" s="80">
        <f t="shared" si="3"/>
        <v>0</v>
      </c>
    </row>
    <row r="65" spans="1:35" s="14" customFormat="1" ht="37.5">
      <c r="A65" s="20" t="s">
        <v>43</v>
      </c>
      <c r="B65" s="36"/>
      <c r="C65" s="39"/>
      <c r="D65" s="39"/>
      <c r="E65" s="40"/>
      <c r="F65" s="40"/>
      <c r="G65" s="40"/>
      <c r="H65" s="41"/>
      <c r="I65" s="41"/>
      <c r="J65" s="40"/>
      <c r="K65" s="40"/>
      <c r="L65" s="40"/>
      <c r="M65" s="40"/>
      <c r="N65" s="40"/>
      <c r="O65" s="40"/>
      <c r="P65" s="40"/>
      <c r="Q65" s="40"/>
      <c r="R65" s="40"/>
      <c r="S65" s="40"/>
      <c r="T65" s="40"/>
      <c r="U65" s="40"/>
      <c r="V65" s="40"/>
      <c r="W65" s="40"/>
      <c r="X65" s="40"/>
      <c r="Y65" s="40"/>
      <c r="Z65" s="40"/>
      <c r="AA65" s="40"/>
      <c r="AB65" s="40"/>
      <c r="AC65" s="40"/>
      <c r="AD65" s="40"/>
      <c r="AE65" s="40"/>
      <c r="AF65" s="15"/>
      <c r="AG65" s="80">
        <f t="shared" si="1"/>
        <v>0</v>
      </c>
      <c r="AH65" s="80">
        <f t="shared" si="2"/>
        <v>0</v>
      </c>
      <c r="AI65" s="80">
        <f t="shared" si="3"/>
        <v>0</v>
      </c>
    </row>
    <row r="66" spans="1:35" s="14" customFormat="1" ht="18.75">
      <c r="A66" s="15" t="s">
        <v>26</v>
      </c>
      <c r="B66" s="36">
        <f>B67+B68+B69+B70</f>
        <v>209.8</v>
      </c>
      <c r="C66" s="36">
        <f>C67+C68+C69+C70</f>
        <v>209.8</v>
      </c>
      <c r="D66" s="36">
        <f>D67+D68+D69+D70</f>
        <v>209.8</v>
      </c>
      <c r="E66" s="36">
        <f>E67+E68+E69+E70</f>
        <v>209.8</v>
      </c>
      <c r="F66" s="40">
        <f>_xlfn.IFERROR(E66/B66*100,0)</f>
        <v>100</v>
      </c>
      <c r="G66" s="40">
        <f>_xlfn.IFERROR(E66/C66*100,0)</f>
        <v>100</v>
      </c>
      <c r="H66" s="41">
        <f>H67+H68+H69+H70</f>
        <v>0</v>
      </c>
      <c r="I66" s="41">
        <f aca="true" t="shared" si="24" ref="I66:T66">I67+I68+I69+I70</f>
        <v>0</v>
      </c>
      <c r="J66" s="41">
        <f t="shared" si="24"/>
        <v>0</v>
      </c>
      <c r="K66" s="41">
        <f t="shared" si="24"/>
        <v>0</v>
      </c>
      <c r="L66" s="41">
        <f t="shared" si="24"/>
        <v>0</v>
      </c>
      <c r="M66" s="41">
        <f t="shared" si="24"/>
        <v>0</v>
      </c>
      <c r="N66" s="41">
        <f t="shared" si="24"/>
        <v>209.8</v>
      </c>
      <c r="O66" s="41">
        <f t="shared" si="24"/>
        <v>0</v>
      </c>
      <c r="P66" s="41">
        <f t="shared" si="24"/>
        <v>0</v>
      </c>
      <c r="Q66" s="41">
        <f t="shared" si="24"/>
        <v>0</v>
      </c>
      <c r="R66" s="41">
        <f t="shared" si="24"/>
        <v>0</v>
      </c>
      <c r="S66" s="41">
        <f t="shared" si="24"/>
        <v>209.8</v>
      </c>
      <c r="T66" s="41">
        <f t="shared" si="24"/>
        <v>0</v>
      </c>
      <c r="U66" s="41">
        <f aca="true" t="shared" si="25" ref="U66:AE66">U67+U68+U69+U70</f>
        <v>0</v>
      </c>
      <c r="V66" s="41">
        <f t="shared" si="25"/>
        <v>0</v>
      </c>
      <c r="W66" s="41">
        <f t="shared" si="25"/>
        <v>0</v>
      </c>
      <c r="X66" s="41">
        <f t="shared" si="25"/>
        <v>0</v>
      </c>
      <c r="Y66" s="41">
        <f t="shared" si="25"/>
        <v>0</v>
      </c>
      <c r="Z66" s="41">
        <f t="shared" si="25"/>
        <v>0</v>
      </c>
      <c r="AA66" s="41">
        <f t="shared" si="25"/>
        <v>0</v>
      </c>
      <c r="AB66" s="41">
        <f t="shared" si="25"/>
        <v>0</v>
      </c>
      <c r="AC66" s="41">
        <f t="shared" si="25"/>
        <v>0</v>
      </c>
      <c r="AD66" s="41">
        <f t="shared" si="25"/>
        <v>0</v>
      </c>
      <c r="AE66" s="41">
        <f t="shared" si="25"/>
        <v>0</v>
      </c>
      <c r="AF66" s="96" t="s">
        <v>70</v>
      </c>
      <c r="AG66" s="80">
        <f t="shared" si="1"/>
        <v>209.8</v>
      </c>
      <c r="AH66" s="80">
        <f t="shared" si="2"/>
        <v>209.8</v>
      </c>
      <c r="AI66" s="80">
        <f t="shared" si="3"/>
        <v>209.8</v>
      </c>
    </row>
    <row r="67" spans="1:35" s="14" customFormat="1" ht="18.75">
      <c r="A67" s="20" t="s">
        <v>18</v>
      </c>
      <c r="B67" s="33">
        <f>H67+J67+L67+N67+P67+R67+T67+V67+X67+Z67+AB67+AD67</f>
        <v>0</v>
      </c>
      <c r="C67" s="39">
        <f>H67</f>
        <v>0</v>
      </c>
      <c r="D67" s="39">
        <v>0</v>
      </c>
      <c r="E67" s="39">
        <f>I67+K67+M67+O67+Q67+S67+U67+W67+Y67+AA67+AC67+AE67</f>
        <v>0</v>
      </c>
      <c r="F67" s="39">
        <f>_xlfn.IFERROR(E67/B67*100,0)</f>
        <v>0</v>
      </c>
      <c r="G67" s="39">
        <f>_xlfn.IFERROR(E67/C67*100,0)</f>
        <v>0</v>
      </c>
      <c r="H67" s="38">
        <v>0</v>
      </c>
      <c r="I67" s="38">
        <v>0</v>
      </c>
      <c r="J67" s="38">
        <v>0</v>
      </c>
      <c r="K67" s="38"/>
      <c r="L67" s="38">
        <v>0</v>
      </c>
      <c r="M67" s="38"/>
      <c r="N67" s="39">
        <v>0</v>
      </c>
      <c r="O67" s="40"/>
      <c r="P67" s="39">
        <v>0</v>
      </c>
      <c r="Q67" s="40"/>
      <c r="R67" s="39">
        <v>0</v>
      </c>
      <c r="S67" s="40"/>
      <c r="T67" s="39">
        <v>0</v>
      </c>
      <c r="U67" s="40"/>
      <c r="V67" s="39">
        <v>0</v>
      </c>
      <c r="W67" s="40"/>
      <c r="X67" s="39">
        <v>0</v>
      </c>
      <c r="Y67" s="40"/>
      <c r="Z67" s="39">
        <v>0</v>
      </c>
      <c r="AA67" s="40"/>
      <c r="AB67" s="39">
        <v>0</v>
      </c>
      <c r="AC67" s="40"/>
      <c r="AD67" s="39">
        <v>0</v>
      </c>
      <c r="AE67" s="40"/>
      <c r="AF67" s="97"/>
      <c r="AG67" s="80">
        <f t="shared" si="1"/>
        <v>0</v>
      </c>
      <c r="AH67" s="80">
        <f t="shared" si="2"/>
        <v>0</v>
      </c>
      <c r="AI67" s="80">
        <f t="shared" si="3"/>
        <v>0</v>
      </c>
    </row>
    <row r="68" spans="1:35" s="14" customFormat="1" ht="30.75" customHeight="1">
      <c r="A68" s="20" t="s">
        <v>19</v>
      </c>
      <c r="B68" s="69">
        <f>H68+J68+L68+N68+P68+R68+T68+V68+X68+Z68+AB68+AD68</f>
        <v>209.8</v>
      </c>
      <c r="C68" s="61">
        <v>209.8</v>
      </c>
      <c r="D68" s="61">
        <f>C68</f>
        <v>209.8</v>
      </c>
      <c r="E68" s="61">
        <f>I68+K68+M68+O68+Q68+S68+U68+W68+Y68+AA68+AC68+AE68</f>
        <v>209.8</v>
      </c>
      <c r="F68" s="61">
        <f>_xlfn.IFERROR(E68/B68*100,0)</f>
        <v>100</v>
      </c>
      <c r="G68" s="61">
        <f>_xlfn.IFERROR(E68/C68*100,0)</f>
        <v>100</v>
      </c>
      <c r="H68" s="62">
        <v>0</v>
      </c>
      <c r="I68" s="62">
        <v>0</v>
      </c>
      <c r="J68" s="62">
        <v>0</v>
      </c>
      <c r="K68" s="62"/>
      <c r="L68" s="62">
        <v>0</v>
      </c>
      <c r="M68" s="62"/>
      <c r="N68" s="61">
        <v>209.8</v>
      </c>
      <c r="O68" s="61">
        <v>0</v>
      </c>
      <c r="P68" s="61">
        <v>0</v>
      </c>
      <c r="Q68" s="63"/>
      <c r="R68" s="61">
        <v>0</v>
      </c>
      <c r="S68" s="61">
        <v>209.8</v>
      </c>
      <c r="T68" s="61">
        <v>0</v>
      </c>
      <c r="U68" s="63"/>
      <c r="V68" s="61">
        <v>0</v>
      </c>
      <c r="W68" s="63"/>
      <c r="X68" s="61">
        <v>0</v>
      </c>
      <c r="Y68" s="63"/>
      <c r="Z68" s="61">
        <v>0</v>
      </c>
      <c r="AA68" s="63"/>
      <c r="AB68" s="61">
        <v>0</v>
      </c>
      <c r="AC68" s="63"/>
      <c r="AD68" s="61">
        <v>0</v>
      </c>
      <c r="AE68" s="63"/>
      <c r="AF68" s="97"/>
      <c r="AG68" s="80">
        <f t="shared" si="1"/>
        <v>209.8</v>
      </c>
      <c r="AH68" s="80">
        <f t="shared" si="2"/>
        <v>209.8</v>
      </c>
      <c r="AI68" s="80">
        <f t="shared" si="3"/>
        <v>209.8</v>
      </c>
    </row>
    <row r="69" spans="1:35" s="14" customFormat="1" ht="18.75">
      <c r="A69" s="20" t="s">
        <v>20</v>
      </c>
      <c r="B69" s="33">
        <f>H69+J69+L69+N69+P69+R69+T69+V69+X69+Z69+AB69+AD69</f>
        <v>0</v>
      </c>
      <c r="C69" s="39">
        <f>H69</f>
        <v>0</v>
      </c>
      <c r="D69" s="39">
        <v>0</v>
      </c>
      <c r="E69" s="39">
        <f>I69+K69+M69+O69+Q69+S69+U69+W69+Y69+AA69+AC69+AE69</f>
        <v>0</v>
      </c>
      <c r="F69" s="39">
        <f>_xlfn.IFERROR(E69/B69*100,0)</f>
        <v>0</v>
      </c>
      <c r="G69" s="39">
        <f>_xlfn.IFERROR(E69/C69*100,0)</f>
        <v>0</v>
      </c>
      <c r="H69" s="38">
        <v>0</v>
      </c>
      <c r="I69" s="38">
        <v>0</v>
      </c>
      <c r="J69" s="38">
        <v>0</v>
      </c>
      <c r="K69" s="38"/>
      <c r="L69" s="38">
        <v>0</v>
      </c>
      <c r="M69" s="38"/>
      <c r="N69" s="39">
        <v>0</v>
      </c>
      <c r="O69" s="40"/>
      <c r="P69" s="39">
        <v>0</v>
      </c>
      <c r="Q69" s="40"/>
      <c r="R69" s="39">
        <v>0</v>
      </c>
      <c r="S69" s="40"/>
      <c r="T69" s="39">
        <v>0</v>
      </c>
      <c r="U69" s="40"/>
      <c r="V69" s="39">
        <v>0</v>
      </c>
      <c r="W69" s="40"/>
      <c r="X69" s="39">
        <v>0</v>
      </c>
      <c r="Y69" s="40"/>
      <c r="Z69" s="39">
        <v>0</v>
      </c>
      <c r="AA69" s="40"/>
      <c r="AB69" s="39">
        <v>0</v>
      </c>
      <c r="AC69" s="40"/>
      <c r="AD69" s="39">
        <v>0</v>
      </c>
      <c r="AE69" s="40"/>
      <c r="AF69" s="97"/>
      <c r="AG69" s="80">
        <f t="shared" si="1"/>
        <v>0</v>
      </c>
      <c r="AH69" s="80">
        <f t="shared" si="2"/>
        <v>0</v>
      </c>
      <c r="AI69" s="80">
        <f t="shared" si="3"/>
        <v>0</v>
      </c>
    </row>
    <row r="70" spans="1:35" s="14" customFormat="1" ht="18.75">
      <c r="A70" s="20" t="s">
        <v>21</v>
      </c>
      <c r="B70" s="33">
        <f>H70+J70+L70+N70+P70+R70+T70+V70+X70+Z70+AB70+AD70</f>
        <v>0</v>
      </c>
      <c r="C70" s="39">
        <f>H70</f>
        <v>0</v>
      </c>
      <c r="D70" s="39">
        <v>0</v>
      </c>
      <c r="E70" s="39">
        <f>I70+K70+M70+O70+Q70+S70+U70+W70+Y70+AA70+AC70+AE70</f>
        <v>0</v>
      </c>
      <c r="F70" s="39">
        <f>_xlfn.IFERROR(E70/B70*100,0)</f>
        <v>0</v>
      </c>
      <c r="G70" s="39">
        <f>_xlfn.IFERROR(E70/C70*100,0)</f>
        <v>0</v>
      </c>
      <c r="H70" s="38">
        <v>0</v>
      </c>
      <c r="I70" s="38">
        <v>0</v>
      </c>
      <c r="J70" s="38">
        <v>0</v>
      </c>
      <c r="K70" s="38"/>
      <c r="L70" s="38">
        <v>0</v>
      </c>
      <c r="M70" s="38"/>
      <c r="N70" s="39">
        <v>0</v>
      </c>
      <c r="O70" s="40"/>
      <c r="P70" s="39">
        <v>0</v>
      </c>
      <c r="Q70" s="40"/>
      <c r="R70" s="39">
        <v>0</v>
      </c>
      <c r="S70" s="40"/>
      <c r="T70" s="39">
        <v>0</v>
      </c>
      <c r="U70" s="40"/>
      <c r="V70" s="39">
        <v>0</v>
      </c>
      <c r="W70" s="40"/>
      <c r="X70" s="39">
        <v>0</v>
      </c>
      <c r="Y70" s="40"/>
      <c r="Z70" s="39">
        <v>0</v>
      </c>
      <c r="AA70" s="40"/>
      <c r="AB70" s="39">
        <v>0</v>
      </c>
      <c r="AC70" s="40"/>
      <c r="AD70" s="39">
        <v>0</v>
      </c>
      <c r="AE70" s="40"/>
      <c r="AF70" s="98"/>
      <c r="AG70" s="80">
        <f aca="true" t="shared" si="26" ref="AG70:AG84">H70+J70+L70+N70+P70+R70+T70+V70+X70+Z70+AB70+AD70</f>
        <v>0</v>
      </c>
      <c r="AH70" s="80">
        <f aca="true" t="shared" si="27" ref="AH70:AH133">H70+J70+L70+N70+P70+R70+T70+V70+X70</f>
        <v>0</v>
      </c>
      <c r="AI70" s="80">
        <f aca="true" t="shared" si="28" ref="AI70:AI133">I70+K70+M70+O70+Q70+S70+U70+W70+Y70</f>
        <v>0</v>
      </c>
    </row>
    <row r="71" spans="1:35" s="14" customFormat="1" ht="37.5">
      <c r="A71" s="20" t="s">
        <v>44</v>
      </c>
      <c r="B71" s="36"/>
      <c r="C71" s="39"/>
      <c r="D71" s="39"/>
      <c r="E71" s="40"/>
      <c r="F71" s="40"/>
      <c r="G71" s="40"/>
      <c r="H71" s="41"/>
      <c r="I71" s="41"/>
      <c r="J71" s="40"/>
      <c r="K71" s="40"/>
      <c r="L71" s="40"/>
      <c r="M71" s="40"/>
      <c r="N71" s="40"/>
      <c r="O71" s="40"/>
      <c r="P71" s="40"/>
      <c r="Q71" s="40"/>
      <c r="R71" s="40"/>
      <c r="S71" s="40"/>
      <c r="T71" s="40"/>
      <c r="U71" s="40"/>
      <c r="V71" s="40"/>
      <c r="W71" s="40"/>
      <c r="X71" s="40"/>
      <c r="Y71" s="40"/>
      <c r="Z71" s="40"/>
      <c r="AA71" s="40"/>
      <c r="AB71" s="40"/>
      <c r="AC71" s="40"/>
      <c r="AD71" s="40"/>
      <c r="AE71" s="40"/>
      <c r="AF71" s="44"/>
      <c r="AG71" s="80">
        <f t="shared" si="26"/>
        <v>0</v>
      </c>
      <c r="AH71" s="80">
        <f t="shared" si="27"/>
        <v>0</v>
      </c>
      <c r="AI71" s="80">
        <f t="shared" si="28"/>
        <v>0</v>
      </c>
    </row>
    <row r="72" spans="1:35" s="14" customFormat="1" ht="18.75">
      <c r="A72" s="15" t="s">
        <v>26</v>
      </c>
      <c r="B72" s="36">
        <f>B73+B74+B75+B76</f>
        <v>500</v>
      </c>
      <c r="C72" s="36">
        <f>C73+C74+C75+C76</f>
        <v>500</v>
      </c>
      <c r="D72" s="36">
        <f>D73+D74+D75+D76</f>
        <v>500</v>
      </c>
      <c r="E72" s="36">
        <f>E73+E74+E75+E76</f>
        <v>500</v>
      </c>
      <c r="F72" s="40">
        <f>_xlfn.IFERROR(E72/B72*100,0)</f>
        <v>100</v>
      </c>
      <c r="G72" s="40">
        <f>_xlfn.IFERROR(E72/C72*100,0)</f>
        <v>100</v>
      </c>
      <c r="H72" s="41">
        <f>H73+H74+H75+H76</f>
        <v>105.71</v>
      </c>
      <c r="I72" s="41">
        <f aca="true" t="shared" si="29" ref="I72:AE72">I73+I74+I75+I76</f>
        <v>46.4</v>
      </c>
      <c r="J72" s="41">
        <f t="shared" si="29"/>
        <v>40</v>
      </c>
      <c r="K72" s="41">
        <f t="shared" si="29"/>
        <v>99.31</v>
      </c>
      <c r="L72" s="41">
        <f t="shared" si="29"/>
        <v>40.67</v>
      </c>
      <c r="M72" s="41">
        <f t="shared" si="29"/>
        <v>40.67</v>
      </c>
      <c r="N72" s="41">
        <f t="shared" si="29"/>
        <v>250.47</v>
      </c>
      <c r="O72" s="41">
        <f t="shared" si="29"/>
        <v>169</v>
      </c>
      <c r="P72" s="41">
        <f t="shared" si="29"/>
        <v>0</v>
      </c>
      <c r="Q72" s="41">
        <f t="shared" si="29"/>
        <v>59.4</v>
      </c>
      <c r="R72" s="41">
        <f t="shared" si="29"/>
        <v>0</v>
      </c>
      <c r="S72" s="41">
        <f t="shared" si="29"/>
        <v>22</v>
      </c>
      <c r="T72" s="41">
        <f t="shared" si="29"/>
        <v>0</v>
      </c>
      <c r="U72" s="41">
        <f t="shared" si="29"/>
        <v>0</v>
      </c>
      <c r="V72" s="41">
        <f t="shared" si="29"/>
        <v>18.15</v>
      </c>
      <c r="W72" s="41">
        <f t="shared" si="29"/>
        <v>0</v>
      </c>
      <c r="X72" s="41">
        <f t="shared" si="29"/>
        <v>45</v>
      </c>
      <c r="Y72" s="41">
        <f t="shared" si="29"/>
        <v>63.22</v>
      </c>
      <c r="Z72" s="41">
        <f t="shared" si="29"/>
        <v>0</v>
      </c>
      <c r="AA72" s="41">
        <f t="shared" si="29"/>
        <v>0</v>
      </c>
      <c r="AB72" s="41">
        <f t="shared" si="29"/>
        <v>0</v>
      </c>
      <c r="AC72" s="41">
        <f t="shared" si="29"/>
        <v>0</v>
      </c>
      <c r="AD72" s="41">
        <f t="shared" si="29"/>
        <v>0</v>
      </c>
      <c r="AE72" s="41">
        <f t="shared" si="29"/>
        <v>0</v>
      </c>
      <c r="AF72" s="96" t="s">
        <v>80</v>
      </c>
      <c r="AG72" s="80">
        <f t="shared" si="26"/>
        <v>500</v>
      </c>
      <c r="AH72" s="80">
        <f t="shared" si="27"/>
        <v>500</v>
      </c>
      <c r="AI72" s="80">
        <f t="shared" si="28"/>
        <v>500</v>
      </c>
    </row>
    <row r="73" spans="1:35" s="14" customFormat="1" ht="18.75">
      <c r="A73" s="20" t="s">
        <v>18</v>
      </c>
      <c r="B73" s="33">
        <v>0</v>
      </c>
      <c r="C73" s="39">
        <f>H73</f>
        <v>0</v>
      </c>
      <c r="D73" s="39">
        <v>0</v>
      </c>
      <c r="E73" s="39">
        <v>0</v>
      </c>
      <c r="F73" s="39">
        <f>_xlfn.IFERROR(E73/B73*100,0)</f>
        <v>0</v>
      </c>
      <c r="G73" s="39">
        <f>_xlfn.IFERROR(E73/C73*100,0)</f>
        <v>0</v>
      </c>
      <c r="H73" s="38">
        <v>0</v>
      </c>
      <c r="I73" s="38">
        <v>0</v>
      </c>
      <c r="J73" s="39">
        <v>0</v>
      </c>
      <c r="K73" s="39">
        <v>0</v>
      </c>
      <c r="L73" s="39">
        <v>0</v>
      </c>
      <c r="M73" s="40"/>
      <c r="N73" s="39">
        <v>0</v>
      </c>
      <c r="O73" s="40"/>
      <c r="P73" s="39">
        <v>0</v>
      </c>
      <c r="Q73" s="40"/>
      <c r="R73" s="39">
        <v>0</v>
      </c>
      <c r="S73" s="40"/>
      <c r="T73" s="39">
        <v>0</v>
      </c>
      <c r="U73" s="40"/>
      <c r="V73" s="39">
        <v>0</v>
      </c>
      <c r="W73" s="40"/>
      <c r="X73" s="39">
        <v>0</v>
      </c>
      <c r="Y73" s="40"/>
      <c r="Z73" s="39">
        <v>0</v>
      </c>
      <c r="AA73" s="40"/>
      <c r="AB73" s="39">
        <v>0</v>
      </c>
      <c r="AC73" s="40"/>
      <c r="AD73" s="39">
        <v>0</v>
      </c>
      <c r="AE73" s="40"/>
      <c r="AF73" s="100"/>
      <c r="AG73" s="80">
        <f t="shared" si="26"/>
        <v>0</v>
      </c>
      <c r="AH73" s="80">
        <f t="shared" si="27"/>
        <v>0</v>
      </c>
      <c r="AI73" s="80">
        <f t="shared" si="28"/>
        <v>0</v>
      </c>
    </row>
    <row r="74" spans="1:35" s="14" customFormat="1" ht="18.75">
      <c r="A74" s="20" t="s">
        <v>19</v>
      </c>
      <c r="B74" s="33">
        <f>H74+J74+L74+N74+V74+X74</f>
        <v>500</v>
      </c>
      <c r="C74" s="39">
        <f>H74+J74+L74+N74+P74+R74+T74+X74+V74+Z74+AB74</f>
        <v>500</v>
      </c>
      <c r="D74" s="39">
        <f>C74</f>
        <v>500</v>
      </c>
      <c r="E74" s="39">
        <f>I74+K74+M74+O74+Q74+S74+U74+Y74+AA74+AC74+AE74</f>
        <v>500</v>
      </c>
      <c r="F74" s="39">
        <f>_xlfn.IFERROR(E74/B74*100,0)</f>
        <v>100</v>
      </c>
      <c r="G74" s="39">
        <f>_xlfn.IFERROR(E74/C74*100,0)</f>
        <v>100</v>
      </c>
      <c r="H74" s="38">
        <v>105.71</v>
      </c>
      <c r="I74" s="38">
        <v>46.4</v>
      </c>
      <c r="J74" s="39">
        <v>40</v>
      </c>
      <c r="K74" s="39">
        <v>99.31</v>
      </c>
      <c r="L74" s="39">
        <v>40.67</v>
      </c>
      <c r="M74" s="39">
        <v>40.67</v>
      </c>
      <c r="N74" s="39">
        <v>250.47</v>
      </c>
      <c r="O74" s="39">
        <v>169</v>
      </c>
      <c r="P74" s="39">
        <v>0</v>
      </c>
      <c r="Q74" s="39">
        <v>59.4</v>
      </c>
      <c r="R74" s="39">
        <v>0</v>
      </c>
      <c r="S74" s="39">
        <v>22</v>
      </c>
      <c r="T74" s="39">
        <v>0</v>
      </c>
      <c r="U74" s="39">
        <v>0</v>
      </c>
      <c r="V74" s="39">
        <v>18.15</v>
      </c>
      <c r="W74" s="40"/>
      <c r="X74" s="39">
        <v>45</v>
      </c>
      <c r="Y74" s="39">
        <v>63.22</v>
      </c>
      <c r="Z74" s="39">
        <v>0</v>
      </c>
      <c r="AA74" s="40"/>
      <c r="AB74" s="39">
        <v>0</v>
      </c>
      <c r="AC74" s="40"/>
      <c r="AD74" s="39">
        <v>0</v>
      </c>
      <c r="AE74" s="40"/>
      <c r="AF74" s="100"/>
      <c r="AG74" s="80">
        <f t="shared" si="26"/>
        <v>500</v>
      </c>
      <c r="AH74" s="80">
        <f t="shared" si="27"/>
        <v>500</v>
      </c>
      <c r="AI74" s="80">
        <f t="shared" si="28"/>
        <v>500</v>
      </c>
    </row>
    <row r="75" spans="1:35" s="14" customFormat="1" ht="18.75">
      <c r="A75" s="20" t="s">
        <v>20</v>
      </c>
      <c r="B75" s="33">
        <v>0</v>
      </c>
      <c r="C75" s="39">
        <f>H75</f>
        <v>0</v>
      </c>
      <c r="D75" s="39">
        <v>0</v>
      </c>
      <c r="E75" s="39">
        <v>0</v>
      </c>
      <c r="F75" s="39">
        <f>_xlfn.IFERROR(E75/B75*100,0)</f>
        <v>0</v>
      </c>
      <c r="G75" s="39">
        <f>_xlfn.IFERROR(E75/C75*100,0)</f>
        <v>0</v>
      </c>
      <c r="H75" s="38">
        <v>0</v>
      </c>
      <c r="I75" s="38">
        <v>0</v>
      </c>
      <c r="J75" s="39">
        <v>0</v>
      </c>
      <c r="K75" s="39">
        <v>0</v>
      </c>
      <c r="L75" s="39">
        <v>0</v>
      </c>
      <c r="M75" s="40"/>
      <c r="N75" s="39">
        <v>0</v>
      </c>
      <c r="O75" s="40"/>
      <c r="P75" s="39">
        <v>0</v>
      </c>
      <c r="Q75" s="40"/>
      <c r="R75" s="39">
        <v>0</v>
      </c>
      <c r="S75" s="40"/>
      <c r="T75" s="39">
        <v>0</v>
      </c>
      <c r="U75" s="40"/>
      <c r="V75" s="39">
        <v>0</v>
      </c>
      <c r="W75" s="40"/>
      <c r="X75" s="39">
        <v>0</v>
      </c>
      <c r="Y75" s="40"/>
      <c r="Z75" s="39">
        <v>0</v>
      </c>
      <c r="AA75" s="40"/>
      <c r="AB75" s="39">
        <v>0</v>
      </c>
      <c r="AC75" s="40"/>
      <c r="AD75" s="39">
        <v>0</v>
      </c>
      <c r="AE75" s="40"/>
      <c r="AF75" s="100"/>
      <c r="AG75" s="80">
        <f t="shared" si="26"/>
        <v>0</v>
      </c>
      <c r="AH75" s="80">
        <f t="shared" si="27"/>
        <v>0</v>
      </c>
      <c r="AI75" s="80">
        <f t="shared" si="28"/>
        <v>0</v>
      </c>
    </row>
    <row r="76" spans="1:35" s="14" customFormat="1" ht="18.75">
      <c r="A76" s="20" t="s">
        <v>21</v>
      </c>
      <c r="B76" s="33">
        <v>0</v>
      </c>
      <c r="C76" s="39">
        <f>H76</f>
        <v>0</v>
      </c>
      <c r="D76" s="39">
        <v>0</v>
      </c>
      <c r="E76" s="39">
        <v>0</v>
      </c>
      <c r="F76" s="39">
        <f>_xlfn.IFERROR(E76/B76*100,0)</f>
        <v>0</v>
      </c>
      <c r="G76" s="39">
        <f>_xlfn.IFERROR(E76/C76*100,0)</f>
        <v>0</v>
      </c>
      <c r="H76" s="38">
        <v>0</v>
      </c>
      <c r="I76" s="38">
        <v>0</v>
      </c>
      <c r="J76" s="39">
        <v>0</v>
      </c>
      <c r="K76" s="39">
        <v>0</v>
      </c>
      <c r="L76" s="39">
        <v>0</v>
      </c>
      <c r="M76" s="40"/>
      <c r="N76" s="39">
        <v>0</v>
      </c>
      <c r="O76" s="40"/>
      <c r="P76" s="39">
        <v>0</v>
      </c>
      <c r="Q76" s="40"/>
      <c r="R76" s="39">
        <v>0</v>
      </c>
      <c r="S76" s="40"/>
      <c r="T76" s="39">
        <v>0</v>
      </c>
      <c r="U76" s="40"/>
      <c r="V76" s="39">
        <v>0</v>
      </c>
      <c r="W76" s="40"/>
      <c r="X76" s="39">
        <v>0</v>
      </c>
      <c r="Y76" s="40"/>
      <c r="Z76" s="39">
        <v>0</v>
      </c>
      <c r="AA76" s="40"/>
      <c r="AB76" s="39">
        <v>0</v>
      </c>
      <c r="AC76" s="40"/>
      <c r="AD76" s="39">
        <v>0</v>
      </c>
      <c r="AE76" s="40"/>
      <c r="AF76" s="101"/>
      <c r="AG76" s="80">
        <f t="shared" si="26"/>
        <v>0</v>
      </c>
      <c r="AH76" s="80">
        <f t="shared" si="27"/>
        <v>0</v>
      </c>
      <c r="AI76" s="80">
        <f t="shared" si="28"/>
        <v>0</v>
      </c>
    </row>
    <row r="77" spans="1:35" s="14" customFormat="1" ht="59.25" customHeight="1">
      <c r="A77" s="58" t="s">
        <v>45</v>
      </c>
      <c r="B77" s="36"/>
      <c r="C77" s="39"/>
      <c r="D77" s="39"/>
      <c r="E77" s="40"/>
      <c r="F77" s="40"/>
      <c r="G77" s="40"/>
      <c r="H77" s="41"/>
      <c r="I77" s="41"/>
      <c r="J77" s="40"/>
      <c r="K77" s="40"/>
      <c r="L77" s="40"/>
      <c r="M77" s="40"/>
      <c r="N77" s="40"/>
      <c r="O77" s="40"/>
      <c r="P77" s="40"/>
      <c r="Q77" s="40"/>
      <c r="R77" s="40"/>
      <c r="S77" s="40"/>
      <c r="T77" s="40"/>
      <c r="U77" s="40"/>
      <c r="V77" s="40"/>
      <c r="W77" s="40"/>
      <c r="X77" s="40"/>
      <c r="Y77" s="40"/>
      <c r="Z77" s="40"/>
      <c r="AA77" s="40"/>
      <c r="AB77" s="40"/>
      <c r="AC77" s="40"/>
      <c r="AD77" s="40"/>
      <c r="AE77" s="40"/>
      <c r="AF77" s="96" t="s">
        <v>98</v>
      </c>
      <c r="AG77" s="80">
        <f t="shared" si="26"/>
        <v>0</v>
      </c>
      <c r="AH77" s="80">
        <f t="shared" si="27"/>
        <v>0</v>
      </c>
      <c r="AI77" s="80">
        <f t="shared" si="28"/>
        <v>0</v>
      </c>
    </row>
    <row r="78" spans="1:35" s="14" customFormat="1" ht="21.75" customHeight="1">
      <c r="A78" s="15" t="s">
        <v>26</v>
      </c>
      <c r="B78" s="36">
        <f>B79+B80+B82+B83</f>
        <v>24352.045</v>
      </c>
      <c r="C78" s="40">
        <f>C79+C80+C82+C83</f>
        <v>22619.595999999998</v>
      </c>
      <c r="D78" s="40">
        <f>D79+D80+D82+D83</f>
        <v>22619.595999999998</v>
      </c>
      <c r="E78" s="40">
        <f>E79+E80+E82+E83</f>
        <v>21568.8</v>
      </c>
      <c r="F78" s="40">
        <f aca="true" t="shared" si="30" ref="F78:F83">_xlfn.IFERROR(E78/B78*100,0)</f>
        <v>88.5707955943741</v>
      </c>
      <c r="G78" s="40">
        <f aca="true" t="shared" si="31" ref="G78:G83">_xlfn.IFERROR(E78/C78*100,0)</f>
        <v>95.35448820571332</v>
      </c>
      <c r="H78" s="41">
        <f>H79+H80+H82+H83</f>
        <v>1846.65</v>
      </c>
      <c r="I78" s="41">
        <f>I79+I80+I82+I83</f>
        <v>1158</v>
      </c>
      <c r="J78" s="41">
        <f aca="true" t="shared" si="32" ref="J78:AE78">J79+J80+J82+J83</f>
        <v>1588.581</v>
      </c>
      <c r="K78" s="41">
        <f t="shared" si="32"/>
        <v>1391.4</v>
      </c>
      <c r="L78" s="41">
        <f t="shared" si="32"/>
        <v>1355.232</v>
      </c>
      <c r="M78" s="40">
        <f t="shared" si="32"/>
        <v>1647.6</v>
      </c>
      <c r="N78" s="40">
        <f t="shared" si="32"/>
        <v>2636.667</v>
      </c>
      <c r="O78" s="41">
        <f t="shared" si="32"/>
        <v>2428.5</v>
      </c>
      <c r="P78" s="41">
        <f t="shared" si="32"/>
        <v>1635.281</v>
      </c>
      <c r="Q78" s="41">
        <f t="shared" si="32"/>
        <v>1924.1</v>
      </c>
      <c r="R78" s="41">
        <f t="shared" si="32"/>
        <v>2278.2799999999997</v>
      </c>
      <c r="S78" s="41">
        <f t="shared" si="32"/>
        <v>2277.9</v>
      </c>
      <c r="T78" s="41">
        <f t="shared" si="32"/>
        <v>3058.915</v>
      </c>
      <c r="U78" s="41">
        <f t="shared" si="32"/>
        <v>2967</v>
      </c>
      <c r="V78" s="40">
        <f t="shared" si="32"/>
        <v>2057.21</v>
      </c>
      <c r="W78" s="40">
        <f t="shared" si="32"/>
        <v>1757.1</v>
      </c>
      <c r="X78" s="41">
        <f t="shared" si="32"/>
        <v>2159.94</v>
      </c>
      <c r="Y78" s="41">
        <f t="shared" si="32"/>
        <v>2337.6</v>
      </c>
      <c r="Z78" s="41">
        <f t="shared" si="32"/>
        <v>2259.926</v>
      </c>
      <c r="AA78" s="41">
        <f t="shared" si="32"/>
        <v>2235.7</v>
      </c>
      <c r="AB78" s="41">
        <f t="shared" si="32"/>
        <v>1742.914</v>
      </c>
      <c r="AC78" s="41">
        <f t="shared" si="32"/>
        <v>1443.9</v>
      </c>
      <c r="AD78" s="41">
        <f t="shared" si="32"/>
        <v>1732.449</v>
      </c>
      <c r="AE78" s="41">
        <f t="shared" si="32"/>
        <v>0</v>
      </c>
      <c r="AF78" s="97"/>
      <c r="AG78" s="80">
        <f t="shared" si="26"/>
        <v>24352.045</v>
      </c>
      <c r="AH78" s="80">
        <f t="shared" si="27"/>
        <v>18616.755999999998</v>
      </c>
      <c r="AI78" s="80">
        <f t="shared" si="28"/>
        <v>17889.2</v>
      </c>
    </row>
    <row r="79" spans="1:35" s="14" customFormat="1" ht="20.25" customHeight="1">
      <c r="A79" s="20" t="s">
        <v>18</v>
      </c>
      <c r="B79" s="33">
        <f>H79+J79+L79+N79+P79+R79+T79+V79+X79+Z79+AB79+AD79</f>
        <v>2459.5299999999997</v>
      </c>
      <c r="C79" s="38">
        <f>H79+J79+L79+N79+P79+R79+T79+V79+X79+Z79+AB79</f>
        <v>2154.83</v>
      </c>
      <c r="D79" s="39">
        <f>C79</f>
        <v>2154.83</v>
      </c>
      <c r="E79" s="39">
        <f>I79+K79+M79+O79+Q79+S79+U79+W79+Y79+AA79+AC79+AE79</f>
        <v>2154.8</v>
      </c>
      <c r="F79" s="39">
        <f t="shared" si="30"/>
        <v>87.61023447569252</v>
      </c>
      <c r="G79" s="39">
        <f t="shared" si="31"/>
        <v>99.9986077788039</v>
      </c>
      <c r="H79" s="38">
        <v>0</v>
      </c>
      <c r="I79" s="38">
        <v>0</v>
      </c>
      <c r="J79" s="39">
        <v>29</v>
      </c>
      <c r="K79" s="39">
        <v>0</v>
      </c>
      <c r="L79" s="39">
        <v>29</v>
      </c>
      <c r="M79" s="39">
        <v>58</v>
      </c>
      <c r="N79" s="39">
        <v>29</v>
      </c>
      <c r="O79" s="39">
        <v>29</v>
      </c>
      <c r="P79" s="39">
        <v>29</v>
      </c>
      <c r="Q79" s="39">
        <v>29</v>
      </c>
      <c r="R79" s="39">
        <v>317</v>
      </c>
      <c r="S79" s="39">
        <v>317</v>
      </c>
      <c r="T79" s="39">
        <v>317</v>
      </c>
      <c r="U79" s="39">
        <v>317</v>
      </c>
      <c r="V79" s="39">
        <v>453.83</v>
      </c>
      <c r="W79" s="39">
        <v>453.8</v>
      </c>
      <c r="X79" s="39">
        <v>317</v>
      </c>
      <c r="Y79" s="39">
        <v>317</v>
      </c>
      <c r="Z79" s="39">
        <v>317</v>
      </c>
      <c r="AA79" s="39">
        <v>317</v>
      </c>
      <c r="AB79" s="39">
        <v>317</v>
      </c>
      <c r="AC79" s="39">
        <v>317</v>
      </c>
      <c r="AD79" s="39">
        <v>304.7</v>
      </c>
      <c r="AE79" s="40"/>
      <c r="AF79" s="97"/>
      <c r="AG79" s="80">
        <f t="shared" si="26"/>
        <v>2459.5299999999997</v>
      </c>
      <c r="AH79" s="80">
        <f t="shared" si="27"/>
        <v>1520.83</v>
      </c>
      <c r="AI79" s="80">
        <f t="shared" si="28"/>
        <v>1520.8</v>
      </c>
    </row>
    <row r="80" spans="1:35" s="14" customFormat="1" ht="18.75">
      <c r="A80" s="20" t="s">
        <v>19</v>
      </c>
      <c r="B80" s="33">
        <f>H80+J80+L80+N80+P80+R80+T80+V80+X80+Z80+AB80+AD80</f>
        <v>21892.515</v>
      </c>
      <c r="C80" s="38">
        <f>H80+J80+L80+N80+P80+R80+T80+V80+X80+Z80+AB80</f>
        <v>20464.766</v>
      </c>
      <c r="D80" s="39">
        <f>C80</f>
        <v>20464.766</v>
      </c>
      <c r="E80" s="39">
        <f>I80+K80+M80+O80+Q80+S80+U80+W80+Y80+AA80+AC80+AE80</f>
        <v>19414</v>
      </c>
      <c r="F80" s="39">
        <f t="shared" si="30"/>
        <v>88.67871050904841</v>
      </c>
      <c r="G80" s="39">
        <f t="shared" si="31"/>
        <v>94.8654873454209</v>
      </c>
      <c r="H80" s="38">
        <v>1846.65</v>
      </c>
      <c r="I80" s="38">
        <v>1158</v>
      </c>
      <c r="J80" s="39">
        <v>1559.581</v>
      </c>
      <c r="K80" s="39">
        <v>1391.4</v>
      </c>
      <c r="L80" s="39">
        <v>1326.232</v>
      </c>
      <c r="M80" s="39">
        <v>1589.6</v>
      </c>
      <c r="N80" s="39">
        <v>2607.667</v>
      </c>
      <c r="O80" s="39">
        <v>2399.5</v>
      </c>
      <c r="P80" s="39">
        <v>1606.281</v>
      </c>
      <c r="Q80" s="39">
        <v>1895.1</v>
      </c>
      <c r="R80" s="39">
        <v>1961.28</v>
      </c>
      <c r="S80" s="39">
        <v>1960.9</v>
      </c>
      <c r="T80" s="39">
        <v>2741.915</v>
      </c>
      <c r="U80" s="39">
        <v>2650</v>
      </c>
      <c r="V80" s="39">
        <v>1603.38</v>
      </c>
      <c r="W80" s="39">
        <v>1303.3</v>
      </c>
      <c r="X80" s="38">
        <v>1842.94</v>
      </c>
      <c r="Y80" s="38">
        <v>2020.6</v>
      </c>
      <c r="Z80" s="38">
        <v>1942.926</v>
      </c>
      <c r="AA80" s="39">
        <v>1918.7</v>
      </c>
      <c r="AB80" s="39">
        <v>1425.914</v>
      </c>
      <c r="AC80" s="39">
        <v>1126.9</v>
      </c>
      <c r="AD80" s="39">
        <v>1427.749</v>
      </c>
      <c r="AE80" s="40"/>
      <c r="AF80" s="97"/>
      <c r="AG80" s="80">
        <f t="shared" si="26"/>
        <v>21892.515</v>
      </c>
      <c r="AH80" s="80">
        <f t="shared" si="27"/>
        <v>17095.926</v>
      </c>
      <c r="AI80" s="80">
        <f t="shared" si="28"/>
        <v>16368.4</v>
      </c>
    </row>
    <row r="81" spans="1:35" s="54" customFormat="1" ht="20.25" customHeight="1">
      <c r="A81" s="50" t="s">
        <v>67</v>
      </c>
      <c r="B81" s="51">
        <f>H81+J81+L81+N81+P81+R81+T81+V81+X81+Z81+AB81+AD81</f>
        <v>122.3</v>
      </c>
      <c r="C81" s="52">
        <f>H81+J81+L81+N81+P81+R81+T81+V81+X81+Z81+AB81</f>
        <v>90</v>
      </c>
      <c r="D81" s="52">
        <f>C81</f>
        <v>90</v>
      </c>
      <c r="E81" s="52">
        <f>I81+K81+M81+O81+Q81+S81+U81+W81+Y81+AA81+AC81+AE81</f>
        <v>90</v>
      </c>
      <c r="F81" s="52">
        <f t="shared" si="30"/>
        <v>73.58953393295175</v>
      </c>
      <c r="G81" s="52">
        <f t="shared" si="31"/>
        <v>100</v>
      </c>
      <c r="H81" s="52">
        <v>0</v>
      </c>
      <c r="I81" s="52">
        <v>0</v>
      </c>
      <c r="J81" s="52">
        <v>0</v>
      </c>
      <c r="K81" s="52">
        <v>0</v>
      </c>
      <c r="L81" s="52">
        <v>0</v>
      </c>
      <c r="M81" s="52">
        <v>0</v>
      </c>
      <c r="N81" s="52">
        <v>0</v>
      </c>
      <c r="O81" s="52">
        <v>0</v>
      </c>
      <c r="P81" s="52">
        <v>0</v>
      </c>
      <c r="Q81" s="52">
        <v>0</v>
      </c>
      <c r="R81" s="52">
        <v>15</v>
      </c>
      <c r="S81" s="52">
        <v>15</v>
      </c>
      <c r="T81" s="52">
        <v>15</v>
      </c>
      <c r="U81" s="52">
        <v>15</v>
      </c>
      <c r="V81" s="52">
        <v>15</v>
      </c>
      <c r="W81" s="52">
        <v>15</v>
      </c>
      <c r="X81" s="52">
        <v>15</v>
      </c>
      <c r="Y81" s="52">
        <v>15</v>
      </c>
      <c r="Z81" s="52">
        <v>15</v>
      </c>
      <c r="AA81" s="52">
        <v>15</v>
      </c>
      <c r="AB81" s="52">
        <v>15</v>
      </c>
      <c r="AC81" s="52">
        <v>15</v>
      </c>
      <c r="AD81" s="52">
        <v>32.3</v>
      </c>
      <c r="AE81" s="53"/>
      <c r="AF81" s="97"/>
      <c r="AG81" s="80">
        <f t="shared" si="26"/>
        <v>122.3</v>
      </c>
      <c r="AH81" s="80">
        <f t="shared" si="27"/>
        <v>60</v>
      </c>
      <c r="AI81" s="80">
        <f t="shared" si="28"/>
        <v>60</v>
      </c>
    </row>
    <row r="82" spans="1:35" s="14" customFormat="1" ht="17.25" customHeight="1">
      <c r="A82" s="20" t="s">
        <v>20</v>
      </c>
      <c r="B82" s="33">
        <f>H82+J82+L82+N82+P82+R82+T82+V82+X82+Z82+AB82+AD82</f>
        <v>0</v>
      </c>
      <c r="C82" s="38">
        <f>H82</f>
        <v>0</v>
      </c>
      <c r="D82" s="39">
        <v>0</v>
      </c>
      <c r="E82" s="39">
        <f>I82+K82+M82+O82+Q82+S82+U82+W82+Y82+AA82+AC82+AE82</f>
        <v>0</v>
      </c>
      <c r="F82" s="39">
        <f t="shared" si="30"/>
        <v>0</v>
      </c>
      <c r="G82" s="39">
        <f t="shared" si="31"/>
        <v>0</v>
      </c>
      <c r="H82" s="38">
        <v>0</v>
      </c>
      <c r="I82" s="38">
        <v>0</v>
      </c>
      <c r="J82" s="39">
        <v>0</v>
      </c>
      <c r="K82" s="39">
        <v>0</v>
      </c>
      <c r="L82" s="39">
        <v>0</v>
      </c>
      <c r="M82" s="40"/>
      <c r="N82" s="39">
        <v>0</v>
      </c>
      <c r="O82" s="40"/>
      <c r="P82" s="39">
        <v>0</v>
      </c>
      <c r="Q82" s="40"/>
      <c r="R82" s="39">
        <v>0</v>
      </c>
      <c r="S82" s="40"/>
      <c r="T82" s="39">
        <v>0</v>
      </c>
      <c r="U82" s="40"/>
      <c r="V82" s="39">
        <v>0</v>
      </c>
      <c r="W82" s="40"/>
      <c r="X82" s="39">
        <v>0</v>
      </c>
      <c r="Y82" s="40"/>
      <c r="Z82" s="39">
        <v>0</v>
      </c>
      <c r="AA82" s="40"/>
      <c r="AB82" s="39">
        <v>0</v>
      </c>
      <c r="AC82" s="40"/>
      <c r="AD82" s="39">
        <v>0</v>
      </c>
      <c r="AE82" s="40"/>
      <c r="AF82" s="97"/>
      <c r="AG82" s="80">
        <f t="shared" si="26"/>
        <v>0</v>
      </c>
      <c r="AH82" s="80">
        <f t="shared" si="27"/>
        <v>0</v>
      </c>
      <c r="AI82" s="80">
        <f t="shared" si="28"/>
        <v>0</v>
      </c>
    </row>
    <row r="83" spans="1:35" s="14" customFormat="1" ht="18.75" customHeight="1">
      <c r="A83" s="20" t="s">
        <v>21</v>
      </c>
      <c r="B83" s="33">
        <f>H83+J83+L83+N83+P83+R83+T83+V83+X83+Z83+AB83+AD83</f>
        <v>0</v>
      </c>
      <c r="C83" s="38">
        <f>H83</f>
        <v>0</v>
      </c>
      <c r="D83" s="39">
        <v>0</v>
      </c>
      <c r="E83" s="39">
        <f>I83+K83+M83+O83+Q83+S83+U83+W83+Y83+AA83+AC83+AE83</f>
        <v>0</v>
      </c>
      <c r="F83" s="39">
        <f t="shared" si="30"/>
        <v>0</v>
      </c>
      <c r="G83" s="39">
        <f t="shared" si="31"/>
        <v>0</v>
      </c>
      <c r="H83" s="38">
        <v>0</v>
      </c>
      <c r="I83" s="38">
        <v>0</v>
      </c>
      <c r="J83" s="39">
        <v>0</v>
      </c>
      <c r="K83" s="39">
        <v>0</v>
      </c>
      <c r="L83" s="39">
        <v>0</v>
      </c>
      <c r="M83" s="40"/>
      <c r="N83" s="39">
        <v>0</v>
      </c>
      <c r="O83" s="40"/>
      <c r="P83" s="39">
        <v>0</v>
      </c>
      <c r="Q83" s="40"/>
      <c r="R83" s="39">
        <v>0</v>
      </c>
      <c r="S83" s="40"/>
      <c r="T83" s="39">
        <v>0</v>
      </c>
      <c r="U83" s="40"/>
      <c r="V83" s="39">
        <v>0</v>
      </c>
      <c r="W83" s="40"/>
      <c r="X83" s="39">
        <v>0</v>
      </c>
      <c r="Y83" s="40"/>
      <c r="Z83" s="39">
        <v>0</v>
      </c>
      <c r="AA83" s="40"/>
      <c r="AB83" s="39">
        <v>0</v>
      </c>
      <c r="AC83" s="40"/>
      <c r="AD83" s="39">
        <v>0</v>
      </c>
      <c r="AE83" s="40"/>
      <c r="AF83" s="98"/>
      <c r="AG83" s="80">
        <f t="shared" si="26"/>
        <v>0</v>
      </c>
      <c r="AH83" s="80">
        <f t="shared" si="27"/>
        <v>0</v>
      </c>
      <c r="AI83" s="80">
        <f t="shared" si="28"/>
        <v>0</v>
      </c>
    </row>
    <row r="84" spans="1:35" s="14" customFormat="1" ht="18.75">
      <c r="A84" s="15" t="s">
        <v>46</v>
      </c>
      <c r="B84" s="36"/>
      <c r="C84" s="39"/>
      <c r="D84" s="39"/>
      <c r="E84" s="40"/>
      <c r="F84" s="40"/>
      <c r="G84" s="40"/>
      <c r="H84" s="41"/>
      <c r="I84" s="41"/>
      <c r="J84" s="40"/>
      <c r="K84" s="40"/>
      <c r="L84" s="40"/>
      <c r="M84" s="40"/>
      <c r="N84" s="40"/>
      <c r="O84" s="40"/>
      <c r="P84" s="40"/>
      <c r="Q84" s="40"/>
      <c r="R84" s="40"/>
      <c r="S84" s="40"/>
      <c r="T84" s="40"/>
      <c r="U84" s="40"/>
      <c r="V84" s="40"/>
      <c r="W84" s="40"/>
      <c r="X84" s="40"/>
      <c r="Y84" s="40"/>
      <c r="Z84" s="40"/>
      <c r="AA84" s="40"/>
      <c r="AB84" s="40"/>
      <c r="AC84" s="40"/>
      <c r="AD84" s="40"/>
      <c r="AE84" s="40"/>
      <c r="AG84" s="80">
        <f t="shared" si="26"/>
        <v>0</v>
      </c>
      <c r="AH84" s="80">
        <f t="shared" si="27"/>
        <v>0</v>
      </c>
      <c r="AI84" s="80">
        <f t="shared" si="28"/>
        <v>0</v>
      </c>
    </row>
    <row r="85" spans="1:35" s="14" customFormat="1" ht="18.75">
      <c r="A85" s="18" t="s">
        <v>26</v>
      </c>
      <c r="B85" s="36">
        <f>B86+B87+B88+B89</f>
        <v>65.8</v>
      </c>
      <c r="C85" s="34">
        <f>C86+C87+C88+C89</f>
        <v>65.8</v>
      </c>
      <c r="D85" s="34">
        <f>D86+D87+D88+D89</f>
        <v>65.8</v>
      </c>
      <c r="E85" s="34">
        <f>E86+E87+E88+E89</f>
        <v>65.8</v>
      </c>
      <c r="F85" s="40">
        <f>_xlfn.IFERROR(E85/B85*100,0)</f>
        <v>100</v>
      </c>
      <c r="G85" s="40">
        <f>_xlfn.IFERROR(E85/C85*100,0)</f>
        <v>100</v>
      </c>
      <c r="H85" s="41">
        <f>H86+H87+H88+H89</f>
        <v>0</v>
      </c>
      <c r="I85" s="41">
        <f>I86+I87+I88+I89</f>
        <v>0</v>
      </c>
      <c r="J85" s="41">
        <f aca="true" t="shared" si="33" ref="J85:S85">J86+J87+J88+J89</f>
        <v>0</v>
      </c>
      <c r="K85" s="41">
        <f t="shared" si="33"/>
        <v>0</v>
      </c>
      <c r="L85" s="41">
        <f t="shared" si="33"/>
        <v>0</v>
      </c>
      <c r="M85" s="41">
        <f t="shared" si="33"/>
        <v>0</v>
      </c>
      <c r="N85" s="41">
        <f t="shared" si="33"/>
        <v>0</v>
      </c>
      <c r="O85" s="41">
        <f t="shared" si="33"/>
        <v>0</v>
      </c>
      <c r="P85" s="41">
        <f t="shared" si="33"/>
        <v>0</v>
      </c>
      <c r="Q85" s="41">
        <f t="shared" si="33"/>
        <v>0</v>
      </c>
      <c r="R85" s="41">
        <f t="shared" si="33"/>
        <v>0</v>
      </c>
      <c r="S85" s="41">
        <f t="shared" si="33"/>
        <v>0</v>
      </c>
      <c r="T85" s="41">
        <f>T86</f>
        <v>65.8</v>
      </c>
      <c r="U85" s="41">
        <f>U86+U87+U88+U89</f>
        <v>0</v>
      </c>
      <c r="V85" s="41">
        <f>V86</f>
        <v>0</v>
      </c>
      <c r="W85" s="41">
        <f>W86+W87+W88+W89</f>
        <v>65.8</v>
      </c>
      <c r="X85" s="41">
        <f>X86</f>
        <v>0</v>
      </c>
      <c r="Y85" s="41">
        <f>Y86+Y87+Y88+Y89</f>
        <v>0</v>
      </c>
      <c r="Z85" s="41">
        <f>Z86</f>
        <v>0</v>
      </c>
      <c r="AA85" s="41">
        <f>AA86+AA87+AA88+AA89</f>
        <v>0</v>
      </c>
      <c r="AB85" s="41">
        <f>AB86</f>
        <v>0</v>
      </c>
      <c r="AC85" s="41">
        <f>AC86+AC87+AC88+AC89</f>
        <v>0</v>
      </c>
      <c r="AD85" s="41">
        <f>AD86</f>
        <v>0</v>
      </c>
      <c r="AE85" s="41">
        <f>AE86+AE87+AE88+AE89</f>
        <v>0</v>
      </c>
      <c r="AF85" s="15"/>
      <c r="AG85" s="80">
        <f aca="true" t="shared" si="34" ref="AG85:AG114">H85+J85+L85+N85+P85+R85+T85+V85+X85+Z85+AB85+AD85</f>
        <v>65.8</v>
      </c>
      <c r="AH85" s="80">
        <f t="shared" si="27"/>
        <v>65.8</v>
      </c>
      <c r="AI85" s="80">
        <f t="shared" si="28"/>
        <v>65.8</v>
      </c>
    </row>
    <row r="86" spans="1:35" s="14" customFormat="1" ht="18.75">
      <c r="A86" s="19" t="s">
        <v>18</v>
      </c>
      <c r="B86" s="33">
        <f>B92</f>
        <v>65.8</v>
      </c>
      <c r="C86" s="39">
        <f>C92</f>
        <v>65.8</v>
      </c>
      <c r="D86" s="39">
        <f>D92</f>
        <v>65.8</v>
      </c>
      <c r="E86" s="39">
        <f>E92</f>
        <v>65.8</v>
      </c>
      <c r="F86" s="39">
        <f>_xlfn.IFERROR(E86/B86*100,0)</f>
        <v>100</v>
      </c>
      <c r="G86" s="39">
        <f>_xlfn.IFERROR(E86/B86*100,0)</f>
        <v>100</v>
      </c>
      <c r="H86" s="38">
        <v>0</v>
      </c>
      <c r="I86" s="38">
        <v>0</v>
      </c>
      <c r="J86" s="38">
        <v>0</v>
      </c>
      <c r="K86" s="40"/>
      <c r="L86" s="38">
        <v>0</v>
      </c>
      <c r="M86" s="40"/>
      <c r="N86" s="38">
        <v>0</v>
      </c>
      <c r="O86" s="40"/>
      <c r="P86" s="38">
        <v>0</v>
      </c>
      <c r="Q86" s="40"/>
      <c r="R86" s="38">
        <v>0</v>
      </c>
      <c r="S86" s="40"/>
      <c r="T86" s="38">
        <f>T92</f>
        <v>65.8</v>
      </c>
      <c r="U86" s="40"/>
      <c r="V86" s="38">
        <v>0</v>
      </c>
      <c r="W86" s="38">
        <f>W92</f>
        <v>65.8</v>
      </c>
      <c r="X86" s="38">
        <v>0</v>
      </c>
      <c r="Y86" s="40"/>
      <c r="Z86" s="38">
        <v>0</v>
      </c>
      <c r="AA86" s="40"/>
      <c r="AB86" s="38">
        <v>0</v>
      </c>
      <c r="AC86" s="40"/>
      <c r="AD86" s="38">
        <v>0</v>
      </c>
      <c r="AE86" s="40"/>
      <c r="AF86" s="15"/>
      <c r="AG86" s="80">
        <f t="shared" si="34"/>
        <v>65.8</v>
      </c>
      <c r="AH86" s="80">
        <f t="shared" si="27"/>
        <v>65.8</v>
      </c>
      <c r="AI86" s="80">
        <f t="shared" si="28"/>
        <v>65.8</v>
      </c>
    </row>
    <row r="87" spans="1:35" s="14" customFormat="1" ht="18.75">
      <c r="A87" s="19" t="s">
        <v>19</v>
      </c>
      <c r="B87" s="33">
        <f>B93</f>
        <v>0</v>
      </c>
      <c r="C87" s="39">
        <f>H87</f>
        <v>0</v>
      </c>
      <c r="D87" s="39">
        <v>0</v>
      </c>
      <c r="E87" s="39">
        <v>0</v>
      </c>
      <c r="F87" s="39">
        <f>_xlfn.IFERROR(E87/B87*100,0)</f>
        <v>0</v>
      </c>
      <c r="G87" s="39">
        <f>_xlfn.IFERROR(E87/B87*100,0)</f>
        <v>0</v>
      </c>
      <c r="H87" s="38">
        <v>0</v>
      </c>
      <c r="I87" s="38">
        <v>0</v>
      </c>
      <c r="J87" s="38">
        <v>0</v>
      </c>
      <c r="K87" s="40"/>
      <c r="L87" s="38">
        <v>0</v>
      </c>
      <c r="M87" s="40"/>
      <c r="N87" s="38">
        <v>0</v>
      </c>
      <c r="O87" s="40"/>
      <c r="P87" s="38">
        <v>0</v>
      </c>
      <c r="Q87" s="40"/>
      <c r="R87" s="38">
        <v>0</v>
      </c>
      <c r="S87" s="40"/>
      <c r="T87" s="38">
        <v>0</v>
      </c>
      <c r="U87" s="40"/>
      <c r="V87" s="38">
        <v>0</v>
      </c>
      <c r="W87" s="40"/>
      <c r="X87" s="38">
        <v>0</v>
      </c>
      <c r="Y87" s="40"/>
      <c r="Z87" s="38">
        <v>0</v>
      </c>
      <c r="AA87" s="40"/>
      <c r="AB87" s="38">
        <v>0</v>
      </c>
      <c r="AC87" s="40"/>
      <c r="AD87" s="38">
        <v>0</v>
      </c>
      <c r="AE87" s="40"/>
      <c r="AF87" s="15"/>
      <c r="AG87" s="80">
        <f t="shared" si="34"/>
        <v>0</v>
      </c>
      <c r="AH87" s="80">
        <f t="shared" si="27"/>
        <v>0</v>
      </c>
      <c r="AI87" s="80">
        <f t="shared" si="28"/>
        <v>0</v>
      </c>
    </row>
    <row r="88" spans="1:35" s="14" customFormat="1" ht="18.75">
      <c r="A88" s="19" t="s">
        <v>20</v>
      </c>
      <c r="B88" s="33">
        <f>B94</f>
        <v>0</v>
      </c>
      <c r="C88" s="39">
        <f>H88</f>
        <v>0</v>
      </c>
      <c r="D88" s="39">
        <v>0</v>
      </c>
      <c r="E88" s="39">
        <v>0</v>
      </c>
      <c r="F88" s="39">
        <f>_xlfn.IFERROR(E88/B88*100,0)</f>
        <v>0</v>
      </c>
      <c r="G88" s="39">
        <f>_xlfn.IFERROR(E88/B88*100,0)</f>
        <v>0</v>
      </c>
      <c r="H88" s="38">
        <v>0</v>
      </c>
      <c r="I88" s="38">
        <v>0</v>
      </c>
      <c r="J88" s="38">
        <v>0</v>
      </c>
      <c r="K88" s="40"/>
      <c r="L88" s="38">
        <v>0</v>
      </c>
      <c r="M88" s="40"/>
      <c r="N88" s="38">
        <v>0</v>
      </c>
      <c r="O88" s="40"/>
      <c r="P88" s="38">
        <v>0</v>
      </c>
      <c r="Q88" s="40"/>
      <c r="R88" s="38">
        <v>0</v>
      </c>
      <c r="S88" s="40"/>
      <c r="T88" s="38">
        <v>0</v>
      </c>
      <c r="U88" s="40"/>
      <c r="V88" s="38">
        <v>0</v>
      </c>
      <c r="W88" s="40"/>
      <c r="X88" s="38">
        <v>0</v>
      </c>
      <c r="Y88" s="40"/>
      <c r="Z88" s="38">
        <v>0</v>
      </c>
      <c r="AA88" s="40"/>
      <c r="AB88" s="38">
        <v>0</v>
      </c>
      <c r="AC88" s="40"/>
      <c r="AD88" s="38">
        <v>0</v>
      </c>
      <c r="AE88" s="40"/>
      <c r="AF88" s="15"/>
      <c r="AG88" s="80">
        <f t="shared" si="34"/>
        <v>0</v>
      </c>
      <c r="AH88" s="80">
        <f t="shared" si="27"/>
        <v>0</v>
      </c>
      <c r="AI88" s="80">
        <f t="shared" si="28"/>
        <v>0</v>
      </c>
    </row>
    <row r="89" spans="1:35" s="14" customFormat="1" ht="18.75">
      <c r="A89" s="19" t="s">
        <v>21</v>
      </c>
      <c r="B89" s="33">
        <f>B95</f>
        <v>0</v>
      </c>
      <c r="C89" s="39">
        <f>H89</f>
        <v>0</v>
      </c>
      <c r="D89" s="39">
        <v>0</v>
      </c>
      <c r="E89" s="39">
        <v>0</v>
      </c>
      <c r="F89" s="39">
        <f>_xlfn.IFERROR(E89/B89*100,0)</f>
        <v>0</v>
      </c>
      <c r="G89" s="39">
        <f>_xlfn.IFERROR(E89/B89*100,0)</f>
        <v>0</v>
      </c>
      <c r="H89" s="38">
        <v>0</v>
      </c>
      <c r="I89" s="38">
        <v>0</v>
      </c>
      <c r="J89" s="38">
        <v>0</v>
      </c>
      <c r="K89" s="40"/>
      <c r="L89" s="38">
        <v>0</v>
      </c>
      <c r="M89" s="40"/>
      <c r="N89" s="38">
        <v>0</v>
      </c>
      <c r="O89" s="40"/>
      <c r="P89" s="38">
        <v>0</v>
      </c>
      <c r="Q89" s="40"/>
      <c r="R89" s="38">
        <v>0</v>
      </c>
      <c r="S89" s="40"/>
      <c r="T89" s="38">
        <v>0</v>
      </c>
      <c r="U89" s="40"/>
      <c r="V89" s="38">
        <v>0</v>
      </c>
      <c r="W89" s="40"/>
      <c r="X89" s="38">
        <v>0</v>
      </c>
      <c r="Y89" s="40"/>
      <c r="Z89" s="38">
        <v>0</v>
      </c>
      <c r="AA89" s="40"/>
      <c r="AB89" s="38">
        <v>0</v>
      </c>
      <c r="AC89" s="40"/>
      <c r="AD89" s="38">
        <v>0</v>
      </c>
      <c r="AE89" s="40"/>
      <c r="AF89" s="15"/>
      <c r="AG89" s="80">
        <f t="shared" si="34"/>
        <v>0</v>
      </c>
      <c r="AH89" s="80">
        <f t="shared" si="27"/>
        <v>0</v>
      </c>
      <c r="AI89" s="80">
        <f t="shared" si="28"/>
        <v>0</v>
      </c>
    </row>
    <row r="90" spans="1:35" s="14" customFormat="1" ht="137.25" customHeight="1">
      <c r="A90" s="19" t="s">
        <v>47</v>
      </c>
      <c r="B90" s="34"/>
      <c r="C90" s="39"/>
      <c r="D90" s="39"/>
      <c r="E90" s="40"/>
      <c r="F90" s="40"/>
      <c r="G90" s="40"/>
      <c r="H90" s="41"/>
      <c r="I90" s="41"/>
      <c r="J90" s="41"/>
      <c r="K90" s="40"/>
      <c r="L90" s="41"/>
      <c r="M90" s="40"/>
      <c r="N90" s="41"/>
      <c r="O90" s="40"/>
      <c r="P90" s="41"/>
      <c r="Q90" s="40"/>
      <c r="R90" s="41"/>
      <c r="S90" s="40"/>
      <c r="T90" s="41"/>
      <c r="U90" s="40"/>
      <c r="V90" s="41"/>
      <c r="W90" s="40"/>
      <c r="X90" s="41"/>
      <c r="Y90" s="40"/>
      <c r="Z90" s="41"/>
      <c r="AA90" s="40"/>
      <c r="AB90" s="41"/>
      <c r="AC90" s="40"/>
      <c r="AD90" s="41"/>
      <c r="AE90" s="40"/>
      <c r="AF90" s="72" t="s">
        <v>81</v>
      </c>
      <c r="AG90" s="80">
        <f t="shared" si="34"/>
        <v>0</v>
      </c>
      <c r="AH90" s="80">
        <f t="shared" si="27"/>
        <v>0</v>
      </c>
      <c r="AI90" s="80">
        <f t="shared" si="28"/>
        <v>0</v>
      </c>
    </row>
    <row r="91" spans="1:35" s="14" customFormat="1" ht="18.75">
      <c r="A91" s="15" t="s">
        <v>26</v>
      </c>
      <c r="B91" s="36">
        <f>B92+B93+B94+B95</f>
        <v>65.8</v>
      </c>
      <c r="C91" s="36">
        <f>C92+C93+C94+C95</f>
        <v>65.8</v>
      </c>
      <c r="D91" s="36">
        <f>D92+D93+D94+D95</f>
        <v>65.8</v>
      </c>
      <c r="E91" s="36">
        <f>E92+E93+E94+E95</f>
        <v>65.8</v>
      </c>
      <c r="F91" s="40">
        <f>_xlfn.IFERROR(E91/B91*100,0)</f>
        <v>100</v>
      </c>
      <c r="G91" s="40">
        <f>_xlfn.IFERROR(E91/C91*100,0)</f>
        <v>100</v>
      </c>
      <c r="H91" s="41">
        <f>H92+H93+H94+H95</f>
        <v>0</v>
      </c>
      <c r="I91" s="41">
        <f aca="true" t="shared" si="35" ref="I91:AE91">I92+I93+I94+I95</f>
        <v>0</v>
      </c>
      <c r="J91" s="41">
        <f t="shared" si="35"/>
        <v>0</v>
      </c>
      <c r="K91" s="41">
        <f t="shared" si="35"/>
        <v>0</v>
      </c>
      <c r="L91" s="41">
        <f t="shared" si="35"/>
        <v>0</v>
      </c>
      <c r="M91" s="41">
        <f t="shared" si="35"/>
        <v>0</v>
      </c>
      <c r="N91" s="41">
        <f t="shared" si="35"/>
        <v>0</v>
      </c>
      <c r="O91" s="41">
        <f t="shared" si="35"/>
        <v>0</v>
      </c>
      <c r="P91" s="41">
        <f t="shared" si="35"/>
        <v>0</v>
      </c>
      <c r="Q91" s="41">
        <f t="shared" si="35"/>
        <v>0</v>
      </c>
      <c r="R91" s="41">
        <f t="shared" si="35"/>
        <v>0</v>
      </c>
      <c r="S91" s="41">
        <f t="shared" si="35"/>
        <v>0</v>
      </c>
      <c r="T91" s="41">
        <f t="shared" si="35"/>
        <v>65.8</v>
      </c>
      <c r="U91" s="41">
        <f t="shared" si="35"/>
        <v>0</v>
      </c>
      <c r="V91" s="41">
        <f t="shared" si="35"/>
        <v>0</v>
      </c>
      <c r="W91" s="41">
        <f t="shared" si="35"/>
        <v>65.8</v>
      </c>
      <c r="X91" s="41">
        <f t="shared" si="35"/>
        <v>0</v>
      </c>
      <c r="Y91" s="41">
        <f t="shared" si="35"/>
        <v>0</v>
      </c>
      <c r="Z91" s="41">
        <f t="shared" si="35"/>
        <v>0</v>
      </c>
      <c r="AA91" s="41">
        <f t="shared" si="35"/>
        <v>0</v>
      </c>
      <c r="AB91" s="41">
        <f t="shared" si="35"/>
        <v>0</v>
      </c>
      <c r="AC91" s="41">
        <f t="shared" si="35"/>
        <v>0</v>
      </c>
      <c r="AD91" s="41">
        <f t="shared" si="35"/>
        <v>0</v>
      </c>
      <c r="AE91" s="41">
        <f t="shared" si="35"/>
        <v>0</v>
      </c>
      <c r="AF91" s="15"/>
      <c r="AG91" s="80">
        <f t="shared" si="34"/>
        <v>65.8</v>
      </c>
      <c r="AH91" s="80">
        <f t="shared" si="27"/>
        <v>65.8</v>
      </c>
      <c r="AI91" s="80">
        <f t="shared" si="28"/>
        <v>65.8</v>
      </c>
    </row>
    <row r="92" spans="1:35" s="14" customFormat="1" ht="18.75">
      <c r="A92" s="20" t="s">
        <v>18</v>
      </c>
      <c r="B92" s="33">
        <f>H92+J92+L92+N92+P92+R92+T92+V92+X92+Z92+AB92+AD92</f>
        <v>65.8</v>
      </c>
      <c r="C92" s="39">
        <f>H92+J92+L92+N92+P92+R92+T92+V92</f>
        <v>65.8</v>
      </c>
      <c r="D92" s="39">
        <f>C92</f>
        <v>65.8</v>
      </c>
      <c r="E92" s="39">
        <f>I92+K92+M92+O92+Q92+S92+U92+W92</f>
        <v>65.8</v>
      </c>
      <c r="F92" s="39">
        <f>_xlfn.IFERROR(E92/B92*100,0)</f>
        <v>100</v>
      </c>
      <c r="G92" s="39">
        <f>_xlfn.IFERROR(E92/C92*100,0)</f>
        <v>100</v>
      </c>
      <c r="H92" s="38">
        <v>0</v>
      </c>
      <c r="I92" s="38">
        <v>0</v>
      </c>
      <c r="J92" s="39">
        <v>0</v>
      </c>
      <c r="K92" s="40"/>
      <c r="L92" s="39">
        <v>0</v>
      </c>
      <c r="M92" s="40"/>
      <c r="N92" s="39">
        <v>0</v>
      </c>
      <c r="O92" s="40"/>
      <c r="P92" s="39">
        <v>0</v>
      </c>
      <c r="Q92" s="40"/>
      <c r="R92" s="39">
        <v>0</v>
      </c>
      <c r="S92" s="40"/>
      <c r="T92" s="39">
        <v>65.8</v>
      </c>
      <c r="U92" s="40"/>
      <c r="V92" s="39">
        <v>0</v>
      </c>
      <c r="W92" s="39">
        <v>65.8</v>
      </c>
      <c r="X92" s="39">
        <v>0</v>
      </c>
      <c r="Y92" s="40"/>
      <c r="Z92" s="39">
        <v>0</v>
      </c>
      <c r="AA92" s="40"/>
      <c r="AB92" s="39">
        <v>0</v>
      </c>
      <c r="AC92" s="40"/>
      <c r="AD92" s="39">
        <v>0</v>
      </c>
      <c r="AE92" s="40"/>
      <c r="AF92" s="15"/>
      <c r="AG92" s="80">
        <f t="shared" si="34"/>
        <v>65.8</v>
      </c>
      <c r="AH92" s="80">
        <f t="shared" si="27"/>
        <v>65.8</v>
      </c>
      <c r="AI92" s="80">
        <f t="shared" si="28"/>
        <v>65.8</v>
      </c>
    </row>
    <row r="93" spans="1:35" s="14" customFormat="1" ht="18.75">
      <c r="A93" s="20" t="s">
        <v>19</v>
      </c>
      <c r="B93" s="33">
        <f>H93+J93+L93+N93+P93+R93+T93+V93+X93+Z93+AB93+AD93</f>
        <v>0</v>
      </c>
      <c r="C93" s="39">
        <f>H93+J93+L93+N93+P93+R93+T93+V93</f>
        <v>0</v>
      </c>
      <c r="D93" s="39">
        <f>C93</f>
        <v>0</v>
      </c>
      <c r="E93" s="39">
        <f>I93+K93+M93+O93+Q93+S93+U93+W93</f>
        <v>0</v>
      </c>
      <c r="F93" s="39">
        <f>_xlfn.IFERROR(E93/B93*100,0)</f>
        <v>0</v>
      </c>
      <c r="G93" s="39">
        <f>_xlfn.IFERROR(E93/C93*100,0)</f>
        <v>0</v>
      </c>
      <c r="H93" s="38">
        <v>0</v>
      </c>
      <c r="I93" s="38">
        <v>0</v>
      </c>
      <c r="J93" s="39">
        <v>0</v>
      </c>
      <c r="K93" s="40"/>
      <c r="L93" s="39">
        <v>0</v>
      </c>
      <c r="M93" s="40"/>
      <c r="N93" s="39">
        <v>0</v>
      </c>
      <c r="O93" s="40"/>
      <c r="P93" s="39">
        <v>0</v>
      </c>
      <c r="Q93" s="40"/>
      <c r="R93" s="39">
        <v>0</v>
      </c>
      <c r="S93" s="40"/>
      <c r="T93" s="39">
        <v>0</v>
      </c>
      <c r="U93" s="40"/>
      <c r="V93" s="39">
        <v>0</v>
      </c>
      <c r="W93" s="40"/>
      <c r="X93" s="39">
        <v>0</v>
      </c>
      <c r="Y93" s="40"/>
      <c r="Z93" s="39">
        <v>0</v>
      </c>
      <c r="AA93" s="40"/>
      <c r="AB93" s="39">
        <v>0</v>
      </c>
      <c r="AC93" s="40"/>
      <c r="AD93" s="39">
        <v>0</v>
      </c>
      <c r="AE93" s="40"/>
      <c r="AF93" s="15"/>
      <c r="AG93" s="80">
        <f t="shared" si="34"/>
        <v>0</v>
      </c>
      <c r="AH93" s="80">
        <f t="shared" si="27"/>
        <v>0</v>
      </c>
      <c r="AI93" s="80">
        <f t="shared" si="28"/>
        <v>0</v>
      </c>
    </row>
    <row r="94" spans="1:35" s="14" customFormat="1" ht="18.75">
      <c r="A94" s="20" t="s">
        <v>20</v>
      </c>
      <c r="B94" s="33">
        <f>H94+J94+L94+N94+P94+R94+T94+V94+X94+Z94+AB94+AD94</f>
        <v>0</v>
      </c>
      <c r="C94" s="39">
        <f>H94+J94+L94+N94+P94+R94+T94+V94</f>
        <v>0</v>
      </c>
      <c r="D94" s="39">
        <f>C94</f>
        <v>0</v>
      </c>
      <c r="E94" s="39">
        <f>I94+K94+M94+O94+Q94+S94+U94+W94</f>
        <v>0</v>
      </c>
      <c r="F94" s="39">
        <f>_xlfn.IFERROR(E94/B94*100,0)</f>
        <v>0</v>
      </c>
      <c r="G94" s="39">
        <f>_xlfn.IFERROR(E94/C94*100,0)</f>
        <v>0</v>
      </c>
      <c r="H94" s="38">
        <v>0</v>
      </c>
      <c r="I94" s="38">
        <v>0</v>
      </c>
      <c r="J94" s="39">
        <v>0</v>
      </c>
      <c r="K94" s="40"/>
      <c r="L94" s="39">
        <v>0</v>
      </c>
      <c r="M94" s="40"/>
      <c r="N94" s="39">
        <v>0</v>
      </c>
      <c r="O94" s="40"/>
      <c r="P94" s="39">
        <v>0</v>
      </c>
      <c r="Q94" s="40"/>
      <c r="R94" s="39">
        <v>0</v>
      </c>
      <c r="S94" s="40"/>
      <c r="T94" s="39">
        <v>0</v>
      </c>
      <c r="U94" s="40"/>
      <c r="V94" s="39">
        <v>0</v>
      </c>
      <c r="W94" s="40"/>
      <c r="X94" s="39">
        <v>0</v>
      </c>
      <c r="Y94" s="40"/>
      <c r="Z94" s="39">
        <v>0</v>
      </c>
      <c r="AA94" s="40"/>
      <c r="AB94" s="39">
        <v>0</v>
      </c>
      <c r="AC94" s="40"/>
      <c r="AD94" s="39">
        <v>0</v>
      </c>
      <c r="AE94" s="40"/>
      <c r="AF94" s="15"/>
      <c r="AG94" s="80">
        <f t="shared" si="34"/>
        <v>0</v>
      </c>
      <c r="AH94" s="80">
        <f t="shared" si="27"/>
        <v>0</v>
      </c>
      <c r="AI94" s="80">
        <f t="shared" si="28"/>
        <v>0</v>
      </c>
    </row>
    <row r="95" spans="1:35" s="14" customFormat="1" ht="18.75">
      <c r="A95" s="20" t="s">
        <v>21</v>
      </c>
      <c r="B95" s="33">
        <f>H95+J95+L95+N95+P95+R95+T95+V95+X95+Z95+AB95+AD95</f>
        <v>0</v>
      </c>
      <c r="C95" s="39">
        <f>H95+J95+L95+N95+P95+R95+T95+V95</f>
        <v>0</v>
      </c>
      <c r="D95" s="39">
        <f>C95</f>
        <v>0</v>
      </c>
      <c r="E95" s="39">
        <f>I95+K95+M95+O95+Q95+S95+U95+W95</f>
        <v>0</v>
      </c>
      <c r="F95" s="39">
        <f>_xlfn.IFERROR(E95/B95*100,0)</f>
        <v>0</v>
      </c>
      <c r="G95" s="39">
        <f>_xlfn.IFERROR(E95/C95*100,0)</f>
        <v>0</v>
      </c>
      <c r="H95" s="38">
        <v>0</v>
      </c>
      <c r="I95" s="38">
        <v>0</v>
      </c>
      <c r="J95" s="39">
        <v>0</v>
      </c>
      <c r="K95" s="40"/>
      <c r="L95" s="39">
        <v>0</v>
      </c>
      <c r="M95" s="40"/>
      <c r="N95" s="39">
        <v>0</v>
      </c>
      <c r="O95" s="40"/>
      <c r="P95" s="39">
        <v>0</v>
      </c>
      <c r="Q95" s="40"/>
      <c r="R95" s="39">
        <v>0</v>
      </c>
      <c r="S95" s="40"/>
      <c r="T95" s="39">
        <v>0</v>
      </c>
      <c r="U95" s="40"/>
      <c r="V95" s="39">
        <v>0</v>
      </c>
      <c r="W95" s="40"/>
      <c r="X95" s="39">
        <v>0</v>
      </c>
      <c r="Y95" s="40"/>
      <c r="Z95" s="39">
        <v>0</v>
      </c>
      <c r="AA95" s="40"/>
      <c r="AB95" s="39">
        <v>0</v>
      </c>
      <c r="AC95" s="40"/>
      <c r="AD95" s="39">
        <v>0</v>
      </c>
      <c r="AE95" s="40"/>
      <c r="AF95" s="15"/>
      <c r="AG95" s="80">
        <f t="shared" si="34"/>
        <v>0</v>
      </c>
      <c r="AH95" s="80">
        <f t="shared" si="27"/>
        <v>0</v>
      </c>
      <c r="AI95" s="80">
        <f t="shared" si="28"/>
        <v>0</v>
      </c>
    </row>
    <row r="96" spans="1:35" s="24" customFormat="1" ht="56.25">
      <c r="A96" s="21" t="s">
        <v>48</v>
      </c>
      <c r="B96" s="37">
        <f>B98</f>
        <v>111219.97299999998</v>
      </c>
      <c r="C96" s="37">
        <f>C98</f>
        <v>101879.55299999999</v>
      </c>
      <c r="D96" s="37">
        <f>D98</f>
        <v>101879.55299999999</v>
      </c>
      <c r="E96" s="37">
        <f>E98</f>
        <v>97049.27</v>
      </c>
      <c r="F96" s="37">
        <f>E96/B96*100</f>
        <v>87.25885053038093</v>
      </c>
      <c r="G96" s="37">
        <f>E96/C96*100</f>
        <v>95.25882980660508</v>
      </c>
      <c r="H96" s="37">
        <f aca="true" t="shared" si="36" ref="H96:AE96">H98+H116</f>
        <v>13789.914</v>
      </c>
      <c r="I96" s="37">
        <f t="shared" si="36"/>
        <v>10682.4</v>
      </c>
      <c r="J96" s="37">
        <f t="shared" si="36"/>
        <v>17054.536</v>
      </c>
      <c r="K96" s="37">
        <f t="shared" si="36"/>
        <v>16317.5</v>
      </c>
      <c r="L96" s="37">
        <f t="shared" si="36"/>
        <v>15608.722000000002</v>
      </c>
      <c r="M96" s="37">
        <f t="shared" si="36"/>
        <v>14932.8</v>
      </c>
      <c r="N96" s="37">
        <f t="shared" si="36"/>
        <v>20785.862999999998</v>
      </c>
      <c r="O96" s="37">
        <f t="shared" si="36"/>
        <v>20678.800000000003</v>
      </c>
      <c r="P96" s="37">
        <f t="shared" si="36"/>
        <v>17497.638</v>
      </c>
      <c r="Q96" s="37">
        <f t="shared" si="36"/>
        <v>15396.3</v>
      </c>
      <c r="R96" s="37">
        <f t="shared" si="36"/>
        <v>20015.43</v>
      </c>
      <c r="S96" s="37">
        <f t="shared" si="36"/>
        <v>20972.7</v>
      </c>
      <c r="T96" s="37">
        <f t="shared" si="36"/>
        <v>23952.708</v>
      </c>
      <c r="U96" s="37">
        <f t="shared" si="36"/>
        <v>23053.4</v>
      </c>
      <c r="V96" s="37">
        <f t="shared" si="36"/>
        <v>10294.545</v>
      </c>
      <c r="W96" s="37">
        <f t="shared" si="36"/>
        <v>9434.4</v>
      </c>
      <c r="X96" s="37">
        <f t="shared" si="36"/>
        <v>14939.363000000001</v>
      </c>
      <c r="Y96" s="37">
        <f t="shared" si="36"/>
        <v>16082.4</v>
      </c>
      <c r="Z96" s="37">
        <f t="shared" si="36"/>
        <v>19976.889000000003</v>
      </c>
      <c r="AA96" s="37">
        <f t="shared" si="36"/>
        <v>19444.78</v>
      </c>
      <c r="AB96" s="37">
        <f t="shared" si="36"/>
        <v>13983.529999999999</v>
      </c>
      <c r="AC96" s="37">
        <f t="shared" si="36"/>
        <v>12736.189999999999</v>
      </c>
      <c r="AD96" s="37">
        <f t="shared" si="36"/>
        <v>18264.010000000002</v>
      </c>
      <c r="AE96" s="37">
        <f t="shared" si="36"/>
        <v>0</v>
      </c>
      <c r="AF96" s="22"/>
      <c r="AG96" s="80">
        <f t="shared" si="34"/>
        <v>206163.14800000002</v>
      </c>
      <c r="AH96" s="80">
        <f t="shared" si="27"/>
        <v>153938.719</v>
      </c>
      <c r="AI96" s="80">
        <f t="shared" si="28"/>
        <v>147550.69999999998</v>
      </c>
    </row>
    <row r="97" spans="1:35" s="14" customFormat="1" ht="37.5">
      <c r="A97" s="15" t="s">
        <v>49</v>
      </c>
      <c r="B97" s="33"/>
      <c r="C97" s="39"/>
      <c r="D97" s="39"/>
      <c r="E97" s="40"/>
      <c r="F97" s="40"/>
      <c r="G97" s="40"/>
      <c r="H97" s="41"/>
      <c r="I97" s="41"/>
      <c r="J97" s="40"/>
      <c r="K97" s="40"/>
      <c r="L97" s="40"/>
      <c r="M97" s="40"/>
      <c r="N97" s="40"/>
      <c r="O97" s="40"/>
      <c r="P97" s="40"/>
      <c r="Q97" s="40"/>
      <c r="R97" s="40"/>
      <c r="S97" s="40"/>
      <c r="T97" s="40"/>
      <c r="U97" s="40"/>
      <c r="V97" s="40"/>
      <c r="W97" s="40"/>
      <c r="X97" s="40"/>
      <c r="Y97" s="40"/>
      <c r="Z97" s="40"/>
      <c r="AA97" s="40"/>
      <c r="AB97" s="40"/>
      <c r="AC97" s="40"/>
      <c r="AD97" s="40"/>
      <c r="AE97" s="40"/>
      <c r="AF97" s="15"/>
      <c r="AG97" s="80">
        <f t="shared" si="34"/>
        <v>0</v>
      </c>
      <c r="AH97" s="80">
        <f t="shared" si="27"/>
        <v>0</v>
      </c>
      <c r="AI97" s="80">
        <f t="shared" si="28"/>
        <v>0</v>
      </c>
    </row>
    <row r="98" spans="1:35" s="14" customFormat="1" ht="18.75">
      <c r="A98" s="18" t="s">
        <v>26</v>
      </c>
      <c r="B98" s="34">
        <f>B99+B100+B101+B102</f>
        <v>111219.97299999998</v>
      </c>
      <c r="C98" s="34">
        <f>C99+C100+C101+C102</f>
        <v>101879.55299999999</v>
      </c>
      <c r="D98" s="34">
        <f>D99+D100+D101+D102</f>
        <v>101879.55299999999</v>
      </c>
      <c r="E98" s="34">
        <f>E99+E100+E101+E102</f>
        <v>97049.27</v>
      </c>
      <c r="F98" s="40">
        <f>_xlfn.IFERROR(E98/B98*100,0)</f>
        <v>87.25885053038093</v>
      </c>
      <c r="G98" s="40">
        <f>_xlfn.IFERROR(E98/C98*100,0)</f>
        <v>95.25882980660508</v>
      </c>
      <c r="H98" s="41">
        <f aca="true" t="shared" si="37" ref="H98:AE98">H99+H100+H101+H102</f>
        <v>7556.747</v>
      </c>
      <c r="I98" s="41">
        <f t="shared" si="37"/>
        <v>5719</v>
      </c>
      <c r="J98" s="41">
        <f t="shared" si="37"/>
        <v>9690.158</v>
      </c>
      <c r="K98" s="41">
        <f t="shared" si="37"/>
        <v>9088</v>
      </c>
      <c r="L98" s="41">
        <f t="shared" si="37"/>
        <v>8359.226</v>
      </c>
      <c r="M98" s="41">
        <f t="shared" si="37"/>
        <v>8487.1</v>
      </c>
      <c r="N98" s="41">
        <f t="shared" si="37"/>
        <v>11053.703</v>
      </c>
      <c r="O98" s="41">
        <f t="shared" si="37"/>
        <v>11029.1</v>
      </c>
      <c r="P98" s="41">
        <f t="shared" si="37"/>
        <v>9201.508</v>
      </c>
      <c r="Q98" s="41">
        <f t="shared" si="37"/>
        <v>8143.9</v>
      </c>
      <c r="R98" s="41">
        <f t="shared" si="37"/>
        <v>10108.32</v>
      </c>
      <c r="S98" s="41">
        <f t="shared" si="37"/>
        <v>10520.6</v>
      </c>
      <c r="T98" s="41">
        <f t="shared" si="37"/>
        <v>12018.128</v>
      </c>
      <c r="U98" s="41">
        <f t="shared" si="37"/>
        <v>11526.7</v>
      </c>
      <c r="V98" s="41">
        <f t="shared" si="37"/>
        <v>5895.715</v>
      </c>
      <c r="W98" s="41">
        <f t="shared" si="37"/>
        <v>5063.78</v>
      </c>
      <c r="X98" s="41">
        <f t="shared" si="37"/>
        <v>9003.263</v>
      </c>
      <c r="Y98" s="41">
        <f t="shared" si="37"/>
        <v>9898.83</v>
      </c>
      <c r="Z98" s="41">
        <f t="shared" si="37"/>
        <v>11036.045</v>
      </c>
      <c r="AA98" s="41">
        <f t="shared" si="37"/>
        <v>10670.68</v>
      </c>
      <c r="AB98" s="41">
        <f t="shared" si="37"/>
        <v>7956.74</v>
      </c>
      <c r="AC98" s="41">
        <f t="shared" si="37"/>
        <v>6901.58</v>
      </c>
      <c r="AD98" s="41">
        <f t="shared" si="37"/>
        <v>9340.42</v>
      </c>
      <c r="AE98" s="41">
        <f t="shared" si="37"/>
        <v>0</v>
      </c>
      <c r="AF98" s="15"/>
      <c r="AG98" s="80">
        <f t="shared" si="34"/>
        <v>111219.97300000001</v>
      </c>
      <c r="AH98" s="80">
        <f t="shared" si="27"/>
        <v>82886.76800000001</v>
      </c>
      <c r="AI98" s="80">
        <f t="shared" si="28"/>
        <v>79477.01</v>
      </c>
    </row>
    <row r="99" spans="1:35" s="13" customFormat="1" ht="18.75">
      <c r="A99" s="19" t="s">
        <v>18</v>
      </c>
      <c r="B99" s="35">
        <f>B105+B111+B117</f>
        <v>9193.9</v>
      </c>
      <c r="C99" s="39">
        <f>C105+C111+C117</f>
        <v>8205</v>
      </c>
      <c r="D99" s="39">
        <f>D105+D111+D117</f>
        <v>8205</v>
      </c>
      <c r="E99" s="39">
        <f aca="true" t="shared" si="38" ref="C99:E100">E105+E111+E117</f>
        <v>8205</v>
      </c>
      <c r="F99" s="39">
        <f>_xlfn.IFERROR(E99/B99*100,0)</f>
        <v>89.24395523118591</v>
      </c>
      <c r="G99" s="39">
        <f>_xlfn.IFERROR(E99/C99*100,0)</f>
        <v>100</v>
      </c>
      <c r="H99" s="38">
        <f>+H105+H111+H117</f>
        <v>97</v>
      </c>
      <c r="I99" s="38">
        <f aca="true" t="shared" si="39" ref="I99:AE99">I105+I111+I117</f>
        <v>97</v>
      </c>
      <c r="J99" s="38">
        <f t="shared" si="39"/>
        <v>0</v>
      </c>
      <c r="K99" s="38">
        <f t="shared" si="39"/>
        <v>0</v>
      </c>
      <c r="L99" s="38">
        <f t="shared" si="39"/>
        <v>400</v>
      </c>
      <c r="M99" s="38">
        <f t="shared" si="39"/>
        <v>400</v>
      </c>
      <c r="N99" s="38">
        <f t="shared" si="39"/>
        <v>521</v>
      </c>
      <c r="O99" s="38">
        <f t="shared" si="39"/>
        <v>521</v>
      </c>
      <c r="P99" s="38">
        <f t="shared" si="39"/>
        <v>621</v>
      </c>
      <c r="Q99" s="38">
        <f t="shared" si="39"/>
        <v>621</v>
      </c>
      <c r="R99" s="38">
        <f t="shared" si="39"/>
        <v>1011</v>
      </c>
      <c r="S99" s="38">
        <f t="shared" si="39"/>
        <v>1011</v>
      </c>
      <c r="T99" s="38">
        <f t="shared" si="39"/>
        <v>1011</v>
      </c>
      <c r="U99" s="38">
        <f t="shared" si="39"/>
        <v>1011</v>
      </c>
      <c r="V99" s="38">
        <f t="shared" si="39"/>
        <v>1511</v>
      </c>
      <c r="W99" s="38">
        <f t="shared" si="39"/>
        <v>1511</v>
      </c>
      <c r="X99" s="38">
        <f t="shared" si="39"/>
        <v>1011</v>
      </c>
      <c r="Y99" s="38">
        <f t="shared" si="39"/>
        <v>1011</v>
      </c>
      <c r="Z99" s="38">
        <f t="shared" si="39"/>
        <v>1011</v>
      </c>
      <c r="AA99" s="38">
        <f t="shared" si="39"/>
        <v>1011</v>
      </c>
      <c r="AB99" s="38">
        <f t="shared" si="39"/>
        <v>1011</v>
      </c>
      <c r="AC99" s="38">
        <f t="shared" si="39"/>
        <v>1011</v>
      </c>
      <c r="AD99" s="38">
        <f t="shared" si="39"/>
        <v>988.9</v>
      </c>
      <c r="AE99" s="38">
        <f t="shared" si="39"/>
        <v>0</v>
      </c>
      <c r="AF99" s="20"/>
      <c r="AG99" s="80">
        <f t="shared" si="34"/>
        <v>9193.9</v>
      </c>
      <c r="AH99" s="80">
        <f t="shared" si="27"/>
        <v>6183</v>
      </c>
      <c r="AI99" s="80">
        <f t="shared" si="28"/>
        <v>6183</v>
      </c>
    </row>
    <row r="100" spans="1:35" s="13" customFormat="1" ht="18.75">
      <c r="A100" s="19" t="s">
        <v>19</v>
      </c>
      <c r="B100" s="35">
        <f>B106+B112+B118</f>
        <v>102026.07299999999</v>
      </c>
      <c r="C100" s="39">
        <f t="shared" si="38"/>
        <v>93674.55299999999</v>
      </c>
      <c r="D100" s="39">
        <f>D106+D112+D118</f>
        <v>93674.55299999999</v>
      </c>
      <c r="E100" s="39">
        <f t="shared" si="38"/>
        <v>88844.27</v>
      </c>
      <c r="F100" s="39">
        <f>_xlfn.IFERROR(E100/B100*100,0)</f>
        <v>87.07996631410091</v>
      </c>
      <c r="G100" s="39">
        <f>_xlfn.IFERROR(E100/C100*100,0)</f>
        <v>94.84354838608093</v>
      </c>
      <c r="H100" s="38">
        <f>H106+H112+H118</f>
        <v>7459.747</v>
      </c>
      <c r="I100" s="38">
        <f aca="true" t="shared" si="40" ref="I100:AE100">I106+I112+I118</f>
        <v>5622</v>
      </c>
      <c r="J100" s="38">
        <f t="shared" si="40"/>
        <v>9690.158</v>
      </c>
      <c r="K100" s="38">
        <f t="shared" si="40"/>
        <v>9088</v>
      </c>
      <c r="L100" s="38">
        <f t="shared" si="40"/>
        <v>7959.226000000001</v>
      </c>
      <c r="M100" s="38">
        <f t="shared" si="40"/>
        <v>8087.1</v>
      </c>
      <c r="N100" s="38">
        <f t="shared" si="40"/>
        <v>10532.703</v>
      </c>
      <c r="O100" s="38">
        <f t="shared" si="40"/>
        <v>10508.1</v>
      </c>
      <c r="P100" s="38">
        <f t="shared" si="40"/>
        <v>8580.508</v>
      </c>
      <c r="Q100" s="38">
        <f t="shared" si="40"/>
        <v>7522.9</v>
      </c>
      <c r="R100" s="38">
        <f t="shared" si="40"/>
        <v>9097.32</v>
      </c>
      <c r="S100" s="38">
        <f t="shared" si="40"/>
        <v>9509.6</v>
      </c>
      <c r="T100" s="38">
        <f t="shared" si="40"/>
        <v>11007.128</v>
      </c>
      <c r="U100" s="38">
        <f t="shared" si="40"/>
        <v>10515.7</v>
      </c>
      <c r="V100" s="38">
        <f t="shared" si="40"/>
        <v>4384.715</v>
      </c>
      <c r="W100" s="38">
        <f t="shared" si="40"/>
        <v>3552.7799999999997</v>
      </c>
      <c r="X100" s="38">
        <f t="shared" si="40"/>
        <v>7992.263000000001</v>
      </c>
      <c r="Y100" s="38">
        <f t="shared" si="40"/>
        <v>8887.83</v>
      </c>
      <c r="Z100" s="38">
        <f t="shared" si="40"/>
        <v>10025.045</v>
      </c>
      <c r="AA100" s="38">
        <f t="shared" si="40"/>
        <v>9659.68</v>
      </c>
      <c r="AB100" s="38">
        <f t="shared" si="40"/>
        <v>6945.74</v>
      </c>
      <c r="AC100" s="38">
        <f t="shared" si="40"/>
        <v>5890.58</v>
      </c>
      <c r="AD100" s="38">
        <f t="shared" si="40"/>
        <v>8351.52</v>
      </c>
      <c r="AE100" s="38">
        <f t="shared" si="40"/>
        <v>0</v>
      </c>
      <c r="AF100" s="20"/>
      <c r="AG100" s="80">
        <f t="shared" si="34"/>
        <v>102026.07300000002</v>
      </c>
      <c r="AH100" s="80">
        <f t="shared" si="27"/>
        <v>76703.76800000001</v>
      </c>
      <c r="AI100" s="80">
        <f t="shared" si="28"/>
        <v>73294.01</v>
      </c>
    </row>
    <row r="101" spans="1:35" s="13" customFormat="1" ht="18.75">
      <c r="A101" s="19" t="s">
        <v>20</v>
      </c>
      <c r="B101" s="35">
        <f>B107+B113</f>
        <v>0</v>
      </c>
      <c r="C101" s="39">
        <f>H101</f>
        <v>0</v>
      </c>
      <c r="D101" s="39">
        <v>0</v>
      </c>
      <c r="E101" s="39">
        <v>0</v>
      </c>
      <c r="F101" s="39">
        <f>_xlfn.IFERROR(E101/B101*100,0)</f>
        <v>0</v>
      </c>
      <c r="G101" s="39">
        <f>_xlfn.IFERROR(E101/C101*100,0)</f>
        <v>0</v>
      </c>
      <c r="H101" s="38">
        <f>H107+H113</f>
        <v>0</v>
      </c>
      <c r="I101" s="38">
        <f aca="true" t="shared" si="41" ref="I101:AE101">I107+I113</f>
        <v>0</v>
      </c>
      <c r="J101" s="38">
        <f t="shared" si="41"/>
        <v>0</v>
      </c>
      <c r="K101" s="38">
        <f t="shared" si="41"/>
        <v>0</v>
      </c>
      <c r="L101" s="38">
        <f t="shared" si="41"/>
        <v>0</v>
      </c>
      <c r="M101" s="38">
        <f t="shared" si="41"/>
        <v>0</v>
      </c>
      <c r="N101" s="38">
        <f t="shared" si="41"/>
        <v>0</v>
      </c>
      <c r="O101" s="38">
        <f t="shared" si="41"/>
        <v>0</v>
      </c>
      <c r="P101" s="38">
        <f t="shared" si="41"/>
        <v>0</v>
      </c>
      <c r="Q101" s="38">
        <f t="shared" si="41"/>
        <v>0</v>
      </c>
      <c r="R101" s="38">
        <f t="shared" si="41"/>
        <v>0</v>
      </c>
      <c r="S101" s="38">
        <f t="shared" si="41"/>
        <v>0</v>
      </c>
      <c r="T101" s="38">
        <f t="shared" si="41"/>
        <v>0</v>
      </c>
      <c r="U101" s="38">
        <f t="shared" si="41"/>
        <v>0</v>
      </c>
      <c r="V101" s="38">
        <f t="shared" si="41"/>
        <v>0</v>
      </c>
      <c r="W101" s="38">
        <f t="shared" si="41"/>
        <v>0</v>
      </c>
      <c r="X101" s="38">
        <f t="shared" si="41"/>
        <v>0</v>
      </c>
      <c r="Y101" s="38">
        <f t="shared" si="41"/>
        <v>0</v>
      </c>
      <c r="Z101" s="38">
        <f t="shared" si="41"/>
        <v>0</v>
      </c>
      <c r="AA101" s="38">
        <f t="shared" si="41"/>
        <v>0</v>
      </c>
      <c r="AB101" s="38">
        <f t="shared" si="41"/>
        <v>0</v>
      </c>
      <c r="AC101" s="38">
        <f t="shared" si="41"/>
        <v>0</v>
      </c>
      <c r="AD101" s="38">
        <f t="shared" si="41"/>
        <v>0</v>
      </c>
      <c r="AE101" s="38">
        <f t="shared" si="41"/>
        <v>0</v>
      </c>
      <c r="AF101" s="20"/>
      <c r="AG101" s="80">
        <f t="shared" si="34"/>
        <v>0</v>
      </c>
      <c r="AH101" s="80">
        <f t="shared" si="27"/>
        <v>0</v>
      </c>
      <c r="AI101" s="80">
        <f t="shared" si="28"/>
        <v>0</v>
      </c>
    </row>
    <row r="102" spans="1:35" s="13" customFormat="1" ht="18.75">
      <c r="A102" s="19" t="s">
        <v>21</v>
      </c>
      <c r="B102" s="35">
        <v>0</v>
      </c>
      <c r="C102" s="39">
        <f>H102</f>
        <v>0</v>
      </c>
      <c r="D102" s="39">
        <v>0</v>
      </c>
      <c r="E102" s="39">
        <v>0</v>
      </c>
      <c r="F102" s="39">
        <f>_xlfn.IFERROR(E102/B102*100,0)</f>
        <v>0</v>
      </c>
      <c r="G102" s="39">
        <f>_xlfn.IFERROR(E102/C102*100,0)</f>
        <v>0</v>
      </c>
      <c r="H102" s="38">
        <f>H108+H114</f>
        <v>0</v>
      </c>
      <c r="I102" s="38">
        <f aca="true" t="shared" si="42" ref="I102:AE102">I108+I114</f>
        <v>0</v>
      </c>
      <c r="J102" s="38">
        <f t="shared" si="42"/>
        <v>0</v>
      </c>
      <c r="K102" s="38">
        <f t="shared" si="42"/>
        <v>0</v>
      </c>
      <c r="L102" s="38">
        <v>0</v>
      </c>
      <c r="M102" s="38">
        <f t="shared" si="42"/>
        <v>0</v>
      </c>
      <c r="N102" s="38">
        <v>0</v>
      </c>
      <c r="O102" s="38">
        <f t="shared" si="42"/>
        <v>0</v>
      </c>
      <c r="P102" s="38">
        <f t="shared" si="42"/>
        <v>0</v>
      </c>
      <c r="Q102" s="38">
        <f t="shared" si="42"/>
        <v>0</v>
      </c>
      <c r="R102" s="38">
        <f t="shared" si="42"/>
        <v>0</v>
      </c>
      <c r="S102" s="38">
        <f t="shared" si="42"/>
        <v>0</v>
      </c>
      <c r="T102" s="38">
        <f t="shared" si="42"/>
        <v>0</v>
      </c>
      <c r="U102" s="38">
        <f t="shared" si="42"/>
        <v>0</v>
      </c>
      <c r="V102" s="38">
        <f t="shared" si="42"/>
        <v>0</v>
      </c>
      <c r="W102" s="38">
        <f t="shared" si="42"/>
        <v>0</v>
      </c>
      <c r="X102" s="38">
        <f t="shared" si="42"/>
        <v>0</v>
      </c>
      <c r="Y102" s="38">
        <f t="shared" si="42"/>
        <v>0</v>
      </c>
      <c r="Z102" s="38">
        <f t="shared" si="42"/>
        <v>0</v>
      </c>
      <c r="AA102" s="38">
        <f t="shared" si="42"/>
        <v>0</v>
      </c>
      <c r="AB102" s="38">
        <f t="shared" si="42"/>
        <v>0</v>
      </c>
      <c r="AC102" s="38">
        <f t="shared" si="42"/>
        <v>0</v>
      </c>
      <c r="AD102" s="38">
        <f t="shared" si="42"/>
        <v>0</v>
      </c>
      <c r="AE102" s="38">
        <f t="shared" si="42"/>
        <v>0</v>
      </c>
      <c r="AF102" s="20"/>
      <c r="AG102" s="80">
        <f t="shared" si="34"/>
        <v>0</v>
      </c>
      <c r="AH102" s="80">
        <f t="shared" si="27"/>
        <v>0</v>
      </c>
      <c r="AI102" s="80">
        <f t="shared" si="28"/>
        <v>0</v>
      </c>
    </row>
    <row r="103" spans="1:36" s="14" customFormat="1" ht="181.5" customHeight="1">
      <c r="A103" s="68" t="s">
        <v>50</v>
      </c>
      <c r="B103" s="38"/>
      <c r="C103" s="39"/>
      <c r="D103" s="39"/>
      <c r="E103" s="40"/>
      <c r="F103" s="40"/>
      <c r="G103" s="40"/>
      <c r="H103" s="41"/>
      <c r="I103" s="41"/>
      <c r="J103" s="41"/>
      <c r="K103" s="40"/>
      <c r="L103" s="41"/>
      <c r="M103" s="40"/>
      <c r="N103" s="41"/>
      <c r="O103" s="40"/>
      <c r="P103" s="41"/>
      <c r="Q103" s="40"/>
      <c r="R103" s="41"/>
      <c r="S103" s="40"/>
      <c r="T103" s="41"/>
      <c r="U103" s="40"/>
      <c r="V103" s="41"/>
      <c r="W103" s="40"/>
      <c r="X103" s="41"/>
      <c r="Y103" s="40"/>
      <c r="Z103" s="41"/>
      <c r="AA103" s="40"/>
      <c r="AB103" s="41"/>
      <c r="AC103" s="40"/>
      <c r="AD103" s="41"/>
      <c r="AE103" s="40"/>
      <c r="AF103" s="135" t="s">
        <v>105</v>
      </c>
      <c r="AG103" s="80">
        <f t="shared" si="34"/>
        <v>0</v>
      </c>
      <c r="AH103" s="80">
        <f t="shared" si="27"/>
        <v>0</v>
      </c>
      <c r="AI103" s="80">
        <f t="shared" si="28"/>
        <v>0</v>
      </c>
      <c r="AJ103" s="14" t="s">
        <v>106</v>
      </c>
    </row>
    <row r="104" spans="1:35" s="14" customFormat="1" ht="18.75" customHeight="1">
      <c r="A104" s="15" t="s">
        <v>26</v>
      </c>
      <c r="B104" s="36">
        <f>B105+B106+B107+B108</f>
        <v>16104.298</v>
      </c>
      <c r="C104" s="36">
        <f>C105+C106+C107+C108</f>
        <v>15687.468</v>
      </c>
      <c r="D104" s="36">
        <f>D105+D106+D107+D108</f>
        <v>15687.468</v>
      </c>
      <c r="E104" s="36">
        <f>E105+E106+E107+E108</f>
        <v>14194.369999999999</v>
      </c>
      <c r="F104" s="40">
        <f>_xlfn.IFERROR(E104/B104*100,0)</f>
        <v>88.14025920285378</v>
      </c>
      <c r="G104" s="40">
        <f>_xlfn.IFERROR(E104/C104*100,0)</f>
        <v>90.48222440995576</v>
      </c>
      <c r="H104" s="41">
        <f>H105+H106</f>
        <v>1323.58</v>
      </c>
      <c r="I104" s="41">
        <f>I106</f>
        <v>755.6</v>
      </c>
      <c r="J104" s="40">
        <f>J105+J106</f>
        <v>2325.78</v>
      </c>
      <c r="K104" s="40">
        <f aca="true" t="shared" si="43" ref="K104:AE104">K105+K106</f>
        <v>1858.5</v>
      </c>
      <c r="L104" s="40">
        <f t="shared" si="43"/>
        <v>1109.73</v>
      </c>
      <c r="M104" s="40">
        <f t="shared" si="43"/>
        <v>2041.4</v>
      </c>
      <c r="N104" s="40">
        <f t="shared" si="43"/>
        <v>1321.543</v>
      </c>
      <c r="O104" s="40">
        <f t="shared" si="43"/>
        <v>1379.4</v>
      </c>
      <c r="P104" s="40">
        <f t="shared" si="43"/>
        <v>905.378</v>
      </c>
      <c r="Q104" s="40">
        <f t="shared" si="43"/>
        <v>891.5</v>
      </c>
      <c r="R104" s="40">
        <f t="shared" si="43"/>
        <v>201.21</v>
      </c>
      <c r="S104" s="40">
        <f t="shared" si="43"/>
        <v>68.5</v>
      </c>
      <c r="T104" s="40">
        <f t="shared" si="43"/>
        <v>83.548</v>
      </c>
      <c r="U104" s="40">
        <f t="shared" si="43"/>
        <v>0</v>
      </c>
      <c r="V104" s="40">
        <f t="shared" si="43"/>
        <v>1496.885</v>
      </c>
      <c r="W104" s="40">
        <f t="shared" si="43"/>
        <v>693.16</v>
      </c>
      <c r="X104" s="40">
        <f t="shared" si="43"/>
        <v>3067.163</v>
      </c>
      <c r="Y104" s="40">
        <f t="shared" si="43"/>
        <v>3715.26</v>
      </c>
      <c r="Z104" s="40">
        <f t="shared" si="43"/>
        <v>2095.201</v>
      </c>
      <c r="AA104" s="40">
        <f t="shared" si="43"/>
        <v>1896.58</v>
      </c>
      <c r="AB104" s="40">
        <f t="shared" si="43"/>
        <v>1757.45</v>
      </c>
      <c r="AC104" s="40">
        <f t="shared" si="43"/>
        <v>894.47</v>
      </c>
      <c r="AD104" s="40">
        <f t="shared" si="43"/>
        <v>416.83</v>
      </c>
      <c r="AE104" s="40">
        <f t="shared" si="43"/>
        <v>0</v>
      </c>
      <c r="AF104" s="136"/>
      <c r="AG104" s="80">
        <f t="shared" si="34"/>
        <v>16104.298</v>
      </c>
      <c r="AH104" s="80">
        <f t="shared" si="27"/>
        <v>11834.817</v>
      </c>
      <c r="AI104" s="80">
        <f t="shared" si="28"/>
        <v>11403.32</v>
      </c>
    </row>
    <row r="105" spans="1:35" s="13" customFormat="1" ht="23.25" customHeight="1">
      <c r="A105" s="20" t="s">
        <v>18</v>
      </c>
      <c r="B105" s="33">
        <f>H105+J105+L105+N105+P105+R105+T105+V105+X105+Z105+AB105+AD105</f>
        <v>600</v>
      </c>
      <c r="C105" s="39">
        <f>N105+P105+R105+T105+V105+X105+Z105+AB105</f>
        <v>600</v>
      </c>
      <c r="D105" s="39">
        <f>C105</f>
        <v>600</v>
      </c>
      <c r="E105" s="39">
        <f>O105+Q105+S105+U105+W105+Y105+AA105+AC105+AE105</f>
        <v>600</v>
      </c>
      <c r="F105" s="39">
        <f>_xlfn.IFERROR(E105/B105*100,0)</f>
        <v>100</v>
      </c>
      <c r="G105" s="39">
        <f>_xlfn.IFERROR(E105/C105*100,0)</f>
        <v>100</v>
      </c>
      <c r="H105" s="38">
        <v>0</v>
      </c>
      <c r="I105" s="38">
        <v>0</v>
      </c>
      <c r="J105" s="39">
        <v>0</v>
      </c>
      <c r="K105" s="39">
        <v>0</v>
      </c>
      <c r="L105" s="39">
        <v>0</v>
      </c>
      <c r="M105" s="39">
        <v>0</v>
      </c>
      <c r="N105" s="39">
        <v>0</v>
      </c>
      <c r="O105" s="39">
        <v>0</v>
      </c>
      <c r="P105" s="39">
        <v>100</v>
      </c>
      <c r="Q105" s="39">
        <v>100</v>
      </c>
      <c r="R105" s="39">
        <v>0</v>
      </c>
      <c r="S105" s="39"/>
      <c r="T105" s="39">
        <v>0</v>
      </c>
      <c r="U105" s="39"/>
      <c r="V105" s="39">
        <v>500</v>
      </c>
      <c r="W105" s="39">
        <v>500</v>
      </c>
      <c r="X105" s="39">
        <v>0</v>
      </c>
      <c r="Y105" s="39">
        <v>0</v>
      </c>
      <c r="Z105" s="39">
        <v>0</v>
      </c>
      <c r="AA105" s="39"/>
      <c r="AB105" s="39">
        <v>0</v>
      </c>
      <c r="AC105" s="39"/>
      <c r="AD105" s="39">
        <v>0</v>
      </c>
      <c r="AE105" s="39"/>
      <c r="AF105" s="136"/>
      <c r="AG105" s="80">
        <f t="shared" si="34"/>
        <v>600</v>
      </c>
      <c r="AH105" s="80">
        <f t="shared" si="27"/>
        <v>600</v>
      </c>
      <c r="AI105" s="80">
        <f t="shared" si="28"/>
        <v>600</v>
      </c>
    </row>
    <row r="106" spans="1:35" s="13" customFormat="1" ht="19.5" customHeight="1">
      <c r="A106" s="20" t="s">
        <v>19</v>
      </c>
      <c r="B106" s="33">
        <f>H106+J106+L106+N106+P106+R106+T106+V106+X106+Z106+AB106+AD106</f>
        <v>15504.298</v>
      </c>
      <c r="C106" s="39">
        <f>H106+J106+L106+N106+P106+R106+T106+V106+X106+Z106+AB106</f>
        <v>15087.468</v>
      </c>
      <c r="D106" s="39">
        <f>C106</f>
        <v>15087.468</v>
      </c>
      <c r="E106" s="39">
        <f>I106+K106+M106+O106+Q106+S106+U106+W106+Y106+AA106+AC106+AE106</f>
        <v>13594.369999999999</v>
      </c>
      <c r="F106" s="39">
        <f>_xlfn.IFERROR(E106/B106*100,0)</f>
        <v>87.68129972734012</v>
      </c>
      <c r="G106" s="39">
        <f>_xlfn.IFERROR(E106/C106*100,0)</f>
        <v>90.10372051824731</v>
      </c>
      <c r="H106" s="38">
        <v>1323.58</v>
      </c>
      <c r="I106" s="38">
        <v>755.6</v>
      </c>
      <c r="J106" s="39">
        <v>2325.78</v>
      </c>
      <c r="K106" s="39">
        <v>1858.5</v>
      </c>
      <c r="L106" s="39">
        <v>1109.73</v>
      </c>
      <c r="M106" s="39">
        <v>2041.4</v>
      </c>
      <c r="N106" s="39">
        <v>1321.543</v>
      </c>
      <c r="O106" s="39">
        <v>1379.4</v>
      </c>
      <c r="P106" s="39">
        <v>805.378</v>
      </c>
      <c r="Q106" s="39">
        <v>791.5</v>
      </c>
      <c r="R106" s="39">
        <v>201.21</v>
      </c>
      <c r="S106" s="39">
        <v>68.5</v>
      </c>
      <c r="T106" s="39">
        <v>83.548</v>
      </c>
      <c r="U106" s="39"/>
      <c r="V106" s="39">
        <v>996.885</v>
      </c>
      <c r="W106" s="39">
        <v>193.16</v>
      </c>
      <c r="X106" s="39">
        <v>3067.163</v>
      </c>
      <c r="Y106" s="39">
        <v>3715.26</v>
      </c>
      <c r="Z106" s="39">
        <v>2095.201</v>
      </c>
      <c r="AA106" s="39">
        <v>1896.58</v>
      </c>
      <c r="AB106" s="39">
        <v>1757.45</v>
      </c>
      <c r="AC106" s="39">
        <v>894.47</v>
      </c>
      <c r="AD106" s="39">
        <v>416.83</v>
      </c>
      <c r="AE106" s="39"/>
      <c r="AF106" s="136"/>
      <c r="AG106" s="80">
        <f t="shared" si="34"/>
        <v>15504.298</v>
      </c>
      <c r="AH106" s="80">
        <f t="shared" si="27"/>
        <v>11234.817</v>
      </c>
      <c r="AI106" s="80">
        <f t="shared" si="28"/>
        <v>10803.32</v>
      </c>
    </row>
    <row r="107" spans="1:35" s="14" customFormat="1" ht="19.5" customHeight="1">
      <c r="A107" s="20" t="s">
        <v>20</v>
      </c>
      <c r="B107" s="33">
        <f>H107+J107+L107+N107+P107+R107+T107+V107+X107+Z107+AB107+AD107</f>
        <v>0</v>
      </c>
      <c r="C107" s="39">
        <f>H107+J107+L107+N107+P107+R107+T107+V107+X107+Z107</f>
        <v>0</v>
      </c>
      <c r="D107" s="39">
        <f>C107</f>
        <v>0</v>
      </c>
      <c r="E107" s="39">
        <f>I107+K107+M107+O107+Q107+S107+U107+W107+Y107+AA107+AC107+AE107</f>
        <v>0</v>
      </c>
      <c r="F107" s="39">
        <f>_xlfn.IFERROR(E107/B107*100,0)</f>
        <v>0</v>
      </c>
      <c r="G107" s="39">
        <f>_xlfn.IFERROR(E107/C107*100,0)</f>
        <v>0</v>
      </c>
      <c r="H107" s="38">
        <v>0</v>
      </c>
      <c r="I107" s="38">
        <v>0</v>
      </c>
      <c r="J107" s="39">
        <v>0</v>
      </c>
      <c r="K107" s="39">
        <v>0</v>
      </c>
      <c r="L107" s="39">
        <v>0</v>
      </c>
      <c r="M107" s="39">
        <v>0</v>
      </c>
      <c r="N107" s="39">
        <v>0</v>
      </c>
      <c r="O107" s="39">
        <v>0</v>
      </c>
      <c r="P107" s="39">
        <v>0</v>
      </c>
      <c r="Q107" s="40"/>
      <c r="R107" s="39">
        <v>0</v>
      </c>
      <c r="S107" s="40"/>
      <c r="T107" s="39">
        <v>0</v>
      </c>
      <c r="U107" s="40"/>
      <c r="V107" s="39">
        <v>0</v>
      </c>
      <c r="W107" s="40"/>
      <c r="X107" s="39">
        <v>0</v>
      </c>
      <c r="Y107" s="40"/>
      <c r="Z107" s="39">
        <v>0</v>
      </c>
      <c r="AA107" s="40"/>
      <c r="AB107" s="39">
        <v>0</v>
      </c>
      <c r="AC107" s="40"/>
      <c r="AD107" s="39">
        <v>0</v>
      </c>
      <c r="AE107" s="40"/>
      <c r="AF107" s="136"/>
      <c r="AG107" s="80">
        <f t="shared" si="34"/>
        <v>0</v>
      </c>
      <c r="AH107" s="80">
        <f t="shared" si="27"/>
        <v>0</v>
      </c>
      <c r="AI107" s="80">
        <f t="shared" si="28"/>
        <v>0</v>
      </c>
    </row>
    <row r="108" spans="1:35" s="14" customFormat="1" ht="19.5" customHeight="1">
      <c r="A108" s="20" t="s">
        <v>21</v>
      </c>
      <c r="B108" s="33">
        <v>0</v>
      </c>
      <c r="C108" s="39">
        <f>H108+J108+L108+N108+P108+R108+T108+V108+X108</f>
        <v>0</v>
      </c>
      <c r="D108" s="39">
        <f>C108</f>
        <v>0</v>
      </c>
      <c r="E108" s="39">
        <f>I108+K108+M108+O108+Q108+S108+U108+W108+Y108+AA108+AC108+AE108</f>
        <v>0</v>
      </c>
      <c r="F108" s="39">
        <f>_xlfn.IFERROR(E108/B108*100,0)</f>
        <v>0</v>
      </c>
      <c r="G108" s="39">
        <f>_xlfn.IFERROR(E108/C108*100,0)</f>
        <v>0</v>
      </c>
      <c r="H108" s="38">
        <v>0</v>
      </c>
      <c r="I108" s="38">
        <v>0</v>
      </c>
      <c r="J108" s="39">
        <v>0</v>
      </c>
      <c r="K108" s="39">
        <v>0</v>
      </c>
      <c r="L108" s="38">
        <v>0</v>
      </c>
      <c r="M108" s="39">
        <v>0</v>
      </c>
      <c r="N108" s="39">
        <v>0</v>
      </c>
      <c r="O108" s="39">
        <v>0</v>
      </c>
      <c r="P108" s="39">
        <v>0</v>
      </c>
      <c r="Q108" s="40"/>
      <c r="R108" s="39">
        <v>0</v>
      </c>
      <c r="S108" s="40"/>
      <c r="T108" s="39">
        <v>0</v>
      </c>
      <c r="U108" s="40"/>
      <c r="V108" s="39">
        <v>0</v>
      </c>
      <c r="W108" s="40"/>
      <c r="X108" s="39">
        <v>0</v>
      </c>
      <c r="Y108" s="40"/>
      <c r="Z108" s="39">
        <v>0</v>
      </c>
      <c r="AA108" s="40"/>
      <c r="AB108" s="39">
        <v>0</v>
      </c>
      <c r="AC108" s="40"/>
      <c r="AD108" s="39">
        <v>0</v>
      </c>
      <c r="AE108" s="40"/>
      <c r="AF108" s="137"/>
      <c r="AG108" s="80">
        <f t="shared" si="34"/>
        <v>0</v>
      </c>
      <c r="AH108" s="80">
        <f t="shared" si="27"/>
        <v>0</v>
      </c>
      <c r="AI108" s="80">
        <f t="shared" si="28"/>
        <v>0</v>
      </c>
    </row>
    <row r="109" spans="1:35" s="14" customFormat="1" ht="37.5">
      <c r="A109" s="20" t="s">
        <v>51</v>
      </c>
      <c r="B109" s="36"/>
      <c r="C109" s="39"/>
      <c r="D109" s="39"/>
      <c r="E109" s="40"/>
      <c r="F109" s="40"/>
      <c r="G109" s="40"/>
      <c r="H109" s="41"/>
      <c r="I109" s="41"/>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96" t="s">
        <v>100</v>
      </c>
      <c r="AG109" s="80">
        <f t="shared" si="34"/>
        <v>0</v>
      </c>
      <c r="AH109" s="80">
        <f t="shared" si="27"/>
        <v>0</v>
      </c>
      <c r="AI109" s="80">
        <f t="shared" si="28"/>
        <v>0</v>
      </c>
    </row>
    <row r="110" spans="1:35" s="14" customFormat="1" ht="17.25" customHeight="1">
      <c r="A110" s="15" t="s">
        <v>26</v>
      </c>
      <c r="B110" s="36">
        <f>B111+B112+B113+B114</f>
        <v>172.5</v>
      </c>
      <c r="C110" s="36">
        <f>C111+C112+C113+C114</f>
        <v>172.5</v>
      </c>
      <c r="D110" s="36">
        <f>D111+D112+D113+D114</f>
        <v>172.5</v>
      </c>
      <c r="E110" s="36">
        <f>E111+E112+E113+E114</f>
        <v>172.5</v>
      </c>
      <c r="F110" s="40">
        <f>_xlfn.IFERROR(E110/B110*100,0)</f>
        <v>100</v>
      </c>
      <c r="G110" s="40">
        <f>_xlfn.IFERROR(E110/C110*100,0)</f>
        <v>100</v>
      </c>
      <c r="H110" s="41">
        <f>H111+H112+H113+H114</f>
        <v>0</v>
      </c>
      <c r="I110" s="41">
        <f>I111+I112+I113+I114</f>
        <v>0</v>
      </c>
      <c r="J110" s="41">
        <f aca="true" t="shared" si="44" ref="J110:AE110">J111+J112+J113+J114</f>
        <v>0</v>
      </c>
      <c r="K110" s="41">
        <f t="shared" si="44"/>
        <v>0</v>
      </c>
      <c r="L110" s="41">
        <f t="shared" si="44"/>
        <v>0</v>
      </c>
      <c r="M110" s="41">
        <f t="shared" si="44"/>
        <v>0</v>
      </c>
      <c r="N110" s="41">
        <f t="shared" si="44"/>
        <v>0</v>
      </c>
      <c r="O110" s="41">
        <f t="shared" si="44"/>
        <v>0</v>
      </c>
      <c r="P110" s="41">
        <f t="shared" si="44"/>
        <v>0</v>
      </c>
      <c r="Q110" s="41">
        <f t="shared" si="44"/>
        <v>0</v>
      </c>
      <c r="R110" s="41">
        <f t="shared" si="44"/>
        <v>0</v>
      </c>
      <c r="S110" s="41">
        <f t="shared" si="44"/>
        <v>0</v>
      </c>
      <c r="T110" s="41">
        <f t="shared" si="44"/>
        <v>0</v>
      </c>
      <c r="U110" s="41">
        <f t="shared" si="44"/>
        <v>0</v>
      </c>
      <c r="V110" s="41">
        <f t="shared" si="44"/>
        <v>0</v>
      </c>
      <c r="W110" s="41">
        <f t="shared" si="44"/>
        <v>0</v>
      </c>
      <c r="X110" s="41">
        <f t="shared" si="44"/>
        <v>0</v>
      </c>
      <c r="Y110" s="41">
        <f t="shared" si="44"/>
        <v>0</v>
      </c>
      <c r="Z110" s="41">
        <f t="shared" si="44"/>
        <v>0</v>
      </c>
      <c r="AA110" s="41">
        <f t="shared" si="44"/>
        <v>0</v>
      </c>
      <c r="AB110" s="41">
        <f t="shared" si="44"/>
        <v>172.5</v>
      </c>
      <c r="AC110" s="41">
        <f t="shared" si="44"/>
        <v>172.5</v>
      </c>
      <c r="AD110" s="41">
        <f t="shared" si="44"/>
        <v>0</v>
      </c>
      <c r="AE110" s="41">
        <f t="shared" si="44"/>
        <v>0</v>
      </c>
      <c r="AF110" s="97"/>
      <c r="AG110" s="80">
        <f t="shared" si="34"/>
        <v>172.5</v>
      </c>
      <c r="AH110" s="80">
        <f t="shared" si="27"/>
        <v>0</v>
      </c>
      <c r="AI110" s="80">
        <f t="shared" si="28"/>
        <v>0</v>
      </c>
    </row>
    <row r="111" spans="1:35" s="14" customFormat="1" ht="18.75">
      <c r="A111" s="20" t="s">
        <v>18</v>
      </c>
      <c r="B111" s="33">
        <f>H111+J111+L111+N111+P111+R111+T111+V111+X111+Z111+AB111+AD111</f>
        <v>0</v>
      </c>
      <c r="C111" s="39">
        <f>H111</f>
        <v>0</v>
      </c>
      <c r="D111" s="39">
        <v>0</v>
      </c>
      <c r="E111" s="39">
        <v>0</v>
      </c>
      <c r="F111" s="39">
        <f>_xlfn.IFERROR(E111/B111*100,0)</f>
        <v>0</v>
      </c>
      <c r="G111" s="39">
        <f>_xlfn.IFERROR(E111/C111*100,0)</f>
        <v>0</v>
      </c>
      <c r="H111" s="38">
        <v>0</v>
      </c>
      <c r="I111" s="38">
        <v>0</v>
      </c>
      <c r="J111" s="39">
        <v>0</v>
      </c>
      <c r="K111" s="40"/>
      <c r="L111" s="39">
        <v>0</v>
      </c>
      <c r="M111" s="40"/>
      <c r="N111" s="39">
        <v>0</v>
      </c>
      <c r="O111" s="40"/>
      <c r="P111" s="39">
        <v>0</v>
      </c>
      <c r="Q111" s="40"/>
      <c r="R111" s="39">
        <v>0</v>
      </c>
      <c r="S111" s="40"/>
      <c r="T111" s="39">
        <v>0</v>
      </c>
      <c r="U111" s="40"/>
      <c r="V111" s="39">
        <v>0</v>
      </c>
      <c r="W111" s="40"/>
      <c r="X111" s="39">
        <v>0</v>
      </c>
      <c r="Y111" s="40"/>
      <c r="Z111" s="39">
        <v>0</v>
      </c>
      <c r="AA111" s="40"/>
      <c r="AB111" s="39">
        <v>0</v>
      </c>
      <c r="AC111" s="40"/>
      <c r="AD111" s="39">
        <v>0</v>
      </c>
      <c r="AE111" s="40"/>
      <c r="AF111" s="97"/>
      <c r="AG111" s="80">
        <f t="shared" si="34"/>
        <v>0</v>
      </c>
      <c r="AH111" s="80">
        <f t="shared" si="27"/>
        <v>0</v>
      </c>
      <c r="AI111" s="80">
        <f t="shared" si="28"/>
        <v>0</v>
      </c>
    </row>
    <row r="112" spans="1:35" s="14" customFormat="1" ht="18.75">
      <c r="A112" s="20" t="s">
        <v>19</v>
      </c>
      <c r="B112" s="33">
        <f>H112+J112+L112+N112+P112+R112+T112+V112+X112+Z112+AB112+AD112</f>
        <v>172.5</v>
      </c>
      <c r="C112" s="39">
        <v>172.5</v>
      </c>
      <c r="D112" s="39">
        <f>C112</f>
        <v>172.5</v>
      </c>
      <c r="E112" s="39">
        <f>AC112</f>
        <v>172.5</v>
      </c>
      <c r="F112" s="39">
        <f>_xlfn.IFERROR(E112/B112*100,0)</f>
        <v>100</v>
      </c>
      <c r="G112" s="39">
        <f>_xlfn.IFERROR(E112/C112*100,0)</f>
        <v>100</v>
      </c>
      <c r="H112" s="38">
        <v>0</v>
      </c>
      <c r="I112" s="38">
        <v>0</v>
      </c>
      <c r="J112" s="39">
        <v>0</v>
      </c>
      <c r="K112" s="40"/>
      <c r="L112" s="39">
        <v>0</v>
      </c>
      <c r="M112" s="40"/>
      <c r="N112" s="39">
        <v>0</v>
      </c>
      <c r="O112" s="40"/>
      <c r="P112" s="39">
        <v>0</v>
      </c>
      <c r="Q112" s="40"/>
      <c r="R112" s="39">
        <v>0</v>
      </c>
      <c r="S112" s="40"/>
      <c r="T112" s="39">
        <v>0</v>
      </c>
      <c r="U112" s="40"/>
      <c r="V112" s="39">
        <v>0</v>
      </c>
      <c r="W112" s="40"/>
      <c r="X112" s="39">
        <v>0</v>
      </c>
      <c r="Y112" s="40"/>
      <c r="Z112" s="39">
        <v>0</v>
      </c>
      <c r="AA112" s="40"/>
      <c r="AB112" s="39">
        <v>172.5</v>
      </c>
      <c r="AC112" s="39">
        <v>172.5</v>
      </c>
      <c r="AD112" s="39">
        <v>0</v>
      </c>
      <c r="AE112" s="40"/>
      <c r="AF112" s="97"/>
      <c r="AG112" s="80">
        <f t="shared" si="34"/>
        <v>172.5</v>
      </c>
      <c r="AH112" s="80">
        <f t="shared" si="27"/>
        <v>0</v>
      </c>
      <c r="AI112" s="80">
        <f t="shared" si="28"/>
        <v>0</v>
      </c>
    </row>
    <row r="113" spans="1:35" s="14" customFormat="1" ht="18.75">
      <c r="A113" s="20" t="s">
        <v>20</v>
      </c>
      <c r="B113" s="33">
        <f>H113+J113+L113+N113+P113+R113+T113+V113+X113+Z113+AB113+AD113</f>
        <v>0</v>
      </c>
      <c r="C113" s="39">
        <f>H113</f>
        <v>0</v>
      </c>
      <c r="D113" s="39">
        <v>0</v>
      </c>
      <c r="E113" s="39">
        <v>0</v>
      </c>
      <c r="F113" s="39">
        <f>_xlfn.IFERROR(E113/B113*100,0)</f>
        <v>0</v>
      </c>
      <c r="G113" s="39">
        <f>_xlfn.IFERROR(E113/C113*100,0)</f>
        <v>0</v>
      </c>
      <c r="H113" s="38">
        <v>0</v>
      </c>
      <c r="I113" s="38">
        <v>0</v>
      </c>
      <c r="J113" s="39">
        <v>0</v>
      </c>
      <c r="K113" s="40"/>
      <c r="L113" s="39">
        <v>0</v>
      </c>
      <c r="M113" s="40"/>
      <c r="N113" s="39">
        <v>0</v>
      </c>
      <c r="O113" s="40"/>
      <c r="P113" s="39">
        <v>0</v>
      </c>
      <c r="Q113" s="40"/>
      <c r="R113" s="39">
        <v>0</v>
      </c>
      <c r="S113" s="40"/>
      <c r="T113" s="39">
        <v>0</v>
      </c>
      <c r="U113" s="40"/>
      <c r="V113" s="39">
        <v>0</v>
      </c>
      <c r="W113" s="40"/>
      <c r="X113" s="39">
        <v>0</v>
      </c>
      <c r="Y113" s="40"/>
      <c r="Z113" s="39">
        <v>0</v>
      </c>
      <c r="AA113" s="40"/>
      <c r="AB113" s="39">
        <v>0</v>
      </c>
      <c r="AC113" s="40"/>
      <c r="AD113" s="39">
        <v>0</v>
      </c>
      <c r="AE113" s="40"/>
      <c r="AF113" s="97"/>
      <c r="AG113" s="80">
        <f t="shared" si="34"/>
        <v>0</v>
      </c>
      <c r="AH113" s="80">
        <f t="shared" si="27"/>
        <v>0</v>
      </c>
      <c r="AI113" s="80">
        <f t="shared" si="28"/>
        <v>0</v>
      </c>
    </row>
    <row r="114" spans="1:35" s="14" customFormat="1" ht="18.75">
      <c r="A114" s="20" t="s">
        <v>21</v>
      </c>
      <c r="B114" s="33">
        <f>H114+J114+L114+N114+P114+R114+T114+V114+X114+Z114+AB114+AD114</f>
        <v>0</v>
      </c>
      <c r="C114" s="39">
        <f>H114</f>
        <v>0</v>
      </c>
      <c r="D114" s="39">
        <v>0</v>
      </c>
      <c r="E114" s="39">
        <v>0</v>
      </c>
      <c r="F114" s="39">
        <f>_xlfn.IFERROR(E114/B114*100,0)</f>
        <v>0</v>
      </c>
      <c r="G114" s="39">
        <f>_xlfn.IFERROR(E114/C114*100,0)</f>
        <v>0</v>
      </c>
      <c r="H114" s="38">
        <v>0</v>
      </c>
      <c r="I114" s="38">
        <v>0</v>
      </c>
      <c r="J114" s="39">
        <v>0</v>
      </c>
      <c r="K114" s="40"/>
      <c r="L114" s="39">
        <v>0</v>
      </c>
      <c r="M114" s="40"/>
      <c r="N114" s="39">
        <v>0</v>
      </c>
      <c r="O114" s="40"/>
      <c r="P114" s="39">
        <v>0</v>
      </c>
      <c r="Q114" s="40"/>
      <c r="R114" s="39">
        <v>0</v>
      </c>
      <c r="S114" s="40"/>
      <c r="T114" s="39">
        <v>0</v>
      </c>
      <c r="U114" s="40"/>
      <c r="V114" s="39">
        <v>0</v>
      </c>
      <c r="W114" s="40"/>
      <c r="X114" s="39">
        <v>0</v>
      </c>
      <c r="Y114" s="40"/>
      <c r="Z114" s="39">
        <v>0</v>
      </c>
      <c r="AA114" s="40"/>
      <c r="AB114" s="39">
        <v>0</v>
      </c>
      <c r="AC114" s="40"/>
      <c r="AD114" s="39">
        <v>0</v>
      </c>
      <c r="AE114" s="40"/>
      <c r="AF114" s="98"/>
      <c r="AG114" s="80">
        <f t="shared" si="34"/>
        <v>0</v>
      </c>
      <c r="AH114" s="80">
        <f t="shared" si="27"/>
        <v>0</v>
      </c>
      <c r="AI114" s="80">
        <f t="shared" si="28"/>
        <v>0</v>
      </c>
    </row>
    <row r="115" spans="1:35" s="14" customFormat="1" ht="156.75" customHeight="1">
      <c r="A115" s="85" t="s">
        <v>82</v>
      </c>
      <c r="B115" s="36"/>
      <c r="C115" s="39"/>
      <c r="D115" s="39"/>
      <c r="E115" s="40"/>
      <c r="F115" s="40"/>
      <c r="G115" s="40"/>
      <c r="H115" s="41"/>
      <c r="I115" s="41"/>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102" t="s">
        <v>99</v>
      </c>
      <c r="AG115" s="80">
        <f>H115+J115+L115+N115+P115+R115+T115+V115+X115+Z115+AB115+AD115</f>
        <v>0</v>
      </c>
      <c r="AH115" s="80">
        <f t="shared" si="27"/>
        <v>0</v>
      </c>
      <c r="AI115" s="80">
        <f t="shared" si="28"/>
        <v>0</v>
      </c>
    </row>
    <row r="116" spans="1:35" s="14" customFormat="1" ht="21" customHeight="1">
      <c r="A116" s="18" t="s">
        <v>26</v>
      </c>
      <c r="B116" s="36">
        <f>B117+B118+B120+B121</f>
        <v>94943.17499999999</v>
      </c>
      <c r="C116" s="40">
        <f>C117+C118+C120+C121</f>
        <v>86019.58499999999</v>
      </c>
      <c r="D116" s="40">
        <f>D117+D118+D120+D121</f>
        <v>86019.58499999999</v>
      </c>
      <c r="E116" s="40">
        <f>E117+E118+E120+E121</f>
        <v>82682.40000000001</v>
      </c>
      <c r="F116" s="40">
        <f>_xlfn.IFERROR(E116/B116*100,0)</f>
        <v>87.08619655915237</v>
      </c>
      <c r="G116" s="40">
        <f>_xlfn.IFERROR(E116/C116*100,0)</f>
        <v>96.12043582865462</v>
      </c>
      <c r="H116" s="41">
        <f>H117+H118+H120+H121</f>
        <v>6233.167</v>
      </c>
      <c r="I116" s="41">
        <f>I117+I118+I120+I121</f>
        <v>4963.4</v>
      </c>
      <c r="J116" s="41">
        <f>J117+J118+J120+J121</f>
        <v>7364.378</v>
      </c>
      <c r="K116" s="41">
        <f aca="true" t="shared" si="45" ref="K116:AE116">K117+K118+K120+K121</f>
        <v>7229.5</v>
      </c>
      <c r="L116" s="41">
        <f>L117+L118+L120+L121</f>
        <v>7249.496</v>
      </c>
      <c r="M116" s="41">
        <f t="shared" si="45"/>
        <v>6445.7</v>
      </c>
      <c r="N116" s="41">
        <f>N117+N118+N120+N121</f>
        <v>9732.16</v>
      </c>
      <c r="O116" s="41">
        <f t="shared" si="45"/>
        <v>9649.7</v>
      </c>
      <c r="P116" s="41">
        <f t="shared" si="45"/>
        <v>8296.130000000001</v>
      </c>
      <c r="Q116" s="41">
        <f t="shared" si="45"/>
        <v>7252.4</v>
      </c>
      <c r="R116" s="41">
        <f t="shared" si="45"/>
        <v>9907.11</v>
      </c>
      <c r="S116" s="41">
        <f t="shared" si="45"/>
        <v>10452.1</v>
      </c>
      <c r="T116" s="41">
        <f t="shared" si="45"/>
        <v>11934.58</v>
      </c>
      <c r="U116" s="41">
        <f t="shared" si="45"/>
        <v>11526.7</v>
      </c>
      <c r="V116" s="41">
        <f t="shared" si="45"/>
        <v>4398.83</v>
      </c>
      <c r="W116" s="41">
        <f t="shared" si="45"/>
        <v>4370.62</v>
      </c>
      <c r="X116" s="41">
        <f t="shared" si="45"/>
        <v>5936.1</v>
      </c>
      <c r="Y116" s="41">
        <f t="shared" si="45"/>
        <v>6183.57</v>
      </c>
      <c r="Z116" s="41">
        <f t="shared" si="45"/>
        <v>8940.844000000001</v>
      </c>
      <c r="AA116" s="41">
        <f t="shared" si="45"/>
        <v>8774.1</v>
      </c>
      <c r="AB116" s="41">
        <f t="shared" si="45"/>
        <v>6026.79</v>
      </c>
      <c r="AC116" s="41">
        <f t="shared" si="45"/>
        <v>5834.61</v>
      </c>
      <c r="AD116" s="41">
        <f t="shared" si="45"/>
        <v>8923.59</v>
      </c>
      <c r="AE116" s="41">
        <f t="shared" si="45"/>
        <v>0</v>
      </c>
      <c r="AF116" s="120"/>
      <c r="AG116" s="80">
        <f>H116+J116+L116+N116+P116+R116+T116+V116+X116+Z116+AB116+AD116</f>
        <v>94943.175</v>
      </c>
      <c r="AH116" s="80">
        <f t="shared" si="27"/>
        <v>71051.95100000002</v>
      </c>
      <c r="AI116" s="80">
        <f t="shared" si="28"/>
        <v>68073.69</v>
      </c>
    </row>
    <row r="117" spans="1:35" s="13" customFormat="1" ht="19.5" customHeight="1">
      <c r="A117" s="19" t="s">
        <v>18</v>
      </c>
      <c r="B117" s="33">
        <f>H117+J117+L117+N117+P117+R117+T117+V117+X117+Z117+AB117+AD117</f>
        <v>8593.9</v>
      </c>
      <c r="C117" s="39">
        <f>H117+J117+L117+N117+P117+R117+T117+V117+X117+Z117+AB117</f>
        <v>7605</v>
      </c>
      <c r="D117" s="39">
        <f>C117</f>
        <v>7605</v>
      </c>
      <c r="E117" s="39">
        <f>I117+K117+M117+O117+Q117+S117+U117+W117+Y117+AA117+AC117+AE117</f>
        <v>7605</v>
      </c>
      <c r="F117" s="39">
        <f>_xlfn.IFERROR(E117/B117*100,0)</f>
        <v>88.49300084943972</v>
      </c>
      <c r="G117" s="39">
        <f>E117/C117*100</f>
        <v>100</v>
      </c>
      <c r="H117" s="38">
        <v>97</v>
      </c>
      <c r="I117" s="38">
        <v>97</v>
      </c>
      <c r="J117" s="38">
        <v>0</v>
      </c>
      <c r="K117" s="39">
        <v>0</v>
      </c>
      <c r="L117" s="38">
        <v>400</v>
      </c>
      <c r="M117" s="39">
        <v>400</v>
      </c>
      <c r="N117" s="38">
        <v>521</v>
      </c>
      <c r="O117" s="39">
        <v>521</v>
      </c>
      <c r="P117" s="38">
        <v>521</v>
      </c>
      <c r="Q117" s="39">
        <v>521</v>
      </c>
      <c r="R117" s="38">
        <v>1011</v>
      </c>
      <c r="S117" s="39">
        <v>1011</v>
      </c>
      <c r="T117" s="38">
        <v>1011</v>
      </c>
      <c r="U117" s="39">
        <v>1011</v>
      </c>
      <c r="V117" s="38">
        <v>1011</v>
      </c>
      <c r="W117" s="39">
        <v>1011</v>
      </c>
      <c r="X117" s="38">
        <v>1011</v>
      </c>
      <c r="Y117" s="39">
        <v>1011</v>
      </c>
      <c r="Z117" s="38">
        <v>1011</v>
      </c>
      <c r="AA117" s="39">
        <v>1011</v>
      </c>
      <c r="AB117" s="38">
        <v>1011</v>
      </c>
      <c r="AC117" s="39">
        <v>1011</v>
      </c>
      <c r="AD117" s="38">
        <v>988.9</v>
      </c>
      <c r="AE117" s="39"/>
      <c r="AF117" s="120"/>
      <c r="AG117" s="80">
        <f>H117+J117+L117+N117+P117+R117+T117+V117+X117+Z117+AB117+AD117</f>
        <v>8593.9</v>
      </c>
      <c r="AH117" s="80">
        <f t="shared" si="27"/>
        <v>5583</v>
      </c>
      <c r="AI117" s="80">
        <f t="shared" si="28"/>
        <v>5583</v>
      </c>
    </row>
    <row r="118" spans="1:35" s="13" customFormat="1" ht="19.5" customHeight="1">
      <c r="A118" s="19" t="s">
        <v>19</v>
      </c>
      <c r="B118" s="33">
        <f>H118+J118+L118+N118+P118+R118+T118+V118+X118+Z118+AB118+AD118</f>
        <v>86349.275</v>
      </c>
      <c r="C118" s="39">
        <f>H118+J118+L118+N118+P118+R118+T118+V118+X118+Z118+AB118</f>
        <v>78414.58499999999</v>
      </c>
      <c r="D118" s="39">
        <f>C118</f>
        <v>78414.58499999999</v>
      </c>
      <c r="E118" s="39">
        <f>I118+K118+M118+O118+Q118+S118+U118+W118+Y118+AA118+AC118+AE118</f>
        <v>75077.40000000001</v>
      </c>
      <c r="F118" s="39">
        <f>_xlfn.IFERROR(E118/B118*100,0)</f>
        <v>86.94618455105734</v>
      </c>
      <c r="G118" s="39">
        <f>E118/C118*100</f>
        <v>95.74417820358295</v>
      </c>
      <c r="H118" s="38">
        <v>6136.167</v>
      </c>
      <c r="I118" s="38">
        <v>4866.4</v>
      </c>
      <c r="J118" s="38">
        <v>7364.378</v>
      </c>
      <c r="K118" s="39">
        <v>7229.5</v>
      </c>
      <c r="L118" s="38">
        <v>6849.496</v>
      </c>
      <c r="M118" s="39">
        <v>6045.7</v>
      </c>
      <c r="N118" s="38">
        <v>9211.16</v>
      </c>
      <c r="O118" s="39">
        <v>9128.7</v>
      </c>
      <c r="P118" s="38">
        <v>7775.13</v>
      </c>
      <c r="Q118" s="39">
        <v>6731.4</v>
      </c>
      <c r="R118" s="38">
        <v>8896.11</v>
      </c>
      <c r="S118" s="39">
        <v>9441.1</v>
      </c>
      <c r="T118" s="38">
        <v>10923.58</v>
      </c>
      <c r="U118" s="39">
        <v>10515.7</v>
      </c>
      <c r="V118" s="38">
        <v>3387.83</v>
      </c>
      <c r="W118" s="39">
        <v>3359.62</v>
      </c>
      <c r="X118" s="38">
        <v>4925.1</v>
      </c>
      <c r="Y118" s="39">
        <v>5172.57</v>
      </c>
      <c r="Z118" s="38">
        <v>7929.844</v>
      </c>
      <c r="AA118" s="39">
        <v>7763.1</v>
      </c>
      <c r="AB118" s="38">
        <v>5015.79</v>
      </c>
      <c r="AC118" s="39">
        <v>4823.61</v>
      </c>
      <c r="AD118" s="38">
        <v>7934.69</v>
      </c>
      <c r="AE118" s="39"/>
      <c r="AF118" s="120"/>
      <c r="AG118" s="80">
        <f aca="true" t="shared" si="46" ref="AG118:AG126">H118+J118+L118+N118+P118+R118+T118+V118+X118+Z118+AB118+AD118</f>
        <v>86349.275</v>
      </c>
      <c r="AH118" s="80">
        <f t="shared" si="27"/>
        <v>65468.951</v>
      </c>
      <c r="AI118" s="80">
        <f t="shared" si="28"/>
        <v>62490.69</v>
      </c>
    </row>
    <row r="119" spans="1:35" s="13" customFormat="1" ht="18.75" customHeight="1">
      <c r="A119" s="50" t="s">
        <v>67</v>
      </c>
      <c r="B119" s="51">
        <f>H119+J119+L119+N119+P119+R119+T119+V119+X119+Z119+AB119+AD119</f>
        <v>452.38</v>
      </c>
      <c r="C119" s="52">
        <f>H119+J119+L119+N119+P119+R119+T119+V119+X119+Z119+AB119</f>
        <v>384.3</v>
      </c>
      <c r="D119" s="52">
        <f>C119</f>
        <v>384.3</v>
      </c>
      <c r="E119" s="52">
        <f>I119+K119+M119+O119+Q119+S119+U119+W119+Y119+AA119+AC119+AE119</f>
        <v>384.3</v>
      </c>
      <c r="F119" s="52">
        <f>E119/B119*100</f>
        <v>84.9507051593793</v>
      </c>
      <c r="G119" s="52">
        <f>E119/C119*100</f>
        <v>100</v>
      </c>
      <c r="H119" s="52">
        <v>0</v>
      </c>
      <c r="I119" s="52">
        <v>0</v>
      </c>
      <c r="J119" s="52">
        <v>0</v>
      </c>
      <c r="K119" s="52">
        <v>0</v>
      </c>
      <c r="L119" s="52">
        <v>20</v>
      </c>
      <c r="M119" s="52"/>
      <c r="N119" s="52">
        <v>26</v>
      </c>
      <c r="O119" s="52">
        <v>46</v>
      </c>
      <c r="P119" s="52">
        <v>26</v>
      </c>
      <c r="Q119" s="52">
        <v>26</v>
      </c>
      <c r="R119" s="52">
        <v>52.1</v>
      </c>
      <c r="S119" s="52">
        <v>52.1</v>
      </c>
      <c r="T119" s="52">
        <v>52.04</v>
      </c>
      <c r="U119" s="52">
        <v>52.04</v>
      </c>
      <c r="V119" s="52">
        <v>52.04</v>
      </c>
      <c r="W119" s="52">
        <v>52.04</v>
      </c>
      <c r="X119" s="52">
        <v>52.04</v>
      </c>
      <c r="Y119" s="52">
        <v>52.04</v>
      </c>
      <c r="Z119" s="52">
        <v>52.04</v>
      </c>
      <c r="AA119" s="52">
        <v>52.04</v>
      </c>
      <c r="AB119" s="52">
        <v>52.04</v>
      </c>
      <c r="AC119" s="52">
        <v>52.04</v>
      </c>
      <c r="AD119" s="52">
        <v>68.08</v>
      </c>
      <c r="AE119" s="52"/>
      <c r="AF119" s="120"/>
      <c r="AG119" s="80">
        <f t="shared" si="46"/>
        <v>452.38</v>
      </c>
      <c r="AH119" s="80">
        <f t="shared" si="27"/>
        <v>280.21999999999997</v>
      </c>
      <c r="AI119" s="80">
        <f t="shared" si="28"/>
        <v>280.21999999999997</v>
      </c>
    </row>
    <row r="120" spans="1:35" s="14" customFormat="1" ht="18.75">
      <c r="A120" s="19" t="s">
        <v>20</v>
      </c>
      <c r="B120" s="33">
        <f>H120+J120+L120+N120+P120+R120+T120+V120+X120+Z120+AB120+AD120</f>
        <v>0</v>
      </c>
      <c r="C120" s="39">
        <f>H120+J120+L120+N120+P120+R120+T120+V120+X120</f>
        <v>0</v>
      </c>
      <c r="D120" s="39">
        <v>0</v>
      </c>
      <c r="E120" s="39">
        <f>I120+K120+M120+O120+Q120+S120+U120+W120+Y120+AA120+AC120+AE120</f>
        <v>0</v>
      </c>
      <c r="F120" s="39">
        <f>_xlfn.IFERROR(E120/B120*100,0)</f>
        <v>0</v>
      </c>
      <c r="G120" s="39">
        <v>0</v>
      </c>
      <c r="H120" s="38">
        <v>0</v>
      </c>
      <c r="I120" s="38">
        <v>0</v>
      </c>
      <c r="J120" s="38">
        <v>0</v>
      </c>
      <c r="K120" s="39">
        <v>0</v>
      </c>
      <c r="L120" s="38">
        <v>0</v>
      </c>
      <c r="M120" s="39">
        <v>0</v>
      </c>
      <c r="N120" s="38">
        <v>0</v>
      </c>
      <c r="O120" s="39">
        <v>0</v>
      </c>
      <c r="P120" s="38">
        <v>0</v>
      </c>
      <c r="Q120" s="40"/>
      <c r="R120" s="38">
        <v>0</v>
      </c>
      <c r="S120" s="40"/>
      <c r="T120" s="38">
        <v>0</v>
      </c>
      <c r="U120" s="40"/>
      <c r="V120" s="38">
        <v>0</v>
      </c>
      <c r="W120" s="40"/>
      <c r="X120" s="38">
        <v>0</v>
      </c>
      <c r="Y120" s="40"/>
      <c r="Z120" s="38">
        <v>0</v>
      </c>
      <c r="AA120" s="40"/>
      <c r="AB120" s="38">
        <v>0</v>
      </c>
      <c r="AC120" s="40"/>
      <c r="AD120" s="38">
        <v>0</v>
      </c>
      <c r="AE120" s="40"/>
      <c r="AF120" s="120"/>
      <c r="AG120" s="80">
        <f t="shared" si="46"/>
        <v>0</v>
      </c>
      <c r="AH120" s="80">
        <f t="shared" si="27"/>
        <v>0</v>
      </c>
      <c r="AI120" s="80">
        <f t="shared" si="28"/>
        <v>0</v>
      </c>
    </row>
    <row r="121" spans="1:35" s="14" customFormat="1" ht="18.75" customHeight="1">
      <c r="A121" s="19" t="s">
        <v>21</v>
      </c>
      <c r="B121" s="33">
        <f>H121+J121+L121+N121+P121+R121+T121+V121+X121+Z121+AB121+AD121</f>
        <v>0</v>
      </c>
      <c r="C121" s="39">
        <f>H121+J121+L121+N121+P121+R121+T121+V121+X121</f>
        <v>0</v>
      </c>
      <c r="D121" s="39">
        <v>0</v>
      </c>
      <c r="E121" s="39">
        <f>I121+K121+M121+O121+Q121+S121+U121+W121+Y121+AA121+AC121+AE121</f>
        <v>0</v>
      </c>
      <c r="F121" s="39">
        <f>_xlfn.IFERROR(E121/B121*100,0)</f>
        <v>0</v>
      </c>
      <c r="G121" s="39">
        <v>0</v>
      </c>
      <c r="H121" s="38">
        <v>0</v>
      </c>
      <c r="I121" s="38">
        <v>0</v>
      </c>
      <c r="J121" s="38">
        <v>0</v>
      </c>
      <c r="K121" s="40"/>
      <c r="L121" s="38">
        <v>0</v>
      </c>
      <c r="M121" s="40"/>
      <c r="N121" s="38">
        <v>0</v>
      </c>
      <c r="O121" s="40"/>
      <c r="P121" s="38">
        <v>0</v>
      </c>
      <c r="Q121" s="40"/>
      <c r="R121" s="38">
        <v>0</v>
      </c>
      <c r="S121" s="40"/>
      <c r="T121" s="38">
        <v>0</v>
      </c>
      <c r="U121" s="40"/>
      <c r="V121" s="38">
        <v>0</v>
      </c>
      <c r="W121" s="40"/>
      <c r="X121" s="38">
        <v>0</v>
      </c>
      <c r="Y121" s="40"/>
      <c r="Z121" s="38">
        <v>0</v>
      </c>
      <c r="AA121" s="40"/>
      <c r="AB121" s="38">
        <v>0</v>
      </c>
      <c r="AC121" s="40"/>
      <c r="AD121" s="38">
        <v>0</v>
      </c>
      <c r="AE121" s="40"/>
      <c r="AF121" s="120"/>
      <c r="AG121" s="80">
        <f t="shared" si="46"/>
        <v>0</v>
      </c>
      <c r="AH121" s="80">
        <f t="shared" si="27"/>
        <v>0</v>
      </c>
      <c r="AI121" s="80">
        <f t="shared" si="28"/>
        <v>0</v>
      </c>
    </row>
    <row r="122" spans="1:35" s="24" customFormat="1" ht="56.25">
      <c r="A122" s="21" t="s">
        <v>52</v>
      </c>
      <c r="B122" s="37">
        <f>B124+B142</f>
        <v>53062</v>
      </c>
      <c r="C122" s="37">
        <f aca="true" t="shared" si="47" ref="C122:AE122">C124+C142</f>
        <v>47786.173</v>
      </c>
      <c r="D122" s="37">
        <f t="shared" si="47"/>
        <v>47786.173</v>
      </c>
      <c r="E122" s="37">
        <f t="shared" si="47"/>
        <v>44624.18000000001</v>
      </c>
      <c r="F122" s="37">
        <f>E122/C122*100</f>
        <v>93.38303780886577</v>
      </c>
      <c r="G122" s="37">
        <f>D122/C122*100</f>
        <v>100</v>
      </c>
      <c r="H122" s="37">
        <f t="shared" si="47"/>
        <v>5361.568</v>
      </c>
      <c r="I122" s="37">
        <f t="shared" si="47"/>
        <v>3873.5200000000004</v>
      </c>
      <c r="J122" s="37">
        <f t="shared" si="47"/>
        <v>4629.2119999999995</v>
      </c>
      <c r="K122" s="37">
        <f t="shared" si="47"/>
        <v>4426.81</v>
      </c>
      <c r="L122" s="37">
        <f t="shared" si="47"/>
        <v>3661.785</v>
      </c>
      <c r="M122" s="37">
        <f t="shared" si="47"/>
        <v>3383.38</v>
      </c>
      <c r="N122" s="37">
        <f t="shared" si="47"/>
        <v>4646.055</v>
      </c>
      <c r="O122" s="37">
        <f t="shared" si="47"/>
        <v>4131.785</v>
      </c>
      <c r="P122" s="37">
        <f t="shared" si="47"/>
        <v>5649.4310000000005</v>
      </c>
      <c r="Q122" s="37">
        <f t="shared" si="47"/>
        <v>4303.175</v>
      </c>
      <c r="R122" s="37">
        <f t="shared" si="47"/>
        <v>4648.624</v>
      </c>
      <c r="S122" s="37">
        <f t="shared" si="47"/>
        <v>4849.3279999999995</v>
      </c>
      <c r="T122" s="37">
        <f t="shared" si="47"/>
        <v>5748.296</v>
      </c>
      <c r="U122" s="37">
        <f t="shared" si="47"/>
        <v>5887.116</v>
      </c>
      <c r="V122" s="37">
        <f t="shared" si="47"/>
        <v>3407.99</v>
      </c>
      <c r="W122" s="37">
        <f t="shared" si="47"/>
        <v>3759.173</v>
      </c>
      <c r="X122" s="37">
        <f t="shared" si="47"/>
        <v>3025.429</v>
      </c>
      <c r="Y122" s="37">
        <f t="shared" si="47"/>
        <v>3213.553</v>
      </c>
      <c r="Z122" s="37">
        <f t="shared" si="47"/>
        <v>3962.039</v>
      </c>
      <c r="AA122" s="37">
        <f t="shared" si="47"/>
        <v>3647.057</v>
      </c>
      <c r="AB122" s="37">
        <f t="shared" si="47"/>
        <v>3045.7439999999997</v>
      </c>
      <c r="AC122" s="37">
        <f t="shared" si="47"/>
        <v>3149.283</v>
      </c>
      <c r="AD122" s="37">
        <f t="shared" si="47"/>
        <v>5275.827</v>
      </c>
      <c r="AE122" s="37">
        <f t="shared" si="47"/>
        <v>0</v>
      </c>
      <c r="AF122" s="121"/>
      <c r="AG122" s="80">
        <f t="shared" si="46"/>
        <v>53061.99999999999</v>
      </c>
      <c r="AH122" s="80">
        <f t="shared" si="27"/>
        <v>40778.39</v>
      </c>
      <c r="AI122" s="80">
        <f t="shared" si="28"/>
        <v>37827.840000000004</v>
      </c>
    </row>
    <row r="123" spans="1:35" s="14" customFormat="1" ht="37.5">
      <c r="A123" s="15" t="s">
        <v>53</v>
      </c>
      <c r="B123" s="36"/>
      <c r="C123" s="39"/>
      <c r="D123" s="39"/>
      <c r="E123" s="40"/>
      <c r="F123" s="40"/>
      <c r="G123" s="40"/>
      <c r="H123" s="41"/>
      <c r="I123" s="41"/>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15"/>
      <c r="AG123" s="80">
        <f t="shared" si="46"/>
        <v>0</v>
      </c>
      <c r="AH123" s="80">
        <f t="shared" si="27"/>
        <v>0</v>
      </c>
      <c r="AI123" s="80">
        <f t="shared" si="28"/>
        <v>0</v>
      </c>
    </row>
    <row r="124" spans="1:35" s="14" customFormat="1" ht="18.75">
      <c r="A124" s="18" t="s">
        <v>26</v>
      </c>
      <c r="B124" s="34">
        <f>B125+B126+B127+B128</f>
        <v>19117.400999999998</v>
      </c>
      <c r="C124" s="34">
        <f>C125+C126+C127+C128</f>
        <v>17411.597</v>
      </c>
      <c r="D124" s="40">
        <f>D126</f>
        <v>17411.597</v>
      </c>
      <c r="E124" s="40">
        <f>E126</f>
        <v>16259.880000000001</v>
      </c>
      <c r="F124" s="40">
        <f>_xlfn.IFERROR(E124/B124*100,0)</f>
        <v>85.05277469463554</v>
      </c>
      <c r="G124" s="40">
        <f>_xlfn.IFERROR(E124/C124*100,0)</f>
        <v>93.38534541087759</v>
      </c>
      <c r="H124" s="41">
        <f>H126</f>
        <v>4063.9750000000004</v>
      </c>
      <c r="I124" s="41">
        <f>I126</f>
        <v>2939.2200000000003</v>
      </c>
      <c r="J124" s="41">
        <f>J126</f>
        <v>1970.36</v>
      </c>
      <c r="K124" s="41">
        <f aca="true" t="shared" si="48" ref="K124:AE124">K126</f>
        <v>1632.3100000000002</v>
      </c>
      <c r="L124" s="41">
        <f t="shared" si="48"/>
        <v>764.49</v>
      </c>
      <c r="M124" s="41">
        <f t="shared" si="48"/>
        <v>890.38</v>
      </c>
      <c r="N124" s="41">
        <f t="shared" si="48"/>
        <v>1656.65</v>
      </c>
      <c r="O124" s="41">
        <f t="shared" si="48"/>
        <v>1736.085</v>
      </c>
      <c r="P124" s="41">
        <f t="shared" si="48"/>
        <v>1784.77</v>
      </c>
      <c r="Q124" s="41">
        <f t="shared" si="48"/>
        <v>1512.175</v>
      </c>
      <c r="R124" s="41">
        <f t="shared" si="48"/>
        <v>1174.85</v>
      </c>
      <c r="S124" s="41">
        <f t="shared" si="48"/>
        <v>1354.1280000000002</v>
      </c>
      <c r="T124" s="41">
        <f t="shared" si="48"/>
        <v>2151.212</v>
      </c>
      <c r="U124" s="41">
        <f t="shared" si="48"/>
        <v>2107.7160000000003</v>
      </c>
      <c r="V124" s="41">
        <f t="shared" si="48"/>
        <v>1056.628</v>
      </c>
      <c r="W124" s="41">
        <f t="shared" si="48"/>
        <v>1267.473</v>
      </c>
      <c r="X124" s="41">
        <f t="shared" si="48"/>
        <v>572.912</v>
      </c>
      <c r="Y124" s="41">
        <f t="shared" si="48"/>
        <v>769.653</v>
      </c>
      <c r="Z124" s="41">
        <f t="shared" si="48"/>
        <v>1477.0500000000002</v>
      </c>
      <c r="AA124" s="41">
        <f t="shared" si="48"/>
        <v>1340.057</v>
      </c>
      <c r="AB124" s="41">
        <f t="shared" si="48"/>
        <v>738.7</v>
      </c>
      <c r="AC124" s="41">
        <f t="shared" si="48"/>
        <v>710.683</v>
      </c>
      <c r="AD124" s="41">
        <f t="shared" si="48"/>
        <v>1705.804</v>
      </c>
      <c r="AE124" s="41">
        <f t="shared" si="48"/>
        <v>0</v>
      </c>
      <c r="AF124" s="15"/>
      <c r="AG124" s="80">
        <f t="shared" si="46"/>
        <v>19117.401</v>
      </c>
      <c r="AH124" s="80">
        <f t="shared" si="27"/>
        <v>15195.847000000002</v>
      </c>
      <c r="AI124" s="80">
        <f t="shared" si="28"/>
        <v>14209.140000000001</v>
      </c>
    </row>
    <row r="125" spans="1:35" s="14" customFormat="1" ht="22.5" customHeight="1">
      <c r="A125" s="19" t="s">
        <v>18</v>
      </c>
      <c r="B125" s="35">
        <f>B131+B137</f>
        <v>0</v>
      </c>
      <c r="C125" s="39">
        <f>H125</f>
        <v>0</v>
      </c>
      <c r="D125" s="39">
        <v>0</v>
      </c>
      <c r="E125" s="39">
        <v>0</v>
      </c>
      <c r="F125" s="39">
        <f>_xlfn.IFERROR(E125/B125*100,0)</f>
        <v>0</v>
      </c>
      <c r="G125" s="39">
        <f>_xlfn.IFERROR(E125/C125*100,0)</f>
        <v>0</v>
      </c>
      <c r="H125" s="38">
        <v>0</v>
      </c>
      <c r="I125" s="38">
        <v>0</v>
      </c>
      <c r="J125" s="38">
        <f>J131+J137</f>
        <v>0</v>
      </c>
      <c r="K125" s="38">
        <f>K131+K137</f>
        <v>0</v>
      </c>
      <c r="L125" s="38">
        <f aca="true" t="shared" si="49" ref="L125:AE125">L131+L137</f>
        <v>0</v>
      </c>
      <c r="M125" s="38">
        <f t="shared" si="49"/>
        <v>0</v>
      </c>
      <c r="N125" s="38">
        <f t="shared" si="49"/>
        <v>0</v>
      </c>
      <c r="O125" s="38">
        <f t="shared" si="49"/>
        <v>0</v>
      </c>
      <c r="P125" s="38">
        <f t="shared" si="49"/>
        <v>0</v>
      </c>
      <c r="Q125" s="38">
        <f t="shared" si="49"/>
        <v>0</v>
      </c>
      <c r="R125" s="38">
        <f t="shared" si="49"/>
        <v>0</v>
      </c>
      <c r="S125" s="38">
        <f t="shared" si="49"/>
        <v>0</v>
      </c>
      <c r="T125" s="38">
        <f t="shared" si="49"/>
        <v>0</v>
      </c>
      <c r="U125" s="38">
        <f t="shared" si="49"/>
        <v>0</v>
      </c>
      <c r="V125" s="38">
        <f t="shared" si="49"/>
        <v>0</v>
      </c>
      <c r="W125" s="38">
        <f t="shared" si="49"/>
        <v>0</v>
      </c>
      <c r="X125" s="38">
        <f t="shared" si="49"/>
        <v>0</v>
      </c>
      <c r="Y125" s="38">
        <f t="shared" si="49"/>
        <v>0</v>
      </c>
      <c r="Z125" s="38">
        <f t="shared" si="49"/>
        <v>0</v>
      </c>
      <c r="AA125" s="38">
        <f t="shared" si="49"/>
        <v>0</v>
      </c>
      <c r="AB125" s="38">
        <f t="shared" si="49"/>
        <v>0</v>
      </c>
      <c r="AC125" s="38">
        <f t="shared" si="49"/>
        <v>0</v>
      </c>
      <c r="AD125" s="38">
        <f t="shared" si="49"/>
        <v>0</v>
      </c>
      <c r="AE125" s="38">
        <f t="shared" si="49"/>
        <v>0</v>
      </c>
      <c r="AF125" s="15"/>
      <c r="AG125" s="80">
        <f t="shared" si="46"/>
        <v>0</v>
      </c>
      <c r="AH125" s="80">
        <f t="shared" si="27"/>
        <v>0</v>
      </c>
      <c r="AI125" s="80">
        <f t="shared" si="28"/>
        <v>0</v>
      </c>
    </row>
    <row r="126" spans="1:35" s="13" customFormat="1" ht="18.75">
      <c r="A126" s="19" t="s">
        <v>19</v>
      </c>
      <c r="B126" s="35">
        <f>B132+B138</f>
        <v>19117.400999999998</v>
      </c>
      <c r="C126" s="39">
        <f>C132+C138</f>
        <v>17411.597</v>
      </c>
      <c r="D126" s="39">
        <f>C126</f>
        <v>17411.597</v>
      </c>
      <c r="E126" s="39">
        <f>E132+E138</f>
        <v>16259.880000000001</v>
      </c>
      <c r="F126" s="39">
        <f>_xlfn.IFERROR(E126/B126*100,0)</f>
        <v>85.05277469463554</v>
      </c>
      <c r="G126" s="39">
        <f>_xlfn.IFERROR(E126/C126*100,0)</f>
        <v>93.38534541087759</v>
      </c>
      <c r="H126" s="38">
        <f>H132+H138</f>
        <v>4063.9750000000004</v>
      </c>
      <c r="I126" s="38">
        <f>I132+I138</f>
        <v>2939.2200000000003</v>
      </c>
      <c r="J126" s="38">
        <f>J132+J138</f>
        <v>1970.36</v>
      </c>
      <c r="K126" s="38">
        <f aca="true" t="shared" si="50" ref="K126:AE128">K132+K138</f>
        <v>1632.3100000000002</v>
      </c>
      <c r="L126" s="38">
        <f t="shared" si="50"/>
        <v>764.49</v>
      </c>
      <c r="M126" s="38">
        <f t="shared" si="50"/>
        <v>890.38</v>
      </c>
      <c r="N126" s="38">
        <f t="shared" si="50"/>
        <v>1656.65</v>
      </c>
      <c r="O126" s="38">
        <f t="shared" si="50"/>
        <v>1736.085</v>
      </c>
      <c r="P126" s="38">
        <f t="shared" si="50"/>
        <v>1784.77</v>
      </c>
      <c r="Q126" s="38">
        <f t="shared" si="50"/>
        <v>1512.175</v>
      </c>
      <c r="R126" s="38">
        <f t="shared" si="50"/>
        <v>1174.85</v>
      </c>
      <c r="S126" s="38">
        <f t="shared" si="50"/>
        <v>1354.1280000000002</v>
      </c>
      <c r="T126" s="38">
        <f t="shared" si="50"/>
        <v>2151.212</v>
      </c>
      <c r="U126" s="38">
        <f t="shared" si="50"/>
        <v>2107.7160000000003</v>
      </c>
      <c r="V126" s="38">
        <f t="shared" si="50"/>
        <v>1056.628</v>
      </c>
      <c r="W126" s="38">
        <f t="shared" si="50"/>
        <v>1267.473</v>
      </c>
      <c r="X126" s="38">
        <f t="shared" si="50"/>
        <v>572.912</v>
      </c>
      <c r="Y126" s="38">
        <f t="shared" si="50"/>
        <v>769.653</v>
      </c>
      <c r="Z126" s="38">
        <f t="shared" si="50"/>
        <v>1477.0500000000002</v>
      </c>
      <c r="AA126" s="38">
        <f t="shared" si="50"/>
        <v>1340.057</v>
      </c>
      <c r="AB126" s="38">
        <f t="shared" si="50"/>
        <v>738.7</v>
      </c>
      <c r="AC126" s="38">
        <f t="shared" si="50"/>
        <v>710.683</v>
      </c>
      <c r="AD126" s="38">
        <f t="shared" si="50"/>
        <v>1705.804</v>
      </c>
      <c r="AE126" s="38">
        <f t="shared" si="50"/>
        <v>0</v>
      </c>
      <c r="AF126" s="20"/>
      <c r="AG126" s="80">
        <f t="shared" si="46"/>
        <v>19117.401</v>
      </c>
      <c r="AH126" s="80">
        <f t="shared" si="27"/>
        <v>15195.847000000002</v>
      </c>
      <c r="AI126" s="80">
        <f t="shared" si="28"/>
        <v>14209.140000000001</v>
      </c>
    </row>
    <row r="127" spans="1:35" s="14" customFormat="1" ht="18.75">
      <c r="A127" s="19" t="s">
        <v>20</v>
      </c>
      <c r="B127" s="35">
        <f>B133+B139</f>
        <v>0</v>
      </c>
      <c r="C127" s="39">
        <f>H127</f>
        <v>0</v>
      </c>
      <c r="D127" s="39">
        <v>0</v>
      </c>
      <c r="E127" s="39">
        <v>0</v>
      </c>
      <c r="F127" s="39">
        <f>_xlfn.IFERROR(E127/B127*100,0)</f>
        <v>0</v>
      </c>
      <c r="G127" s="39">
        <f>_xlfn.IFERROR(E127/C127*100,0)</f>
        <v>0</v>
      </c>
      <c r="H127" s="38">
        <v>0</v>
      </c>
      <c r="I127" s="38">
        <v>0</v>
      </c>
      <c r="J127" s="38">
        <f aca="true" t="shared" si="51" ref="J127:Y128">J133+J139</f>
        <v>0</v>
      </c>
      <c r="K127" s="38">
        <f t="shared" si="51"/>
        <v>0</v>
      </c>
      <c r="L127" s="38">
        <f t="shared" si="51"/>
        <v>0</v>
      </c>
      <c r="M127" s="38">
        <f t="shared" si="51"/>
        <v>0</v>
      </c>
      <c r="N127" s="38">
        <f t="shared" si="51"/>
        <v>0</v>
      </c>
      <c r="O127" s="38">
        <f t="shared" si="51"/>
        <v>0</v>
      </c>
      <c r="P127" s="38">
        <f t="shared" si="51"/>
        <v>0</v>
      </c>
      <c r="Q127" s="38">
        <f t="shared" si="51"/>
        <v>0</v>
      </c>
      <c r="R127" s="38">
        <f t="shared" si="51"/>
        <v>0</v>
      </c>
      <c r="S127" s="38">
        <f t="shared" si="51"/>
        <v>0</v>
      </c>
      <c r="T127" s="38">
        <f t="shared" si="51"/>
        <v>0</v>
      </c>
      <c r="U127" s="38">
        <f t="shared" si="51"/>
        <v>0</v>
      </c>
      <c r="V127" s="38">
        <f t="shared" si="51"/>
        <v>0</v>
      </c>
      <c r="W127" s="38">
        <f t="shared" si="51"/>
        <v>0</v>
      </c>
      <c r="X127" s="38">
        <f t="shared" si="51"/>
        <v>0</v>
      </c>
      <c r="Y127" s="38">
        <f t="shared" si="51"/>
        <v>0</v>
      </c>
      <c r="Z127" s="38">
        <f t="shared" si="50"/>
        <v>0</v>
      </c>
      <c r="AA127" s="38">
        <f t="shared" si="50"/>
        <v>0</v>
      </c>
      <c r="AB127" s="38">
        <f t="shared" si="50"/>
        <v>0</v>
      </c>
      <c r="AC127" s="38">
        <f t="shared" si="50"/>
        <v>0</v>
      </c>
      <c r="AD127" s="38">
        <f t="shared" si="50"/>
        <v>0</v>
      </c>
      <c r="AE127" s="38">
        <f t="shared" si="50"/>
        <v>0</v>
      </c>
      <c r="AF127" s="15"/>
      <c r="AG127" s="80">
        <f aca="true" t="shared" si="52" ref="AG127:AG140">H127+J127+L127+N127+P127+R127+T127+V127+X127+Z127+AB127+AD127</f>
        <v>0</v>
      </c>
      <c r="AH127" s="80">
        <f t="shared" si="27"/>
        <v>0</v>
      </c>
      <c r="AI127" s="80">
        <f t="shared" si="28"/>
        <v>0</v>
      </c>
    </row>
    <row r="128" spans="1:35" s="14" customFormat="1" ht="18.75">
      <c r="A128" s="19" t="s">
        <v>21</v>
      </c>
      <c r="B128" s="35">
        <f>B134+B140</f>
        <v>0</v>
      </c>
      <c r="C128" s="39">
        <f>H128</f>
        <v>0</v>
      </c>
      <c r="D128" s="39">
        <v>0</v>
      </c>
      <c r="E128" s="39">
        <v>0</v>
      </c>
      <c r="F128" s="39">
        <f>_xlfn.IFERROR(E128/B128*100,0)</f>
        <v>0</v>
      </c>
      <c r="G128" s="39">
        <f>_xlfn.IFERROR(E128/C128*100,0)</f>
        <v>0</v>
      </c>
      <c r="H128" s="38">
        <v>0</v>
      </c>
      <c r="I128" s="38">
        <v>0</v>
      </c>
      <c r="J128" s="38">
        <f>J134+J140</f>
        <v>0</v>
      </c>
      <c r="K128" s="38">
        <f t="shared" si="51"/>
        <v>0</v>
      </c>
      <c r="L128" s="38">
        <f t="shared" si="51"/>
        <v>0</v>
      </c>
      <c r="M128" s="38">
        <f t="shared" si="51"/>
        <v>0</v>
      </c>
      <c r="N128" s="38">
        <f t="shared" si="51"/>
        <v>0</v>
      </c>
      <c r="O128" s="38">
        <f t="shared" si="51"/>
        <v>0</v>
      </c>
      <c r="P128" s="38">
        <f t="shared" si="51"/>
        <v>0</v>
      </c>
      <c r="Q128" s="38">
        <f t="shared" si="51"/>
        <v>0</v>
      </c>
      <c r="R128" s="38">
        <f t="shared" si="51"/>
        <v>0</v>
      </c>
      <c r="S128" s="38">
        <f t="shared" si="51"/>
        <v>0</v>
      </c>
      <c r="T128" s="38">
        <f t="shared" si="51"/>
        <v>0</v>
      </c>
      <c r="U128" s="38">
        <f t="shared" si="51"/>
        <v>0</v>
      </c>
      <c r="V128" s="38">
        <f t="shared" si="51"/>
        <v>0</v>
      </c>
      <c r="W128" s="38">
        <f t="shared" si="51"/>
        <v>0</v>
      </c>
      <c r="X128" s="38">
        <f t="shared" si="51"/>
        <v>0</v>
      </c>
      <c r="Y128" s="38">
        <f t="shared" si="51"/>
        <v>0</v>
      </c>
      <c r="Z128" s="38">
        <f t="shared" si="50"/>
        <v>0</v>
      </c>
      <c r="AA128" s="38">
        <f t="shared" si="50"/>
        <v>0</v>
      </c>
      <c r="AB128" s="38">
        <f t="shared" si="50"/>
        <v>0</v>
      </c>
      <c r="AC128" s="38">
        <f t="shared" si="50"/>
        <v>0</v>
      </c>
      <c r="AD128" s="38">
        <f t="shared" si="50"/>
        <v>0</v>
      </c>
      <c r="AE128" s="38">
        <f t="shared" si="50"/>
        <v>0</v>
      </c>
      <c r="AF128" s="15"/>
      <c r="AG128" s="80">
        <f t="shared" si="52"/>
        <v>0</v>
      </c>
      <c r="AH128" s="80">
        <f t="shared" si="27"/>
        <v>0</v>
      </c>
      <c r="AI128" s="80">
        <f t="shared" si="28"/>
        <v>0</v>
      </c>
    </row>
    <row r="129" spans="1:35" s="14" customFormat="1" ht="46.5" customHeight="1">
      <c r="A129" s="68" t="s">
        <v>54</v>
      </c>
      <c r="B129" s="34"/>
      <c r="C129" s="39"/>
      <c r="D129" s="39"/>
      <c r="E129" s="40"/>
      <c r="F129" s="40"/>
      <c r="G129" s="40"/>
      <c r="H129" s="41"/>
      <c r="I129" s="38"/>
      <c r="J129" s="41"/>
      <c r="K129" s="40"/>
      <c r="L129" s="41"/>
      <c r="M129" s="40"/>
      <c r="N129" s="41"/>
      <c r="O129" s="40"/>
      <c r="P129" s="41"/>
      <c r="Q129" s="40"/>
      <c r="R129" s="41"/>
      <c r="S129" s="40"/>
      <c r="T129" s="41"/>
      <c r="U129" s="40"/>
      <c r="V129" s="41"/>
      <c r="W129" s="40"/>
      <c r="X129" s="41"/>
      <c r="Y129" s="40"/>
      <c r="Z129" s="41"/>
      <c r="AA129" s="40"/>
      <c r="AB129" s="41"/>
      <c r="AC129" s="40"/>
      <c r="AD129" s="41"/>
      <c r="AE129" s="40"/>
      <c r="AF129" s="109" t="s">
        <v>83</v>
      </c>
      <c r="AG129" s="80">
        <f t="shared" si="52"/>
        <v>0</v>
      </c>
      <c r="AH129" s="80">
        <f t="shared" si="27"/>
        <v>0</v>
      </c>
      <c r="AI129" s="80">
        <f t="shared" si="28"/>
        <v>0</v>
      </c>
    </row>
    <row r="130" spans="1:35" s="14" customFormat="1" ht="18.75">
      <c r="A130" s="15" t="s">
        <v>26</v>
      </c>
      <c r="B130" s="36">
        <f>B131+B132+B133+B134</f>
        <v>14176.8</v>
      </c>
      <c r="C130" s="40">
        <f>C132</f>
        <v>12852.119999999999</v>
      </c>
      <c r="D130" s="40">
        <f>D132</f>
        <v>12852.119999999999</v>
      </c>
      <c r="E130" s="40">
        <f>E132</f>
        <v>11824.397</v>
      </c>
      <c r="F130" s="40">
        <f>_xlfn.IFERROR(E130/B130*100,0)</f>
        <v>83.40667146323571</v>
      </c>
      <c r="G130" s="40">
        <f>_xlfn.IFERROR(E130/C130*100,0)</f>
        <v>92.00347491308828</v>
      </c>
      <c r="H130" s="41">
        <f>H131+H132+H133+H134</f>
        <v>2990.44</v>
      </c>
      <c r="I130" s="41">
        <f>I131+I132+I133+I134</f>
        <v>2178.42</v>
      </c>
      <c r="J130" s="41">
        <f aca="true" t="shared" si="53" ref="J130:AE130">J131+J132+J133+J134</f>
        <v>1535.79</v>
      </c>
      <c r="K130" s="41">
        <f t="shared" si="53"/>
        <v>1161.88</v>
      </c>
      <c r="L130" s="41">
        <f t="shared" si="53"/>
        <v>525.76</v>
      </c>
      <c r="M130" s="41">
        <f t="shared" si="53"/>
        <v>658.86</v>
      </c>
      <c r="N130" s="41">
        <f t="shared" si="53"/>
        <v>1139.89</v>
      </c>
      <c r="O130" s="41">
        <f t="shared" si="53"/>
        <v>1207.131</v>
      </c>
      <c r="P130" s="41">
        <f t="shared" si="53"/>
        <v>1473.8</v>
      </c>
      <c r="Q130" s="41">
        <f t="shared" si="53"/>
        <v>1272.78</v>
      </c>
      <c r="R130" s="41">
        <f t="shared" si="53"/>
        <v>875.22</v>
      </c>
      <c r="S130" s="41">
        <f t="shared" si="53"/>
        <v>956.384</v>
      </c>
      <c r="T130" s="41">
        <f t="shared" si="53"/>
        <v>1495.81</v>
      </c>
      <c r="U130" s="41">
        <f t="shared" si="53"/>
        <v>1253.785</v>
      </c>
      <c r="V130" s="41">
        <f t="shared" si="53"/>
        <v>845.65</v>
      </c>
      <c r="W130" s="41">
        <f t="shared" si="53"/>
        <v>1039.597</v>
      </c>
      <c r="X130" s="41">
        <f t="shared" si="53"/>
        <v>423.06</v>
      </c>
      <c r="Y130" s="41">
        <f t="shared" si="53"/>
        <v>653.993</v>
      </c>
      <c r="Z130" s="41">
        <f t="shared" si="53"/>
        <v>1050.63</v>
      </c>
      <c r="AA130" s="41">
        <f t="shared" si="53"/>
        <v>952.601</v>
      </c>
      <c r="AB130" s="41">
        <f t="shared" si="53"/>
        <v>496.07</v>
      </c>
      <c r="AC130" s="41">
        <f t="shared" si="53"/>
        <v>488.966</v>
      </c>
      <c r="AD130" s="41">
        <f t="shared" si="53"/>
        <v>1324.68</v>
      </c>
      <c r="AE130" s="41">
        <f t="shared" si="53"/>
        <v>0</v>
      </c>
      <c r="AF130" s="110"/>
      <c r="AG130" s="80">
        <f t="shared" si="52"/>
        <v>14176.8</v>
      </c>
      <c r="AH130" s="80">
        <f t="shared" si="27"/>
        <v>11305.419999999998</v>
      </c>
      <c r="AI130" s="80">
        <f t="shared" si="28"/>
        <v>10382.83</v>
      </c>
    </row>
    <row r="131" spans="1:35" s="14" customFormat="1" ht="18.75">
      <c r="A131" s="20" t="s">
        <v>18</v>
      </c>
      <c r="B131" s="33">
        <f>H131+J131+L131+N131+P131+R131+T131+V131+X131+Z131+AB131+AD131</f>
        <v>0</v>
      </c>
      <c r="C131" s="39">
        <f>H131</f>
        <v>0</v>
      </c>
      <c r="D131" s="39">
        <v>0</v>
      </c>
      <c r="E131" s="39">
        <v>0</v>
      </c>
      <c r="F131" s="39">
        <f>_xlfn.IFERROR(E131/B131*100,0)</f>
        <v>0</v>
      </c>
      <c r="G131" s="39">
        <f>_xlfn.IFERROR(E131/C131*100,0)</f>
        <v>0</v>
      </c>
      <c r="H131" s="38">
        <v>0</v>
      </c>
      <c r="I131" s="38">
        <v>0</v>
      </c>
      <c r="J131" s="39">
        <v>0</v>
      </c>
      <c r="K131" s="39">
        <v>0</v>
      </c>
      <c r="L131" s="39">
        <v>0</v>
      </c>
      <c r="M131" s="40"/>
      <c r="N131" s="39">
        <v>0</v>
      </c>
      <c r="O131" s="40"/>
      <c r="P131" s="39">
        <v>0</v>
      </c>
      <c r="Q131" s="40"/>
      <c r="R131" s="39">
        <v>0</v>
      </c>
      <c r="S131" s="40"/>
      <c r="T131" s="39">
        <v>0</v>
      </c>
      <c r="U131" s="40"/>
      <c r="V131" s="39">
        <v>0</v>
      </c>
      <c r="W131" s="40"/>
      <c r="X131" s="39">
        <v>0</v>
      </c>
      <c r="Y131" s="40"/>
      <c r="Z131" s="39">
        <v>0</v>
      </c>
      <c r="AA131" s="40"/>
      <c r="AB131" s="39">
        <v>0</v>
      </c>
      <c r="AC131" s="40"/>
      <c r="AD131" s="39">
        <v>0</v>
      </c>
      <c r="AE131" s="40"/>
      <c r="AF131" s="110"/>
      <c r="AG131" s="80">
        <f t="shared" si="52"/>
        <v>0</v>
      </c>
      <c r="AH131" s="80">
        <f t="shared" si="27"/>
        <v>0</v>
      </c>
      <c r="AI131" s="80">
        <f t="shared" si="28"/>
        <v>0</v>
      </c>
    </row>
    <row r="132" spans="1:35" s="13" customFormat="1" ht="18.75">
      <c r="A132" s="20" t="s">
        <v>19</v>
      </c>
      <c r="B132" s="33">
        <f>H132+J132+L132+N132+P132+R132+T132+V132+X132+Z132+AB132+AD132</f>
        <v>14176.8</v>
      </c>
      <c r="C132" s="39">
        <f>H132+J132+L132+N132+P132+R132+T132+V132+X132+Z132+AB132</f>
        <v>12852.119999999999</v>
      </c>
      <c r="D132" s="38">
        <f>C132</f>
        <v>12852.119999999999</v>
      </c>
      <c r="E132" s="39">
        <f>I132+K132+M132+O132+Q132+S132+U132+W132+Y132+AA132+AC132+AE132</f>
        <v>11824.397</v>
      </c>
      <c r="F132" s="39">
        <f>_xlfn.IFERROR(E132/B132*100,0)</f>
        <v>83.40667146323571</v>
      </c>
      <c r="G132" s="39">
        <f>_xlfn.IFERROR(E132/C132*100,0)</f>
        <v>92.00347491308828</v>
      </c>
      <c r="H132" s="38">
        <v>2990.44</v>
      </c>
      <c r="I132" s="38">
        <v>2178.42</v>
      </c>
      <c r="J132" s="39">
        <v>1535.79</v>
      </c>
      <c r="K132" s="39">
        <v>1161.88</v>
      </c>
      <c r="L132" s="39">
        <v>525.76</v>
      </c>
      <c r="M132" s="38">
        <v>658.86</v>
      </c>
      <c r="N132" s="39">
        <v>1139.89</v>
      </c>
      <c r="O132" s="39">
        <v>1207.131</v>
      </c>
      <c r="P132" s="39">
        <v>1473.8</v>
      </c>
      <c r="Q132" s="39">
        <v>1272.78</v>
      </c>
      <c r="R132" s="39">
        <v>875.22</v>
      </c>
      <c r="S132" s="39">
        <v>956.384</v>
      </c>
      <c r="T132" s="39">
        <v>1495.81</v>
      </c>
      <c r="U132" s="39">
        <v>1253.785</v>
      </c>
      <c r="V132" s="39">
        <v>845.65</v>
      </c>
      <c r="W132" s="39">
        <v>1039.597</v>
      </c>
      <c r="X132" s="39">
        <v>423.06</v>
      </c>
      <c r="Y132" s="39">
        <v>653.993</v>
      </c>
      <c r="Z132" s="39">
        <v>1050.63</v>
      </c>
      <c r="AA132" s="39">
        <v>952.601</v>
      </c>
      <c r="AB132" s="39">
        <v>496.07</v>
      </c>
      <c r="AC132" s="39">
        <v>488.966</v>
      </c>
      <c r="AD132" s="39">
        <v>1324.68</v>
      </c>
      <c r="AE132" s="39"/>
      <c r="AF132" s="110"/>
      <c r="AG132" s="80">
        <f t="shared" si="52"/>
        <v>14176.8</v>
      </c>
      <c r="AH132" s="80">
        <f t="shared" si="27"/>
        <v>11305.419999999998</v>
      </c>
      <c r="AI132" s="80">
        <f t="shared" si="28"/>
        <v>10382.83</v>
      </c>
    </row>
    <row r="133" spans="1:35" s="14" customFormat="1" ht="22.5" customHeight="1">
      <c r="A133" s="20" t="s">
        <v>20</v>
      </c>
      <c r="B133" s="33">
        <f>H133+J133+L133+N133+P133+R133+T133+V133+X133+Z133+AB133+AD133</f>
        <v>0</v>
      </c>
      <c r="C133" s="39">
        <f>H133</f>
        <v>0</v>
      </c>
      <c r="D133" s="38">
        <v>0</v>
      </c>
      <c r="E133" s="38">
        <v>0</v>
      </c>
      <c r="F133" s="39">
        <f>_xlfn.IFERROR(E133/B133*100,0)</f>
        <v>0</v>
      </c>
      <c r="G133" s="39">
        <f>_xlfn.IFERROR(E133/C133*100,0)</f>
        <v>0</v>
      </c>
      <c r="H133" s="38">
        <v>0</v>
      </c>
      <c r="I133" s="38">
        <v>0</v>
      </c>
      <c r="J133" s="39">
        <v>0</v>
      </c>
      <c r="K133" s="39">
        <v>0</v>
      </c>
      <c r="L133" s="39">
        <v>0</v>
      </c>
      <c r="M133" s="40"/>
      <c r="N133" s="39">
        <v>0</v>
      </c>
      <c r="O133" s="40"/>
      <c r="P133" s="39">
        <v>0</v>
      </c>
      <c r="Q133" s="40"/>
      <c r="R133" s="39">
        <v>0</v>
      </c>
      <c r="S133" s="40"/>
      <c r="T133" s="39">
        <v>0</v>
      </c>
      <c r="U133" s="40"/>
      <c r="V133" s="39">
        <v>0</v>
      </c>
      <c r="W133" s="40"/>
      <c r="X133" s="39">
        <v>0</v>
      </c>
      <c r="Y133" s="40"/>
      <c r="Z133" s="39">
        <v>0</v>
      </c>
      <c r="AA133" s="40"/>
      <c r="AB133" s="39">
        <v>0</v>
      </c>
      <c r="AC133" s="40"/>
      <c r="AD133" s="39">
        <v>0</v>
      </c>
      <c r="AE133" s="40"/>
      <c r="AF133" s="110"/>
      <c r="AG133" s="80">
        <f t="shared" si="52"/>
        <v>0</v>
      </c>
      <c r="AH133" s="80">
        <f t="shared" si="27"/>
        <v>0</v>
      </c>
      <c r="AI133" s="80">
        <f t="shared" si="28"/>
        <v>0</v>
      </c>
    </row>
    <row r="134" spans="1:35" s="14" customFormat="1" ht="2.25" customHeight="1" hidden="1">
      <c r="A134" s="20" t="s">
        <v>21</v>
      </c>
      <c r="B134" s="33">
        <f>H134+J134+L134+N134+P134+R134+T134+V134+X134+Z134+AB134+AD134</f>
        <v>0</v>
      </c>
      <c r="C134" s="39">
        <f>H134</f>
        <v>0</v>
      </c>
      <c r="D134" s="38">
        <v>0</v>
      </c>
      <c r="E134" s="38">
        <v>0</v>
      </c>
      <c r="F134" s="39">
        <v>0</v>
      </c>
      <c r="G134" s="39">
        <f>_xlfn.IFERROR(E134/C134*100,0)</f>
        <v>0</v>
      </c>
      <c r="H134" s="38">
        <v>0</v>
      </c>
      <c r="I134" s="38">
        <v>0</v>
      </c>
      <c r="J134" s="39">
        <v>0</v>
      </c>
      <c r="K134" s="40"/>
      <c r="L134" s="39">
        <v>0</v>
      </c>
      <c r="M134" s="40"/>
      <c r="N134" s="39">
        <v>0</v>
      </c>
      <c r="O134" s="40"/>
      <c r="P134" s="39">
        <v>0</v>
      </c>
      <c r="Q134" s="40"/>
      <c r="R134" s="39">
        <v>0</v>
      </c>
      <c r="S134" s="40"/>
      <c r="T134" s="39">
        <v>0</v>
      </c>
      <c r="U134" s="40"/>
      <c r="V134" s="39">
        <v>0</v>
      </c>
      <c r="W134" s="40"/>
      <c r="X134" s="39">
        <v>0</v>
      </c>
      <c r="Y134" s="40"/>
      <c r="Z134" s="39">
        <v>0</v>
      </c>
      <c r="AA134" s="40"/>
      <c r="AB134" s="39">
        <v>0</v>
      </c>
      <c r="AC134" s="40"/>
      <c r="AD134" s="39">
        <v>0</v>
      </c>
      <c r="AE134" s="40"/>
      <c r="AF134" s="111"/>
      <c r="AG134" s="80">
        <f t="shared" si="52"/>
        <v>0</v>
      </c>
      <c r="AH134" s="80">
        <f aca="true" t="shared" si="54" ref="AH134:AH197">H134+J134+L134+N134+P134+R134+T134+V134+X134</f>
        <v>0</v>
      </c>
      <c r="AI134" s="80">
        <f aca="true" t="shared" si="55" ref="AI134:AI197">I134+K134+M134+O134+Q134+S134+U134+W134+Y134</f>
        <v>0</v>
      </c>
    </row>
    <row r="135" spans="1:35" s="14" customFormat="1" ht="80.25" customHeight="1">
      <c r="A135" s="20" t="s">
        <v>55</v>
      </c>
      <c r="B135" s="36"/>
      <c r="C135" s="39"/>
      <c r="D135" s="38"/>
      <c r="E135" s="41"/>
      <c r="F135" s="40"/>
      <c r="G135" s="40"/>
      <c r="H135" s="41"/>
      <c r="I135" s="41"/>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105" t="s">
        <v>83</v>
      </c>
      <c r="AG135" s="80">
        <f t="shared" si="52"/>
        <v>0</v>
      </c>
      <c r="AH135" s="80">
        <f t="shared" si="54"/>
        <v>0</v>
      </c>
      <c r="AI135" s="80">
        <f t="shared" si="55"/>
        <v>0</v>
      </c>
    </row>
    <row r="136" spans="1:35" s="14" customFormat="1" ht="18.75">
      <c r="A136" s="15" t="s">
        <v>26</v>
      </c>
      <c r="B136" s="36">
        <f>B137+B138+B139+B140</f>
        <v>4940.601000000001</v>
      </c>
      <c r="C136" s="40">
        <f>C138</f>
        <v>4559.477000000001</v>
      </c>
      <c r="D136" s="41">
        <f>D138</f>
        <v>4559.477000000001</v>
      </c>
      <c r="E136" s="41">
        <f>E138</f>
        <v>4435.483</v>
      </c>
      <c r="F136" s="40">
        <f>_xlfn.IFERROR(E136/B136*100,0)</f>
        <v>89.77618309999127</v>
      </c>
      <c r="G136" s="40">
        <f>_xlfn.IFERROR(E136/C136*100,0)</f>
        <v>97.2805214282252</v>
      </c>
      <c r="H136" s="41">
        <f>H138</f>
        <v>1073.535</v>
      </c>
      <c r="I136" s="41">
        <f>I138</f>
        <v>760.8</v>
      </c>
      <c r="J136" s="40">
        <f>J137+J138+J139+J140</f>
        <v>434.57</v>
      </c>
      <c r="K136" s="40">
        <f aca="true" t="shared" si="56" ref="K136:AE136">K137+K138+K139+K140</f>
        <v>470.43</v>
      </c>
      <c r="L136" s="40">
        <f>L137+L138+L139+L140</f>
        <v>238.73</v>
      </c>
      <c r="M136" s="40">
        <f t="shared" si="56"/>
        <v>231.52</v>
      </c>
      <c r="N136" s="40">
        <f t="shared" si="56"/>
        <v>516.76</v>
      </c>
      <c r="O136" s="40">
        <f t="shared" si="56"/>
        <v>528.954</v>
      </c>
      <c r="P136" s="40">
        <f t="shared" si="56"/>
        <v>310.97</v>
      </c>
      <c r="Q136" s="40">
        <f t="shared" si="56"/>
        <v>239.395</v>
      </c>
      <c r="R136" s="40">
        <f t="shared" si="56"/>
        <v>299.63</v>
      </c>
      <c r="S136" s="40">
        <f t="shared" si="56"/>
        <v>397.744</v>
      </c>
      <c r="T136" s="40">
        <f t="shared" si="56"/>
        <v>655.402</v>
      </c>
      <c r="U136" s="40">
        <f t="shared" si="56"/>
        <v>853.931</v>
      </c>
      <c r="V136" s="40">
        <f t="shared" si="56"/>
        <v>210.978</v>
      </c>
      <c r="W136" s="40">
        <f t="shared" si="56"/>
        <v>227.876</v>
      </c>
      <c r="X136" s="40">
        <f t="shared" si="56"/>
        <v>149.852</v>
      </c>
      <c r="Y136" s="40">
        <f t="shared" si="56"/>
        <v>115.66</v>
      </c>
      <c r="Z136" s="40">
        <f t="shared" si="56"/>
        <v>426.42</v>
      </c>
      <c r="AA136" s="40">
        <f t="shared" si="56"/>
        <v>387.456</v>
      </c>
      <c r="AB136" s="40">
        <f t="shared" si="56"/>
        <v>242.63</v>
      </c>
      <c r="AC136" s="40">
        <f t="shared" si="56"/>
        <v>221.717</v>
      </c>
      <c r="AD136" s="40">
        <f t="shared" si="56"/>
        <v>381.124</v>
      </c>
      <c r="AE136" s="40">
        <f t="shared" si="56"/>
        <v>0</v>
      </c>
      <c r="AF136" s="106"/>
      <c r="AG136" s="80">
        <f t="shared" si="52"/>
        <v>4940.601000000001</v>
      </c>
      <c r="AH136" s="80">
        <f t="shared" si="54"/>
        <v>3890.4270000000006</v>
      </c>
      <c r="AI136" s="80">
        <f t="shared" si="55"/>
        <v>3826.3100000000004</v>
      </c>
    </row>
    <row r="137" spans="1:35" s="14" customFormat="1" ht="18.75">
      <c r="A137" s="20" t="s">
        <v>18</v>
      </c>
      <c r="B137" s="33">
        <f>H137+J137+L137+N137+P137+R137+T137+V137+X137+Z137+AB137+AD137</f>
        <v>0</v>
      </c>
      <c r="C137" s="39">
        <f>H137</f>
        <v>0</v>
      </c>
      <c r="D137" s="38">
        <v>0</v>
      </c>
      <c r="E137" s="38">
        <v>0</v>
      </c>
      <c r="F137" s="39">
        <f>_xlfn.IFERROR(E137/B137*100,0)</f>
        <v>0</v>
      </c>
      <c r="G137" s="39">
        <f>_xlfn.IFERROR(E137/C137*100,0)</f>
        <v>0</v>
      </c>
      <c r="H137" s="38">
        <v>0</v>
      </c>
      <c r="I137" s="38">
        <v>0</v>
      </c>
      <c r="J137" s="39">
        <v>0</v>
      </c>
      <c r="K137" s="39">
        <v>0</v>
      </c>
      <c r="L137" s="39">
        <v>0</v>
      </c>
      <c r="M137" s="40"/>
      <c r="N137" s="39">
        <v>0</v>
      </c>
      <c r="O137" s="40"/>
      <c r="P137" s="39">
        <v>0</v>
      </c>
      <c r="Q137" s="40"/>
      <c r="R137" s="39">
        <v>0</v>
      </c>
      <c r="S137" s="40"/>
      <c r="T137" s="39">
        <v>0</v>
      </c>
      <c r="U137" s="40"/>
      <c r="V137" s="39">
        <v>0</v>
      </c>
      <c r="W137" s="40"/>
      <c r="X137" s="39">
        <v>0</v>
      </c>
      <c r="Y137" s="40"/>
      <c r="Z137" s="39">
        <v>0</v>
      </c>
      <c r="AA137" s="40"/>
      <c r="AB137" s="39">
        <v>0</v>
      </c>
      <c r="AC137" s="40"/>
      <c r="AD137" s="39">
        <v>0</v>
      </c>
      <c r="AE137" s="40"/>
      <c r="AF137" s="106"/>
      <c r="AG137" s="80">
        <f t="shared" si="52"/>
        <v>0</v>
      </c>
      <c r="AH137" s="80">
        <f t="shared" si="54"/>
        <v>0</v>
      </c>
      <c r="AI137" s="80">
        <f t="shared" si="55"/>
        <v>0</v>
      </c>
    </row>
    <row r="138" spans="1:35" s="14" customFormat="1" ht="18.75">
      <c r="A138" s="20" t="s">
        <v>19</v>
      </c>
      <c r="B138" s="33">
        <f>H138+J138+L138+N138+P138+R138+T138+V138+X138+Z138+AB138+AD138</f>
        <v>4940.601000000001</v>
      </c>
      <c r="C138" s="39">
        <f>H138+J138+L138+N138+P138+R138+T138+V138+X138+Z138+AB138</f>
        <v>4559.477000000001</v>
      </c>
      <c r="D138" s="38">
        <f>C138</f>
        <v>4559.477000000001</v>
      </c>
      <c r="E138" s="39">
        <f>I138+K138+M138+O138+Q138+S138+U138+W138+Y138+AA138+AC138+AE138</f>
        <v>4435.483</v>
      </c>
      <c r="F138" s="39">
        <f>_xlfn.IFERROR(E138/B138*100,0)</f>
        <v>89.77618309999127</v>
      </c>
      <c r="G138" s="39">
        <f>_xlfn.IFERROR(E138/C138*100,0)</f>
        <v>97.2805214282252</v>
      </c>
      <c r="H138" s="89">
        <v>1073.535</v>
      </c>
      <c r="I138" s="38">
        <v>760.8</v>
      </c>
      <c r="J138" s="39">
        <v>434.57</v>
      </c>
      <c r="K138" s="39">
        <v>470.43</v>
      </c>
      <c r="L138" s="39">
        <v>238.73</v>
      </c>
      <c r="M138" s="38">
        <v>231.52</v>
      </c>
      <c r="N138" s="39">
        <v>516.76</v>
      </c>
      <c r="O138" s="39">
        <v>528.954</v>
      </c>
      <c r="P138" s="39">
        <v>310.97</v>
      </c>
      <c r="Q138" s="39">
        <v>239.395</v>
      </c>
      <c r="R138" s="39">
        <v>299.63</v>
      </c>
      <c r="S138" s="39">
        <v>397.744</v>
      </c>
      <c r="T138" s="39">
        <v>655.402</v>
      </c>
      <c r="U138" s="39">
        <v>853.931</v>
      </c>
      <c r="V138" s="39">
        <v>210.978</v>
      </c>
      <c r="W138" s="39">
        <v>227.876</v>
      </c>
      <c r="X138" s="39">
        <v>149.852</v>
      </c>
      <c r="Y138" s="39">
        <v>115.66</v>
      </c>
      <c r="Z138" s="39">
        <v>426.42</v>
      </c>
      <c r="AA138" s="39">
        <v>387.456</v>
      </c>
      <c r="AB138" s="39">
        <v>242.63</v>
      </c>
      <c r="AC138" s="39">
        <v>221.717</v>
      </c>
      <c r="AD138" s="39">
        <v>381.124</v>
      </c>
      <c r="AE138" s="40"/>
      <c r="AF138" s="106"/>
      <c r="AG138" s="80">
        <f t="shared" si="52"/>
        <v>4940.601000000001</v>
      </c>
      <c r="AH138" s="80">
        <f t="shared" si="54"/>
        <v>3890.4270000000006</v>
      </c>
      <c r="AI138" s="80">
        <f t="shared" si="55"/>
        <v>3826.3100000000004</v>
      </c>
    </row>
    <row r="139" spans="1:35" s="14" customFormat="1" ht="18.75">
      <c r="A139" s="20" t="s">
        <v>20</v>
      </c>
      <c r="B139" s="33">
        <v>0</v>
      </c>
      <c r="C139" s="39">
        <f>H139</f>
        <v>0</v>
      </c>
      <c r="D139" s="39">
        <v>0</v>
      </c>
      <c r="E139" s="39">
        <v>0</v>
      </c>
      <c r="F139" s="39">
        <f>_xlfn.IFERROR(E139/B139*100,0)</f>
        <v>0</v>
      </c>
      <c r="G139" s="39">
        <f>_xlfn.IFERROR(E139/C139*100,0)</f>
        <v>0</v>
      </c>
      <c r="H139" s="38">
        <v>0</v>
      </c>
      <c r="I139" s="38">
        <v>0</v>
      </c>
      <c r="J139" s="39">
        <v>0</v>
      </c>
      <c r="K139" s="39">
        <v>0</v>
      </c>
      <c r="L139" s="39">
        <v>0</v>
      </c>
      <c r="M139" s="40"/>
      <c r="N139" s="39">
        <v>0</v>
      </c>
      <c r="O139" s="40"/>
      <c r="P139" s="39">
        <v>0</v>
      </c>
      <c r="Q139" s="40"/>
      <c r="R139" s="39">
        <v>0</v>
      </c>
      <c r="S139" s="40"/>
      <c r="T139" s="39">
        <v>0</v>
      </c>
      <c r="U139" s="40"/>
      <c r="V139" s="39">
        <v>0</v>
      </c>
      <c r="W139" s="40"/>
      <c r="X139" s="39">
        <v>0</v>
      </c>
      <c r="Y139" s="40"/>
      <c r="Z139" s="39">
        <v>0</v>
      </c>
      <c r="AA139" s="40"/>
      <c r="AB139" s="39">
        <v>0</v>
      </c>
      <c r="AC139" s="40"/>
      <c r="AD139" s="39">
        <v>0</v>
      </c>
      <c r="AE139" s="40"/>
      <c r="AF139" s="107"/>
      <c r="AG139" s="80">
        <f t="shared" si="52"/>
        <v>0</v>
      </c>
      <c r="AH139" s="80">
        <f t="shared" si="54"/>
        <v>0</v>
      </c>
      <c r="AI139" s="80">
        <f t="shared" si="55"/>
        <v>0</v>
      </c>
    </row>
    <row r="140" spans="1:35" s="14" customFormat="1" ht="18.75">
      <c r="A140" s="20" t="s">
        <v>21</v>
      </c>
      <c r="B140" s="33">
        <v>0</v>
      </c>
      <c r="C140" s="39">
        <f>H140</f>
        <v>0</v>
      </c>
      <c r="D140" s="39">
        <v>0</v>
      </c>
      <c r="E140" s="39">
        <v>0</v>
      </c>
      <c r="F140" s="39">
        <f>_xlfn.IFERROR(E140/B140*100,0)</f>
        <v>0</v>
      </c>
      <c r="G140" s="39">
        <f>_xlfn.IFERROR(E140/C140*100,0)</f>
        <v>0</v>
      </c>
      <c r="H140" s="38">
        <v>0</v>
      </c>
      <c r="I140" s="38">
        <v>0</v>
      </c>
      <c r="J140" s="39">
        <v>0</v>
      </c>
      <c r="K140" s="39">
        <v>0</v>
      </c>
      <c r="L140" s="39">
        <v>0</v>
      </c>
      <c r="M140" s="40"/>
      <c r="N140" s="39">
        <v>0</v>
      </c>
      <c r="O140" s="40"/>
      <c r="P140" s="39">
        <v>0</v>
      </c>
      <c r="Q140" s="40"/>
      <c r="R140" s="39">
        <v>0</v>
      </c>
      <c r="S140" s="40"/>
      <c r="T140" s="39">
        <v>0</v>
      </c>
      <c r="U140" s="40"/>
      <c r="V140" s="39">
        <v>0</v>
      </c>
      <c r="W140" s="40"/>
      <c r="X140" s="39">
        <v>0</v>
      </c>
      <c r="Y140" s="40"/>
      <c r="Z140" s="39">
        <v>0</v>
      </c>
      <c r="AA140" s="40"/>
      <c r="AB140" s="39">
        <v>0</v>
      </c>
      <c r="AC140" s="40"/>
      <c r="AD140" s="39">
        <v>0</v>
      </c>
      <c r="AE140" s="40"/>
      <c r="AF140" s="108"/>
      <c r="AG140" s="80">
        <f t="shared" si="52"/>
        <v>0</v>
      </c>
      <c r="AH140" s="80">
        <f t="shared" si="54"/>
        <v>0</v>
      </c>
      <c r="AI140" s="80">
        <f t="shared" si="55"/>
        <v>0</v>
      </c>
    </row>
    <row r="141" spans="1:35" s="14" customFormat="1" ht="75">
      <c r="A141" s="15" t="s">
        <v>56</v>
      </c>
      <c r="B141" s="36"/>
      <c r="C141" s="39"/>
      <c r="D141" s="39"/>
      <c r="E141" s="40"/>
      <c r="F141" s="40"/>
      <c r="G141" s="40"/>
      <c r="H141" s="41"/>
      <c r="I141" s="41"/>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138" t="s">
        <v>104</v>
      </c>
      <c r="AG141" s="80">
        <f aca="true" t="shared" si="57" ref="AG141:AG202">H141+J141+L141+N141+P141+R141+T141+V141+X141+Z141+AB141+AD141</f>
        <v>0</v>
      </c>
      <c r="AH141" s="80">
        <f t="shared" si="54"/>
        <v>0</v>
      </c>
      <c r="AI141" s="80">
        <f t="shared" si="55"/>
        <v>0</v>
      </c>
    </row>
    <row r="142" spans="1:35" s="14" customFormat="1" ht="18.75">
      <c r="A142" s="18" t="s">
        <v>26</v>
      </c>
      <c r="B142" s="36">
        <f>B143+B144+B145+B146</f>
        <v>33944.599</v>
      </c>
      <c r="C142" s="40">
        <f>C144</f>
        <v>30374.576</v>
      </c>
      <c r="D142" s="40">
        <f>C142</f>
        <v>30374.576</v>
      </c>
      <c r="E142" s="40">
        <f>E144</f>
        <v>28364.300000000003</v>
      </c>
      <c r="F142" s="40">
        <f>_xlfn.IFERROR(E142/B142*100,0)</f>
        <v>83.56056879623178</v>
      </c>
      <c r="G142" s="40">
        <f>_xlfn.IFERROR(E142/C142*100,0)</f>
        <v>93.38171502377516</v>
      </c>
      <c r="H142" s="41">
        <f>H143+H144</f>
        <v>1297.593</v>
      </c>
      <c r="I142" s="41">
        <f>I144</f>
        <v>934.3</v>
      </c>
      <c r="J142" s="41">
        <f>J143+J144+J145+J146</f>
        <v>2658.852</v>
      </c>
      <c r="K142" s="41">
        <f aca="true" t="shared" si="58" ref="K142:AE142">K143+K144+K145+K146</f>
        <v>2794.5</v>
      </c>
      <c r="L142" s="41">
        <f t="shared" si="58"/>
        <v>2897.295</v>
      </c>
      <c r="M142" s="41">
        <f t="shared" si="58"/>
        <v>2493</v>
      </c>
      <c r="N142" s="40">
        <f t="shared" si="58"/>
        <v>2989.405</v>
      </c>
      <c r="O142" s="41">
        <f t="shared" si="58"/>
        <v>2395.7</v>
      </c>
      <c r="P142" s="41">
        <f t="shared" si="58"/>
        <v>3864.661</v>
      </c>
      <c r="Q142" s="41">
        <f t="shared" si="58"/>
        <v>2791</v>
      </c>
      <c r="R142" s="41">
        <f t="shared" si="58"/>
        <v>3473.774</v>
      </c>
      <c r="S142" s="41">
        <f t="shared" si="58"/>
        <v>3495.2</v>
      </c>
      <c r="T142" s="41">
        <f t="shared" si="58"/>
        <v>3597.084</v>
      </c>
      <c r="U142" s="41">
        <f t="shared" si="58"/>
        <v>3779.4</v>
      </c>
      <c r="V142" s="41">
        <f t="shared" si="58"/>
        <v>2351.362</v>
      </c>
      <c r="W142" s="41">
        <f t="shared" si="58"/>
        <v>2491.7</v>
      </c>
      <c r="X142" s="41">
        <f t="shared" si="58"/>
        <v>2452.517</v>
      </c>
      <c r="Y142" s="41">
        <f t="shared" si="58"/>
        <v>2443.9</v>
      </c>
      <c r="Z142" s="41">
        <f t="shared" si="58"/>
        <v>2484.989</v>
      </c>
      <c r="AA142" s="41">
        <f t="shared" si="58"/>
        <v>2307</v>
      </c>
      <c r="AB142" s="41">
        <f t="shared" si="58"/>
        <v>2307.044</v>
      </c>
      <c r="AC142" s="41">
        <f t="shared" si="58"/>
        <v>2438.6</v>
      </c>
      <c r="AD142" s="41">
        <f t="shared" si="58"/>
        <v>3570.023</v>
      </c>
      <c r="AE142" s="41">
        <f t="shared" si="58"/>
        <v>0</v>
      </c>
      <c r="AF142" s="139"/>
      <c r="AG142" s="80">
        <f t="shared" si="57"/>
        <v>33944.599</v>
      </c>
      <c r="AH142" s="80">
        <f t="shared" si="54"/>
        <v>25582.543</v>
      </c>
      <c r="AI142" s="80">
        <f t="shared" si="55"/>
        <v>23618.700000000004</v>
      </c>
    </row>
    <row r="143" spans="1:35" s="14" customFormat="1" ht="18.75">
      <c r="A143" s="19" t="s">
        <v>18</v>
      </c>
      <c r="B143" s="33">
        <f>H143+J143+L143+N143+P143+R143+T143+V143+X143+Z143+AB143+AD143</f>
        <v>0</v>
      </c>
      <c r="C143" s="39">
        <f>H143</f>
        <v>0</v>
      </c>
      <c r="D143" s="39">
        <v>0</v>
      </c>
      <c r="E143" s="39">
        <v>0</v>
      </c>
      <c r="F143" s="39">
        <f>_xlfn.IFERROR(E143/B143*100,0)</f>
        <v>0</v>
      </c>
      <c r="G143" s="39">
        <f>_xlfn.IFERROR(E143/C143*100,0)</f>
        <v>0</v>
      </c>
      <c r="H143" s="38">
        <v>0</v>
      </c>
      <c r="I143" s="38">
        <v>0</v>
      </c>
      <c r="J143" s="38">
        <v>0</v>
      </c>
      <c r="K143" s="39">
        <v>0</v>
      </c>
      <c r="L143" s="38">
        <v>0</v>
      </c>
      <c r="M143" s="40"/>
      <c r="N143" s="39">
        <v>0</v>
      </c>
      <c r="O143" s="40"/>
      <c r="P143" s="38">
        <v>0</v>
      </c>
      <c r="Q143" s="40"/>
      <c r="R143" s="38">
        <v>0</v>
      </c>
      <c r="S143" s="40"/>
      <c r="T143" s="38">
        <v>0</v>
      </c>
      <c r="U143" s="40"/>
      <c r="V143" s="38">
        <v>0</v>
      </c>
      <c r="W143" s="40"/>
      <c r="X143" s="38">
        <v>0</v>
      </c>
      <c r="Y143" s="40"/>
      <c r="Z143" s="38">
        <v>0</v>
      </c>
      <c r="AA143" s="40"/>
      <c r="AB143" s="38">
        <v>0</v>
      </c>
      <c r="AC143" s="40"/>
      <c r="AD143" s="38">
        <v>0</v>
      </c>
      <c r="AE143" s="40"/>
      <c r="AF143" s="139"/>
      <c r="AG143" s="80">
        <f t="shared" si="57"/>
        <v>0</v>
      </c>
      <c r="AH143" s="80">
        <f t="shared" si="54"/>
        <v>0</v>
      </c>
      <c r="AI143" s="80">
        <f t="shared" si="55"/>
        <v>0</v>
      </c>
    </row>
    <row r="144" spans="1:35" s="14" customFormat="1" ht="18.75">
      <c r="A144" s="19" t="s">
        <v>19</v>
      </c>
      <c r="B144" s="33">
        <f>H144+J144+L144+N144+P144+R144+T144+V144+X144+Z144+AB144+AD144</f>
        <v>33944.599</v>
      </c>
      <c r="C144" s="39">
        <f>H144+J144+L144+N144+P144+R144+T144+V144+X144+Z144+AB144</f>
        <v>30374.576</v>
      </c>
      <c r="D144" s="39">
        <f>C144</f>
        <v>30374.576</v>
      </c>
      <c r="E144" s="39">
        <f>I144+K144+M144+O144+Q144+S144+U144++W144+Y144+AA144+AC144+AE144</f>
        <v>28364.300000000003</v>
      </c>
      <c r="F144" s="39">
        <f>_xlfn.IFERROR(E144/B144*100,0)</f>
        <v>83.56056879623178</v>
      </c>
      <c r="G144" s="39">
        <f>_xlfn.IFERROR(E144/C144*100,0)</f>
        <v>93.38171502377516</v>
      </c>
      <c r="H144" s="38">
        <v>1297.593</v>
      </c>
      <c r="I144" s="38">
        <v>934.3</v>
      </c>
      <c r="J144" s="38">
        <v>2658.852</v>
      </c>
      <c r="K144" s="39">
        <v>2794.5</v>
      </c>
      <c r="L144" s="38">
        <v>2897.295</v>
      </c>
      <c r="M144" s="39">
        <v>2493</v>
      </c>
      <c r="N144" s="39">
        <v>2989.405</v>
      </c>
      <c r="O144" s="39">
        <v>2395.7</v>
      </c>
      <c r="P144" s="38">
        <v>3864.661</v>
      </c>
      <c r="Q144" s="39">
        <v>2791</v>
      </c>
      <c r="R144" s="38">
        <v>3473.774</v>
      </c>
      <c r="S144" s="39">
        <v>3495.2</v>
      </c>
      <c r="T144" s="38">
        <v>3597.084</v>
      </c>
      <c r="U144" s="39">
        <v>3779.4</v>
      </c>
      <c r="V144" s="38">
        <v>2351.362</v>
      </c>
      <c r="W144" s="39">
        <v>2491.7</v>
      </c>
      <c r="X144" s="38">
        <v>2452.517</v>
      </c>
      <c r="Y144" s="39">
        <v>2443.9</v>
      </c>
      <c r="Z144" s="38">
        <v>2484.989</v>
      </c>
      <c r="AA144" s="39">
        <v>2307</v>
      </c>
      <c r="AB144" s="38">
        <v>2307.044</v>
      </c>
      <c r="AC144" s="39">
        <v>2438.6</v>
      </c>
      <c r="AD144" s="38">
        <v>3570.023</v>
      </c>
      <c r="AE144" s="40"/>
      <c r="AF144" s="139"/>
      <c r="AG144" s="80">
        <f t="shared" si="57"/>
        <v>33944.599</v>
      </c>
      <c r="AH144" s="80">
        <f t="shared" si="54"/>
        <v>25582.543</v>
      </c>
      <c r="AI144" s="80">
        <f t="shared" si="55"/>
        <v>23618.700000000004</v>
      </c>
    </row>
    <row r="145" spans="1:35" s="14" customFormat="1" ht="18.75">
      <c r="A145" s="19" t="s">
        <v>20</v>
      </c>
      <c r="B145" s="33">
        <v>0</v>
      </c>
      <c r="C145" s="39">
        <f>H145</f>
        <v>0</v>
      </c>
      <c r="D145" s="39">
        <v>0</v>
      </c>
      <c r="E145" s="39">
        <v>0</v>
      </c>
      <c r="F145" s="39">
        <f>_xlfn.IFERROR(E145/B145*100,0)</f>
        <v>0</v>
      </c>
      <c r="G145" s="39">
        <f>_xlfn.IFERROR(E145/C145*100,0)</f>
        <v>0</v>
      </c>
      <c r="H145" s="38">
        <v>0</v>
      </c>
      <c r="I145" s="38">
        <v>0</v>
      </c>
      <c r="J145" s="38">
        <v>0</v>
      </c>
      <c r="K145" s="39">
        <v>0</v>
      </c>
      <c r="L145" s="38">
        <v>0</v>
      </c>
      <c r="M145" s="40"/>
      <c r="N145" s="38">
        <v>0</v>
      </c>
      <c r="O145" s="40"/>
      <c r="P145" s="38">
        <v>0</v>
      </c>
      <c r="Q145" s="40"/>
      <c r="R145" s="38">
        <v>0</v>
      </c>
      <c r="S145" s="40"/>
      <c r="T145" s="38">
        <v>0</v>
      </c>
      <c r="U145" s="40"/>
      <c r="V145" s="38">
        <v>0</v>
      </c>
      <c r="W145" s="40"/>
      <c r="X145" s="38">
        <v>0</v>
      </c>
      <c r="Y145" s="40"/>
      <c r="Z145" s="38">
        <v>0</v>
      </c>
      <c r="AA145" s="40"/>
      <c r="AB145" s="38">
        <v>0</v>
      </c>
      <c r="AC145" s="40"/>
      <c r="AD145" s="38">
        <v>0</v>
      </c>
      <c r="AE145" s="40"/>
      <c r="AF145" s="139"/>
      <c r="AG145" s="80">
        <f t="shared" si="57"/>
        <v>0</v>
      </c>
      <c r="AH145" s="80">
        <f t="shared" si="54"/>
        <v>0</v>
      </c>
      <c r="AI145" s="80">
        <f t="shared" si="55"/>
        <v>0</v>
      </c>
    </row>
    <row r="146" spans="1:35" s="14" customFormat="1" ht="18.75">
      <c r="A146" s="19" t="s">
        <v>21</v>
      </c>
      <c r="B146" s="33">
        <v>0</v>
      </c>
      <c r="C146" s="39">
        <f>H146</f>
        <v>0</v>
      </c>
      <c r="D146" s="39">
        <v>0</v>
      </c>
      <c r="E146" s="39">
        <v>0</v>
      </c>
      <c r="F146" s="39">
        <f>_xlfn.IFERROR(E146/B146*100,0)</f>
        <v>0</v>
      </c>
      <c r="G146" s="39">
        <f>_xlfn.IFERROR(E146/C146*100,0)</f>
        <v>0</v>
      </c>
      <c r="H146" s="38">
        <v>0</v>
      </c>
      <c r="I146" s="38">
        <v>0</v>
      </c>
      <c r="J146" s="38">
        <v>0</v>
      </c>
      <c r="K146" s="39">
        <v>0</v>
      </c>
      <c r="L146" s="38">
        <v>0</v>
      </c>
      <c r="M146" s="40"/>
      <c r="N146" s="38">
        <v>0</v>
      </c>
      <c r="O146" s="40"/>
      <c r="P146" s="38">
        <v>0</v>
      </c>
      <c r="Q146" s="40"/>
      <c r="R146" s="38">
        <v>0</v>
      </c>
      <c r="S146" s="40"/>
      <c r="T146" s="38">
        <v>0</v>
      </c>
      <c r="U146" s="40"/>
      <c r="V146" s="38">
        <v>0</v>
      </c>
      <c r="W146" s="40"/>
      <c r="X146" s="38">
        <v>0</v>
      </c>
      <c r="Y146" s="40"/>
      <c r="Z146" s="38">
        <v>0</v>
      </c>
      <c r="AA146" s="40"/>
      <c r="AB146" s="38">
        <v>0</v>
      </c>
      <c r="AC146" s="40"/>
      <c r="AD146" s="38">
        <v>0</v>
      </c>
      <c r="AE146" s="40"/>
      <c r="AF146" s="140"/>
      <c r="AG146" s="80">
        <f t="shared" si="57"/>
        <v>0</v>
      </c>
      <c r="AH146" s="80">
        <f t="shared" si="54"/>
        <v>0</v>
      </c>
      <c r="AI146" s="80">
        <f t="shared" si="55"/>
        <v>0</v>
      </c>
    </row>
    <row r="147" spans="1:35" s="24" customFormat="1" ht="56.25">
      <c r="A147" s="21" t="s">
        <v>57</v>
      </c>
      <c r="B147" s="37">
        <f>B149+B167</f>
        <v>438404.99899999995</v>
      </c>
      <c r="C147" s="37">
        <f aca="true" t="shared" si="59" ref="C147:AE147">C149+C167</f>
        <v>271755.702</v>
      </c>
      <c r="D147" s="37">
        <f t="shared" si="59"/>
        <v>271755.702</v>
      </c>
      <c r="E147" s="37">
        <f t="shared" si="59"/>
        <v>271747.77800000005</v>
      </c>
      <c r="F147" s="37">
        <f>E147/B147*100</f>
        <v>61.98555641925974</v>
      </c>
      <c r="G147" s="37">
        <f>E147/C147*100</f>
        <v>99.9970841458186</v>
      </c>
      <c r="H147" s="37">
        <f t="shared" si="59"/>
        <v>0</v>
      </c>
      <c r="I147" s="37">
        <f t="shared" si="59"/>
        <v>0</v>
      </c>
      <c r="J147" s="37">
        <f t="shared" si="59"/>
        <v>5660</v>
      </c>
      <c r="K147" s="37">
        <f t="shared" si="59"/>
        <v>5660</v>
      </c>
      <c r="L147" s="37">
        <f t="shared" si="59"/>
        <v>92</v>
      </c>
      <c r="M147" s="37">
        <f t="shared" si="59"/>
        <v>92</v>
      </c>
      <c r="N147" s="37">
        <f t="shared" si="59"/>
        <v>77500</v>
      </c>
      <c r="O147" s="37">
        <f t="shared" si="59"/>
        <v>77500</v>
      </c>
      <c r="P147" s="37">
        <f t="shared" si="59"/>
        <v>1636.1</v>
      </c>
      <c r="Q147" s="37">
        <f>Q149+Q167</f>
        <v>1533.18</v>
      </c>
      <c r="R147" s="37">
        <f t="shared" si="59"/>
        <v>0</v>
      </c>
      <c r="S147" s="37">
        <f t="shared" si="59"/>
        <v>0</v>
      </c>
      <c r="T147" s="37">
        <f t="shared" si="59"/>
        <v>3921</v>
      </c>
      <c r="U147" s="37">
        <f t="shared" si="59"/>
        <v>3921</v>
      </c>
      <c r="V147" s="37">
        <f t="shared" si="59"/>
        <v>10130</v>
      </c>
      <c r="W147" s="37">
        <f t="shared" si="59"/>
        <v>0</v>
      </c>
      <c r="X147" s="37">
        <f t="shared" si="59"/>
        <v>120</v>
      </c>
      <c r="Y147" s="37">
        <f t="shared" si="59"/>
        <v>10</v>
      </c>
      <c r="Z147" s="37">
        <f t="shared" si="59"/>
        <v>10743.222</v>
      </c>
      <c r="AA147" s="37">
        <f t="shared" si="59"/>
        <v>21018.218</v>
      </c>
      <c r="AB147" s="37">
        <f t="shared" si="59"/>
        <v>161953.38</v>
      </c>
      <c r="AC147" s="37">
        <f t="shared" si="59"/>
        <v>162013.38</v>
      </c>
      <c r="AD147" s="37">
        <f t="shared" si="59"/>
        <v>166649.29700000002</v>
      </c>
      <c r="AE147" s="37">
        <f t="shared" si="59"/>
        <v>0</v>
      </c>
      <c r="AF147" s="22"/>
      <c r="AG147" s="80">
        <f t="shared" si="57"/>
        <v>438404.999</v>
      </c>
      <c r="AH147" s="80">
        <f t="shared" si="54"/>
        <v>99059.1</v>
      </c>
      <c r="AI147" s="80">
        <f t="shared" si="55"/>
        <v>88716.18</v>
      </c>
    </row>
    <row r="148" spans="1:35" s="14" customFormat="1" ht="43.5" customHeight="1">
      <c r="A148" s="45" t="s">
        <v>58</v>
      </c>
      <c r="B148" s="36"/>
      <c r="C148" s="39"/>
      <c r="D148" s="39"/>
      <c r="E148" s="40"/>
      <c r="F148" s="40"/>
      <c r="G148" s="40"/>
      <c r="H148" s="41"/>
      <c r="I148" s="41"/>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15"/>
      <c r="AG148" s="80">
        <f t="shared" si="57"/>
        <v>0</v>
      </c>
      <c r="AH148" s="80">
        <f t="shared" si="54"/>
        <v>0</v>
      </c>
      <c r="AI148" s="80">
        <f t="shared" si="55"/>
        <v>0</v>
      </c>
    </row>
    <row r="149" spans="1:35" s="14" customFormat="1" ht="18.75">
      <c r="A149" s="18" t="s">
        <v>26</v>
      </c>
      <c r="B149" s="34">
        <f>B150+B151+B152+B153</f>
        <v>437566.899</v>
      </c>
      <c r="C149" s="34">
        <f>C150+C151+C152+C153</f>
        <v>270917.602</v>
      </c>
      <c r="D149" s="34">
        <f>D150+D151+D152+D153</f>
        <v>270917.602</v>
      </c>
      <c r="E149" s="34">
        <f>E150+E151+E152+E153</f>
        <v>270910.07800000004</v>
      </c>
      <c r="F149" s="40">
        <f>_xlfn.IFERROR(E149/B149*100,0)</f>
        <v>61.91283632722868</v>
      </c>
      <c r="G149" s="40">
        <f>_xlfn.IFERROR(E149/C149*100,0)</f>
        <v>99.99722277181533</v>
      </c>
      <c r="H149" s="41">
        <f>H150+H151+H152+H153</f>
        <v>0</v>
      </c>
      <c r="I149" s="41">
        <f aca="true" t="shared" si="60" ref="I149:AE149">I150+I151+I152+I153</f>
        <v>0</v>
      </c>
      <c r="J149" s="41">
        <f t="shared" si="60"/>
        <v>5560</v>
      </c>
      <c r="K149" s="41">
        <f t="shared" si="60"/>
        <v>5560</v>
      </c>
      <c r="L149" s="41">
        <f>L150+L151+L152+L153</f>
        <v>0</v>
      </c>
      <c r="M149" s="41">
        <f t="shared" si="60"/>
        <v>0</v>
      </c>
      <c r="N149" s="41">
        <f t="shared" si="60"/>
        <v>77500</v>
      </c>
      <c r="O149" s="41">
        <f>O155+O161</f>
        <v>77500</v>
      </c>
      <c r="P149" s="41">
        <f t="shared" si="60"/>
        <v>1250</v>
      </c>
      <c r="Q149" s="41">
        <f t="shared" si="60"/>
        <v>1147.48</v>
      </c>
      <c r="R149" s="41">
        <f t="shared" si="60"/>
        <v>0</v>
      </c>
      <c r="S149" s="41">
        <f t="shared" si="60"/>
        <v>0</v>
      </c>
      <c r="T149" s="41">
        <f t="shared" si="60"/>
        <v>3921</v>
      </c>
      <c r="U149" s="41">
        <f>U155+U161</f>
        <v>3921</v>
      </c>
      <c r="V149" s="41">
        <f t="shared" si="60"/>
        <v>10130</v>
      </c>
      <c r="W149" s="41">
        <f t="shared" si="60"/>
        <v>0</v>
      </c>
      <c r="X149" s="41">
        <f t="shared" si="60"/>
        <v>0</v>
      </c>
      <c r="Y149" s="41">
        <f t="shared" si="60"/>
        <v>0</v>
      </c>
      <c r="Z149" s="41">
        <f t="shared" si="60"/>
        <v>10603.222</v>
      </c>
      <c r="AA149" s="41">
        <f t="shared" si="60"/>
        <v>20828.218</v>
      </c>
      <c r="AB149" s="41">
        <f t="shared" si="60"/>
        <v>161953.38</v>
      </c>
      <c r="AC149" s="41">
        <f t="shared" si="60"/>
        <v>161953.38</v>
      </c>
      <c r="AD149" s="41">
        <f>AD155+AD161</f>
        <v>166649.29700000002</v>
      </c>
      <c r="AE149" s="41">
        <f t="shared" si="60"/>
        <v>0</v>
      </c>
      <c r="AF149" s="15"/>
      <c r="AG149" s="80">
        <f t="shared" si="57"/>
        <v>437566.89900000003</v>
      </c>
      <c r="AH149" s="80">
        <f t="shared" si="54"/>
        <v>98361</v>
      </c>
      <c r="AI149" s="80">
        <f t="shared" si="55"/>
        <v>88128.48</v>
      </c>
    </row>
    <row r="150" spans="1:35" s="14" customFormat="1" ht="18.75">
      <c r="A150" s="19" t="s">
        <v>18</v>
      </c>
      <c r="B150" s="35">
        <f aca="true" t="shared" si="61" ref="B150:E153">B156+B162</f>
        <v>0</v>
      </c>
      <c r="C150" s="35">
        <f t="shared" si="61"/>
        <v>0</v>
      </c>
      <c r="D150" s="35">
        <f t="shared" si="61"/>
        <v>0</v>
      </c>
      <c r="E150" s="35">
        <f t="shared" si="61"/>
        <v>0</v>
      </c>
      <c r="F150" s="39">
        <f>_xlfn.IFERROR(E150/B150*100,0)</f>
        <v>0</v>
      </c>
      <c r="G150" s="39">
        <f>_xlfn.IFERROR(E150/C150*100,0)</f>
        <v>0</v>
      </c>
      <c r="H150" s="38">
        <v>0</v>
      </c>
      <c r="I150" s="38">
        <v>0</v>
      </c>
      <c r="J150" s="38">
        <v>0</v>
      </c>
      <c r="K150" s="40"/>
      <c r="L150" s="38">
        <v>0</v>
      </c>
      <c r="M150" s="40"/>
      <c r="N150" s="38">
        <v>0</v>
      </c>
      <c r="O150" s="40"/>
      <c r="P150" s="38">
        <v>0</v>
      </c>
      <c r="Q150" s="40"/>
      <c r="R150" s="38">
        <v>0</v>
      </c>
      <c r="S150" s="40"/>
      <c r="T150" s="38">
        <v>0</v>
      </c>
      <c r="U150" s="40"/>
      <c r="V150" s="38">
        <v>0</v>
      </c>
      <c r="W150" s="40"/>
      <c r="X150" s="38">
        <v>0</v>
      </c>
      <c r="Y150" s="40"/>
      <c r="Z150" s="38">
        <v>0</v>
      </c>
      <c r="AA150" s="40"/>
      <c r="AB150" s="38">
        <v>0</v>
      </c>
      <c r="AC150" s="40"/>
      <c r="AD150" s="38">
        <v>0</v>
      </c>
      <c r="AE150" s="40"/>
      <c r="AF150" s="15"/>
      <c r="AG150" s="80">
        <f t="shared" si="57"/>
        <v>0</v>
      </c>
      <c r="AH150" s="80">
        <f t="shared" si="54"/>
        <v>0</v>
      </c>
      <c r="AI150" s="80">
        <f t="shared" si="55"/>
        <v>0</v>
      </c>
    </row>
    <row r="151" spans="1:35" s="14" customFormat="1" ht="18.75">
      <c r="A151" s="19" t="s">
        <v>19</v>
      </c>
      <c r="B151" s="35">
        <f t="shared" si="61"/>
        <v>106.899</v>
      </c>
      <c r="C151" s="35">
        <f t="shared" si="61"/>
        <v>11.172</v>
      </c>
      <c r="D151" s="35">
        <f t="shared" si="61"/>
        <v>11.172</v>
      </c>
      <c r="E151" s="35">
        <f t="shared" si="61"/>
        <v>11.172</v>
      </c>
      <c r="F151" s="39">
        <f>_xlfn.IFERROR(E151/B151*100,0)</f>
        <v>10.45098644514916</v>
      </c>
      <c r="G151" s="39">
        <f>_xlfn.IFERROR(E151/C151*100,0)</f>
        <v>100</v>
      </c>
      <c r="H151" s="38">
        <v>0</v>
      </c>
      <c r="I151" s="38">
        <v>0</v>
      </c>
      <c r="J151" s="38">
        <v>0</v>
      </c>
      <c r="K151" s="40"/>
      <c r="L151" s="38">
        <v>0</v>
      </c>
      <c r="M151" s="40"/>
      <c r="N151" s="38">
        <v>0</v>
      </c>
      <c r="O151" s="40"/>
      <c r="P151" s="38">
        <v>0</v>
      </c>
      <c r="Q151" s="40"/>
      <c r="R151" s="38">
        <v>0</v>
      </c>
      <c r="S151" s="40"/>
      <c r="T151" s="38">
        <v>0</v>
      </c>
      <c r="U151" s="40"/>
      <c r="V151" s="38">
        <v>0</v>
      </c>
      <c r="W151" s="40"/>
      <c r="X151" s="38">
        <v>0</v>
      </c>
      <c r="Y151" s="40"/>
      <c r="Z151" s="38">
        <f>Z157+Z163</f>
        <v>11.172</v>
      </c>
      <c r="AA151" s="39">
        <f>AA157+AA163</f>
        <v>11.172</v>
      </c>
      <c r="AB151" s="38">
        <v>0</v>
      </c>
      <c r="AC151" s="40"/>
      <c r="AD151" s="38">
        <f>AD157+AD163</f>
        <v>95.727</v>
      </c>
      <c r="AE151" s="40"/>
      <c r="AF151" s="15"/>
      <c r="AG151" s="80">
        <f t="shared" si="57"/>
        <v>106.899</v>
      </c>
      <c r="AH151" s="80">
        <f t="shared" si="54"/>
        <v>0</v>
      </c>
      <c r="AI151" s="80">
        <f t="shared" si="55"/>
        <v>0</v>
      </c>
    </row>
    <row r="152" spans="1:35" s="14" customFormat="1" ht="18.75">
      <c r="A152" s="19" t="s">
        <v>20</v>
      </c>
      <c r="B152" s="35">
        <f t="shared" si="61"/>
        <v>0</v>
      </c>
      <c r="C152" s="35">
        <f t="shared" si="61"/>
        <v>0</v>
      </c>
      <c r="D152" s="35">
        <f t="shared" si="61"/>
        <v>0</v>
      </c>
      <c r="E152" s="35">
        <f t="shared" si="61"/>
        <v>0</v>
      </c>
      <c r="F152" s="39">
        <f>_xlfn.IFERROR(E152/B152*100,0)</f>
        <v>0</v>
      </c>
      <c r="G152" s="39">
        <f>_xlfn.IFERROR(E152/C152*100,0)</f>
        <v>0</v>
      </c>
      <c r="H152" s="38">
        <v>0</v>
      </c>
      <c r="I152" s="38">
        <v>0</v>
      </c>
      <c r="J152" s="38">
        <v>0</v>
      </c>
      <c r="K152" s="40"/>
      <c r="L152" s="38">
        <v>0</v>
      </c>
      <c r="M152" s="40"/>
      <c r="N152" s="38">
        <v>0</v>
      </c>
      <c r="O152" s="40"/>
      <c r="P152" s="38">
        <v>0</v>
      </c>
      <c r="Q152" s="40"/>
      <c r="R152" s="38">
        <v>0</v>
      </c>
      <c r="S152" s="40"/>
      <c r="T152" s="38">
        <v>0</v>
      </c>
      <c r="U152" s="40"/>
      <c r="V152" s="38">
        <v>0</v>
      </c>
      <c r="W152" s="40"/>
      <c r="X152" s="38">
        <v>0</v>
      </c>
      <c r="Y152" s="40"/>
      <c r="Z152" s="38">
        <v>0</v>
      </c>
      <c r="AA152" s="39"/>
      <c r="AB152" s="38">
        <v>0</v>
      </c>
      <c r="AC152" s="40"/>
      <c r="AD152" s="38">
        <v>0</v>
      </c>
      <c r="AE152" s="40"/>
      <c r="AF152" s="15"/>
      <c r="AG152" s="80">
        <f t="shared" si="57"/>
        <v>0</v>
      </c>
      <c r="AH152" s="80">
        <f t="shared" si="54"/>
        <v>0</v>
      </c>
      <c r="AI152" s="80">
        <f t="shared" si="55"/>
        <v>0</v>
      </c>
    </row>
    <row r="153" spans="1:35" s="14" customFormat="1" ht="18.75">
      <c r="A153" s="19" t="s">
        <v>21</v>
      </c>
      <c r="B153" s="35">
        <f t="shared" si="61"/>
        <v>437460</v>
      </c>
      <c r="C153" s="39">
        <f>C159+C165</f>
        <v>270906.43</v>
      </c>
      <c r="D153" s="39">
        <f>D159+D165</f>
        <v>270906.43</v>
      </c>
      <c r="E153" s="39">
        <f>E159+E165</f>
        <v>270898.906</v>
      </c>
      <c r="F153" s="39">
        <f>_xlfn.IFERROR(E153/B153*100,0)</f>
        <v>61.92541169478353</v>
      </c>
      <c r="G153" s="39">
        <f>_xlfn.IFERROR(E153/C153*100,0)</f>
        <v>99.9972226572843</v>
      </c>
      <c r="H153" s="38">
        <f>H159+H165</f>
        <v>0</v>
      </c>
      <c r="I153" s="38">
        <f>I159+I165</f>
        <v>0</v>
      </c>
      <c r="J153" s="38">
        <f>J159+J165</f>
        <v>5560</v>
      </c>
      <c r="K153" s="39">
        <f>K159+K165</f>
        <v>5560</v>
      </c>
      <c r="L153" s="38">
        <v>0</v>
      </c>
      <c r="M153" s="40"/>
      <c r="N153" s="38">
        <f>N159+N165</f>
        <v>77500</v>
      </c>
      <c r="O153" s="39">
        <f>O159+O165</f>
        <v>77500</v>
      </c>
      <c r="P153" s="38">
        <f>P159+P165</f>
        <v>1250</v>
      </c>
      <c r="Q153" s="39">
        <f>Q159+Q165</f>
        <v>1147.48</v>
      </c>
      <c r="R153" s="38">
        <v>0</v>
      </c>
      <c r="S153" s="40"/>
      <c r="T153" s="38">
        <f>T159+T165</f>
        <v>3921</v>
      </c>
      <c r="U153" s="40">
        <f>U159+U165</f>
        <v>3921</v>
      </c>
      <c r="V153" s="38">
        <f>V159+V165</f>
        <v>10130</v>
      </c>
      <c r="W153" s="40"/>
      <c r="X153" s="38">
        <v>0</v>
      </c>
      <c r="Y153" s="40"/>
      <c r="Z153" s="38">
        <f>Z159+Z165</f>
        <v>10592.05</v>
      </c>
      <c r="AA153" s="39">
        <f>AA159+AA165</f>
        <v>20817.046000000002</v>
      </c>
      <c r="AB153" s="38">
        <f>AB159+AB165</f>
        <v>161953.38</v>
      </c>
      <c r="AC153" s="39">
        <f>AC159+AC165</f>
        <v>161953.38</v>
      </c>
      <c r="AD153" s="38">
        <f>AD159+AD165</f>
        <v>166553.57</v>
      </c>
      <c r="AE153" s="40"/>
      <c r="AF153" s="15"/>
      <c r="AG153" s="80">
        <f t="shared" si="57"/>
        <v>437460</v>
      </c>
      <c r="AH153" s="80">
        <f t="shared" si="54"/>
        <v>98361</v>
      </c>
      <c r="AI153" s="80">
        <f t="shared" si="55"/>
        <v>88128.48</v>
      </c>
    </row>
    <row r="154" spans="1:35" ht="282.75" customHeight="1">
      <c r="A154" s="58" t="s">
        <v>84</v>
      </c>
      <c r="B154" s="36"/>
      <c r="C154" s="39"/>
      <c r="D154" s="39"/>
      <c r="E154" s="40"/>
      <c r="F154" s="40"/>
      <c r="G154" s="40"/>
      <c r="H154" s="41"/>
      <c r="I154" s="41"/>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96" t="s">
        <v>93</v>
      </c>
      <c r="AG154" s="80">
        <f t="shared" si="57"/>
        <v>0</v>
      </c>
      <c r="AH154" s="80">
        <f t="shared" si="54"/>
        <v>0</v>
      </c>
      <c r="AI154" s="80">
        <f t="shared" si="55"/>
        <v>0</v>
      </c>
    </row>
    <row r="155" spans="1:35" ht="18.75">
      <c r="A155" s="15" t="s">
        <v>26</v>
      </c>
      <c r="B155" s="36">
        <f>B156+B157+B158+B159</f>
        <v>168088.699</v>
      </c>
      <c r="C155" s="40">
        <f>C156+C157+C158+C159</f>
        <v>133670.41199999998</v>
      </c>
      <c r="D155" s="40">
        <f>D156+D157+D158+D159</f>
        <v>133670.41199999998</v>
      </c>
      <c r="E155" s="40">
        <f>E156+E157+E158+E159</f>
        <v>133670.408</v>
      </c>
      <c r="F155" s="40">
        <f>_xlfn.IFERROR(E155/B155*100,0)</f>
        <v>79.52373288343436</v>
      </c>
      <c r="G155" s="40">
        <f>_xlfn.IFERROR(E155/C155*100,0)</f>
        <v>99.99999700756516</v>
      </c>
      <c r="H155" s="41">
        <f>H156+H157+H158+H159</f>
        <v>0</v>
      </c>
      <c r="I155" s="41">
        <f aca="true" t="shared" si="62" ref="I155:AE155">I156+I157+I158+I159</f>
        <v>0</v>
      </c>
      <c r="J155" s="41">
        <f t="shared" si="62"/>
        <v>0</v>
      </c>
      <c r="K155" s="41">
        <f t="shared" si="62"/>
        <v>0</v>
      </c>
      <c r="L155" s="41">
        <f t="shared" si="62"/>
        <v>0</v>
      </c>
      <c r="M155" s="41">
        <f t="shared" si="62"/>
        <v>0</v>
      </c>
      <c r="N155" s="41">
        <f t="shared" si="62"/>
        <v>77500</v>
      </c>
      <c r="O155" s="41">
        <f t="shared" si="62"/>
        <v>77500</v>
      </c>
      <c r="P155" s="41">
        <f t="shared" si="62"/>
        <v>0</v>
      </c>
      <c r="Q155" s="41">
        <f t="shared" si="62"/>
        <v>0</v>
      </c>
      <c r="R155" s="41">
        <f t="shared" si="62"/>
        <v>0</v>
      </c>
      <c r="S155" s="41">
        <f t="shared" si="62"/>
        <v>0</v>
      </c>
      <c r="T155" s="41">
        <f t="shared" si="62"/>
        <v>3921</v>
      </c>
      <c r="U155" s="41">
        <f t="shared" si="62"/>
        <v>3921</v>
      </c>
      <c r="V155" s="41">
        <f t="shared" si="62"/>
        <v>0</v>
      </c>
      <c r="W155" s="41">
        <f t="shared" si="62"/>
        <v>0</v>
      </c>
      <c r="X155" s="41">
        <f t="shared" si="62"/>
        <v>0</v>
      </c>
      <c r="Y155" s="41">
        <f t="shared" si="62"/>
        <v>0</v>
      </c>
      <c r="Z155" s="41">
        <f t="shared" si="62"/>
        <v>10603.222</v>
      </c>
      <c r="AA155" s="41">
        <f t="shared" si="62"/>
        <v>10603.218</v>
      </c>
      <c r="AB155" s="41">
        <f t="shared" si="62"/>
        <v>41646.19</v>
      </c>
      <c r="AC155" s="41">
        <f t="shared" si="62"/>
        <v>41646.19</v>
      </c>
      <c r="AD155" s="41">
        <f>AD156+AD157+AD158+AD159</f>
        <v>34418.287000000004</v>
      </c>
      <c r="AE155" s="41">
        <f t="shared" si="62"/>
        <v>0</v>
      </c>
      <c r="AF155" s="97"/>
      <c r="AG155" s="80">
        <f t="shared" si="57"/>
        <v>168088.69900000002</v>
      </c>
      <c r="AH155" s="80">
        <f t="shared" si="54"/>
        <v>81421</v>
      </c>
      <c r="AI155" s="80">
        <f t="shared" si="55"/>
        <v>81421</v>
      </c>
    </row>
    <row r="156" spans="1:35" ht="18.75">
      <c r="A156" s="20" t="s">
        <v>18</v>
      </c>
      <c r="B156" s="33">
        <f>H156+J156+L156+N156+P156+R156+T156+V156+X156+Z156+AB156+AD156</f>
        <v>0</v>
      </c>
      <c r="C156" s="39">
        <f>H156</f>
        <v>0</v>
      </c>
      <c r="D156" s="39">
        <v>0</v>
      </c>
      <c r="E156" s="39">
        <v>0</v>
      </c>
      <c r="F156" s="39">
        <f>_xlfn.IFERROR(E156/B156*100,0)</f>
        <v>0</v>
      </c>
      <c r="G156" s="39">
        <f>_xlfn.IFERROR(E156/C156*100,0)</f>
        <v>0</v>
      </c>
      <c r="H156" s="38">
        <v>0</v>
      </c>
      <c r="I156" s="38">
        <v>0</v>
      </c>
      <c r="J156" s="39"/>
      <c r="K156" s="39"/>
      <c r="L156" s="39">
        <v>0</v>
      </c>
      <c r="M156" s="40"/>
      <c r="N156" s="39">
        <v>0</v>
      </c>
      <c r="O156" s="40"/>
      <c r="P156" s="39">
        <v>0</v>
      </c>
      <c r="Q156" s="40"/>
      <c r="R156" s="39">
        <v>0</v>
      </c>
      <c r="S156" s="40"/>
      <c r="T156" s="39">
        <v>0</v>
      </c>
      <c r="U156" s="40"/>
      <c r="V156" s="39">
        <v>0</v>
      </c>
      <c r="W156" s="40"/>
      <c r="X156" s="39">
        <v>0</v>
      </c>
      <c r="Y156" s="40"/>
      <c r="Z156" s="39">
        <v>0</v>
      </c>
      <c r="AA156" s="40"/>
      <c r="AB156" s="39">
        <v>0</v>
      </c>
      <c r="AC156" s="40"/>
      <c r="AD156" s="39">
        <v>0</v>
      </c>
      <c r="AE156" s="40"/>
      <c r="AF156" s="97"/>
      <c r="AG156" s="80">
        <f t="shared" si="57"/>
        <v>0</v>
      </c>
      <c r="AH156" s="80">
        <f t="shared" si="54"/>
        <v>0</v>
      </c>
      <c r="AI156" s="80">
        <f t="shared" si="55"/>
        <v>0</v>
      </c>
    </row>
    <row r="157" spans="1:35" ht="18.75">
      <c r="A157" s="20" t="s">
        <v>19</v>
      </c>
      <c r="B157" s="33">
        <f>H157+J157+L157+N157+P157+R157+T157+V157+X157+Z157+AB157+AD157</f>
        <v>18.699</v>
      </c>
      <c r="C157" s="39">
        <f>H157+J157+L157+N157+P157+R157+T157+V157+X157+Z157+AB157</f>
        <v>11.172</v>
      </c>
      <c r="D157" s="39">
        <f>C157</f>
        <v>11.172</v>
      </c>
      <c r="E157" s="39">
        <f>I157+K157+M157+O157+Q157+S157+U157+W157+Y157+AA157+AC157+AE157</f>
        <v>11.172</v>
      </c>
      <c r="F157" s="39">
        <f>_xlfn.IFERROR(E157/B157*100,0)</f>
        <v>59.74651050858334</v>
      </c>
      <c r="G157" s="39">
        <f>_xlfn.IFERROR(E157/C157*100,0)</f>
        <v>100</v>
      </c>
      <c r="H157" s="38">
        <v>0</v>
      </c>
      <c r="I157" s="38">
        <v>0</v>
      </c>
      <c r="J157" s="39"/>
      <c r="K157" s="39"/>
      <c r="L157" s="39">
        <v>0</v>
      </c>
      <c r="M157" s="40"/>
      <c r="N157" s="39">
        <v>0</v>
      </c>
      <c r="O157" s="39">
        <v>0</v>
      </c>
      <c r="P157" s="39">
        <v>0</v>
      </c>
      <c r="Q157" s="40"/>
      <c r="R157" s="39">
        <v>0</v>
      </c>
      <c r="S157" s="40"/>
      <c r="T157" s="39">
        <v>0</v>
      </c>
      <c r="U157" s="40"/>
      <c r="V157" s="39">
        <v>0</v>
      </c>
      <c r="W157" s="40"/>
      <c r="X157" s="39">
        <v>0</v>
      </c>
      <c r="Y157" s="40"/>
      <c r="Z157" s="38">
        <v>11.172</v>
      </c>
      <c r="AA157" s="39">
        <v>11.172</v>
      </c>
      <c r="AB157" s="39">
        <v>0</v>
      </c>
      <c r="AC157" s="40"/>
      <c r="AD157" s="38">
        <v>7.527</v>
      </c>
      <c r="AE157" s="40"/>
      <c r="AF157" s="97"/>
      <c r="AG157" s="80">
        <f t="shared" si="57"/>
        <v>18.699</v>
      </c>
      <c r="AH157" s="80">
        <f t="shared" si="54"/>
        <v>0</v>
      </c>
      <c r="AI157" s="80">
        <f t="shared" si="55"/>
        <v>0</v>
      </c>
    </row>
    <row r="158" spans="1:35" ht="18.75">
      <c r="A158" s="20" t="s">
        <v>20</v>
      </c>
      <c r="B158" s="33">
        <f>H158+J158+L158+N158+P158+R158+T158+V158+X158+Z158+AB158+AD158</f>
        <v>0</v>
      </c>
      <c r="C158" s="39">
        <f>H158</f>
        <v>0</v>
      </c>
      <c r="D158" s="39">
        <v>0</v>
      </c>
      <c r="E158" s="39">
        <v>0</v>
      </c>
      <c r="F158" s="39">
        <f>_xlfn.IFERROR(E158/B158*100,0)</f>
        <v>0</v>
      </c>
      <c r="G158" s="39">
        <f>_xlfn.IFERROR(E158/C158*100,0)</f>
        <v>0</v>
      </c>
      <c r="H158" s="38">
        <v>0</v>
      </c>
      <c r="I158" s="38">
        <v>0</v>
      </c>
      <c r="J158" s="39"/>
      <c r="K158" s="39"/>
      <c r="L158" s="39">
        <v>0</v>
      </c>
      <c r="M158" s="40"/>
      <c r="N158" s="39">
        <v>0</v>
      </c>
      <c r="O158" s="40"/>
      <c r="P158" s="39">
        <v>0</v>
      </c>
      <c r="Q158" s="40"/>
      <c r="R158" s="39">
        <v>0</v>
      </c>
      <c r="S158" s="40"/>
      <c r="T158" s="39">
        <v>0</v>
      </c>
      <c r="U158" s="40"/>
      <c r="V158" s="39">
        <v>0</v>
      </c>
      <c r="W158" s="40"/>
      <c r="X158" s="39">
        <v>0</v>
      </c>
      <c r="Y158" s="40"/>
      <c r="Z158" s="39">
        <v>0</v>
      </c>
      <c r="AA158" s="40"/>
      <c r="AB158" s="39">
        <v>0</v>
      </c>
      <c r="AC158" s="40"/>
      <c r="AD158" s="39">
        <v>0</v>
      </c>
      <c r="AE158" s="40"/>
      <c r="AF158" s="97"/>
      <c r="AG158" s="80">
        <f t="shared" si="57"/>
        <v>0</v>
      </c>
      <c r="AH158" s="80">
        <f t="shared" si="54"/>
        <v>0</v>
      </c>
      <c r="AI158" s="80">
        <f t="shared" si="55"/>
        <v>0</v>
      </c>
    </row>
    <row r="159" spans="1:35" ht="22.5" customHeight="1">
      <c r="A159" s="20" t="s">
        <v>21</v>
      </c>
      <c r="B159" s="33">
        <f>H159+J159+L159+N159+P159+R159+T159+V159+X159+Z159+AB159+AD159</f>
        <v>168070</v>
      </c>
      <c r="C159" s="39">
        <f>H159+J159+L159+N159+T159+V159+X159+Z159+AB159</f>
        <v>133659.24</v>
      </c>
      <c r="D159" s="39">
        <f>C159</f>
        <v>133659.24</v>
      </c>
      <c r="E159" s="39">
        <f>I159+K159+M159+O159+Q159+S159+U159+W159+Y159+AA159+AC159++AE159</f>
        <v>133659.236</v>
      </c>
      <c r="F159" s="39">
        <f>_xlfn.IFERROR(E159/B159*100,0)</f>
        <v>79.52593324210152</v>
      </c>
      <c r="G159" s="39">
        <f>_xlfn.IFERROR(E159/C159*100,0)</f>
        <v>99.99999700731503</v>
      </c>
      <c r="H159" s="38">
        <v>0</v>
      </c>
      <c r="I159" s="38">
        <v>0</v>
      </c>
      <c r="J159" s="39"/>
      <c r="K159" s="39"/>
      <c r="L159" s="39">
        <v>0</v>
      </c>
      <c r="M159" s="40"/>
      <c r="N159" s="39">
        <v>77500</v>
      </c>
      <c r="O159" s="39">
        <v>77500</v>
      </c>
      <c r="P159" s="39">
        <v>0</v>
      </c>
      <c r="Q159" s="40"/>
      <c r="R159" s="39">
        <v>0</v>
      </c>
      <c r="S159" s="40"/>
      <c r="T159" s="39">
        <v>3921</v>
      </c>
      <c r="U159" s="39">
        <v>3921</v>
      </c>
      <c r="V159" s="39">
        <v>0</v>
      </c>
      <c r="W159" s="40"/>
      <c r="X159" s="39">
        <v>0</v>
      </c>
      <c r="Y159" s="40"/>
      <c r="Z159" s="39">
        <v>10592.05</v>
      </c>
      <c r="AA159" s="38">
        <v>10592.046</v>
      </c>
      <c r="AB159" s="39">
        <v>41646.19</v>
      </c>
      <c r="AC159" s="39">
        <v>41646.19</v>
      </c>
      <c r="AD159" s="39">
        <v>34410.76</v>
      </c>
      <c r="AE159" s="40"/>
      <c r="AF159" s="98"/>
      <c r="AG159" s="80">
        <f t="shared" si="57"/>
        <v>168070</v>
      </c>
      <c r="AH159" s="80">
        <f t="shared" si="54"/>
        <v>81421</v>
      </c>
      <c r="AI159" s="80">
        <f t="shared" si="55"/>
        <v>81421</v>
      </c>
    </row>
    <row r="160" spans="1:35" ht="409.5" customHeight="1">
      <c r="A160" s="58" t="s">
        <v>85</v>
      </c>
      <c r="B160" s="36"/>
      <c r="C160" s="39"/>
      <c r="D160" s="39"/>
      <c r="E160" s="40"/>
      <c r="F160" s="40"/>
      <c r="G160" s="40"/>
      <c r="H160" s="41"/>
      <c r="I160" s="41"/>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96" t="s">
        <v>92</v>
      </c>
      <c r="AG160" s="80">
        <f t="shared" si="57"/>
        <v>0</v>
      </c>
      <c r="AH160" s="80">
        <f t="shared" si="54"/>
        <v>0</v>
      </c>
      <c r="AI160" s="80">
        <f t="shared" si="55"/>
        <v>0</v>
      </c>
    </row>
    <row r="161" spans="1:35" ht="18.75">
      <c r="A161" s="15" t="s">
        <v>26</v>
      </c>
      <c r="B161" s="36">
        <f>B162+B163+B164+B165</f>
        <v>269478.2</v>
      </c>
      <c r="C161" s="40">
        <f>C162+C163+C164+C165</f>
        <v>137247.19</v>
      </c>
      <c r="D161" s="40">
        <f>D162+D163+D164+D165</f>
        <v>137247.19</v>
      </c>
      <c r="E161" s="40">
        <f>E162+E163+E164+E165</f>
        <v>137239.67</v>
      </c>
      <c r="F161" s="40">
        <f>_xlfn.IFERROR(E161/B161*100,0)</f>
        <v>50.927930348354714</v>
      </c>
      <c r="G161" s="40">
        <f>_xlfn.IFERROR(E161/C161*100,0)</f>
        <v>99.99452083499853</v>
      </c>
      <c r="H161" s="41">
        <f>H162+H163+H164+H165</f>
        <v>0</v>
      </c>
      <c r="I161" s="41">
        <f>I162+I163+I164+I165</f>
        <v>0</v>
      </c>
      <c r="J161" s="41">
        <f>J162+J163+J164+J165</f>
        <v>5560</v>
      </c>
      <c r="K161" s="41">
        <f>K162+K163+K164+K165</f>
        <v>5560</v>
      </c>
      <c r="L161" s="41">
        <v>0</v>
      </c>
      <c r="M161" s="41">
        <f aca="true" t="shared" si="63" ref="M161:AE161">M162+M163+M164+M165</f>
        <v>0</v>
      </c>
      <c r="N161" s="41">
        <f t="shared" si="63"/>
        <v>0</v>
      </c>
      <c r="O161" s="41">
        <f t="shared" si="63"/>
        <v>0</v>
      </c>
      <c r="P161" s="41">
        <f t="shared" si="63"/>
        <v>1250</v>
      </c>
      <c r="Q161" s="41">
        <f t="shared" si="63"/>
        <v>1147.48</v>
      </c>
      <c r="R161" s="41">
        <f t="shared" si="63"/>
        <v>0</v>
      </c>
      <c r="S161" s="41">
        <f t="shared" si="63"/>
        <v>0</v>
      </c>
      <c r="T161" s="41">
        <f t="shared" si="63"/>
        <v>0</v>
      </c>
      <c r="U161" s="41">
        <f t="shared" si="63"/>
        <v>0</v>
      </c>
      <c r="V161" s="41">
        <f t="shared" si="63"/>
        <v>10130</v>
      </c>
      <c r="W161" s="41">
        <f t="shared" si="63"/>
        <v>0</v>
      </c>
      <c r="X161" s="41">
        <f t="shared" si="63"/>
        <v>0</v>
      </c>
      <c r="Y161" s="41">
        <f t="shared" si="63"/>
        <v>0</v>
      </c>
      <c r="Z161" s="41">
        <f t="shared" si="63"/>
        <v>0</v>
      </c>
      <c r="AA161" s="41">
        <f t="shared" si="63"/>
        <v>10225</v>
      </c>
      <c r="AB161" s="41">
        <f t="shared" si="63"/>
        <v>120307.19</v>
      </c>
      <c r="AC161" s="41">
        <f t="shared" si="63"/>
        <v>120307.19</v>
      </c>
      <c r="AD161" s="41">
        <f t="shared" si="63"/>
        <v>132231.01</v>
      </c>
      <c r="AE161" s="41">
        <f t="shared" si="63"/>
        <v>0</v>
      </c>
      <c r="AF161" s="97"/>
      <c r="AG161" s="80">
        <f t="shared" si="57"/>
        <v>269478.2</v>
      </c>
      <c r="AH161" s="80">
        <f t="shared" si="54"/>
        <v>16940</v>
      </c>
      <c r="AI161" s="80">
        <f t="shared" si="55"/>
        <v>6707.48</v>
      </c>
    </row>
    <row r="162" spans="1:35" ht="18.75">
      <c r="A162" s="20" t="s">
        <v>18</v>
      </c>
      <c r="B162" s="33">
        <f>H162+J162+L162+N162+P162+R162+T162+V162+X162+Z162+AB162+AD162</f>
        <v>0</v>
      </c>
      <c r="C162" s="39">
        <f>H162</f>
        <v>0</v>
      </c>
      <c r="D162" s="39">
        <v>0</v>
      </c>
      <c r="E162" s="39">
        <v>0</v>
      </c>
      <c r="F162" s="39">
        <f>_xlfn.IFERROR(E162/B162*100,0)</f>
        <v>0</v>
      </c>
      <c r="G162" s="39">
        <f>_xlfn.IFERROR(E162/C162*100,0)</f>
        <v>0</v>
      </c>
      <c r="H162" s="38">
        <v>0</v>
      </c>
      <c r="I162" s="38">
        <v>0</v>
      </c>
      <c r="J162" s="39">
        <v>0</v>
      </c>
      <c r="K162" s="39">
        <v>0</v>
      </c>
      <c r="L162" s="39">
        <v>0</v>
      </c>
      <c r="M162" s="40"/>
      <c r="N162" s="39">
        <v>0</v>
      </c>
      <c r="O162" s="40"/>
      <c r="P162" s="39">
        <v>0</v>
      </c>
      <c r="Q162" s="40"/>
      <c r="R162" s="39">
        <v>0</v>
      </c>
      <c r="S162" s="40"/>
      <c r="T162" s="39">
        <v>0</v>
      </c>
      <c r="U162" s="40"/>
      <c r="V162" s="39">
        <v>0</v>
      </c>
      <c r="W162" s="40"/>
      <c r="X162" s="39">
        <v>0</v>
      </c>
      <c r="Y162" s="40"/>
      <c r="Z162" s="39">
        <v>0</v>
      </c>
      <c r="AA162" s="40"/>
      <c r="AB162" s="39">
        <v>0</v>
      </c>
      <c r="AC162" s="40"/>
      <c r="AD162" s="39">
        <v>0</v>
      </c>
      <c r="AE162" s="40"/>
      <c r="AF162" s="97"/>
      <c r="AG162" s="80">
        <f t="shared" si="57"/>
        <v>0</v>
      </c>
      <c r="AH162" s="80">
        <f t="shared" si="54"/>
        <v>0</v>
      </c>
      <c r="AI162" s="80">
        <f t="shared" si="55"/>
        <v>0</v>
      </c>
    </row>
    <row r="163" spans="1:35" ht="18.75">
      <c r="A163" s="20" t="s">
        <v>19</v>
      </c>
      <c r="B163" s="33">
        <f>H163+J163+L163+N163+P163+R163+T163+V163+X163+Z163+AB163+AD163</f>
        <v>88.2</v>
      </c>
      <c r="C163" s="39">
        <f>H163+J163+L163+N163+P163+R163+T163+V163+X163+Z163+AB163</f>
        <v>0</v>
      </c>
      <c r="D163" s="39">
        <f>C163</f>
        <v>0</v>
      </c>
      <c r="E163" s="39">
        <f>I163+K163+M163+O163+Q163+S163+U163+W163+Y163+AA163+AC163+AE163</f>
        <v>0</v>
      </c>
      <c r="F163" s="39">
        <f>_xlfn.IFERROR(E163/B163*100,0)</f>
        <v>0</v>
      </c>
      <c r="G163" s="39">
        <f>_xlfn.IFERROR(E163/C163*100,0)</f>
        <v>0</v>
      </c>
      <c r="H163" s="38">
        <v>0</v>
      </c>
      <c r="I163" s="38">
        <v>0</v>
      </c>
      <c r="J163" s="39">
        <v>0</v>
      </c>
      <c r="K163" s="39">
        <v>0</v>
      </c>
      <c r="L163" s="39">
        <v>0</v>
      </c>
      <c r="M163" s="40"/>
      <c r="N163" s="39">
        <v>0</v>
      </c>
      <c r="O163" s="40"/>
      <c r="P163" s="39">
        <v>0</v>
      </c>
      <c r="Q163" s="40"/>
      <c r="R163" s="39">
        <v>0</v>
      </c>
      <c r="S163" s="40"/>
      <c r="T163" s="39">
        <v>0</v>
      </c>
      <c r="U163" s="40"/>
      <c r="V163" s="39">
        <v>0</v>
      </c>
      <c r="W163" s="40"/>
      <c r="X163" s="39">
        <v>0</v>
      </c>
      <c r="Y163" s="40"/>
      <c r="Z163" s="39">
        <v>0</v>
      </c>
      <c r="AA163" s="39">
        <v>0</v>
      </c>
      <c r="AB163" s="39">
        <v>0</v>
      </c>
      <c r="AC163" s="40"/>
      <c r="AD163" s="39">
        <v>88.2</v>
      </c>
      <c r="AE163" s="40"/>
      <c r="AF163" s="97"/>
      <c r="AG163" s="80">
        <f t="shared" si="57"/>
        <v>88.2</v>
      </c>
      <c r="AH163" s="80">
        <f t="shared" si="54"/>
        <v>0</v>
      </c>
      <c r="AI163" s="80">
        <f t="shared" si="55"/>
        <v>0</v>
      </c>
    </row>
    <row r="164" spans="1:35" ht="18.75">
      <c r="A164" s="20" t="s">
        <v>20</v>
      </c>
      <c r="B164" s="33">
        <f>H164+J164+L164+N164+P164+R164+T164+V164+X164+Z164+AB164+AD164</f>
        <v>0</v>
      </c>
      <c r="C164" s="39">
        <f>H164</f>
        <v>0</v>
      </c>
      <c r="D164" s="39">
        <v>0</v>
      </c>
      <c r="E164" s="39">
        <v>0</v>
      </c>
      <c r="F164" s="39">
        <f>_xlfn.IFERROR(E164/B164*100,0)</f>
        <v>0</v>
      </c>
      <c r="G164" s="39">
        <f>_xlfn.IFERROR(E164/C164*100,0)</f>
        <v>0</v>
      </c>
      <c r="H164" s="38">
        <v>0</v>
      </c>
      <c r="I164" s="38">
        <v>0</v>
      </c>
      <c r="J164" s="39">
        <v>0</v>
      </c>
      <c r="K164" s="39">
        <v>0</v>
      </c>
      <c r="L164" s="39">
        <v>0</v>
      </c>
      <c r="M164" s="40"/>
      <c r="N164" s="39">
        <v>0</v>
      </c>
      <c r="O164" s="40"/>
      <c r="P164" s="39">
        <v>0</v>
      </c>
      <c r="Q164" s="40"/>
      <c r="R164" s="39">
        <v>0</v>
      </c>
      <c r="S164" s="40"/>
      <c r="T164" s="39">
        <v>0</v>
      </c>
      <c r="U164" s="40"/>
      <c r="V164" s="39">
        <v>0</v>
      </c>
      <c r="W164" s="40"/>
      <c r="X164" s="39">
        <v>0</v>
      </c>
      <c r="Y164" s="40"/>
      <c r="Z164" s="39">
        <v>0</v>
      </c>
      <c r="AA164" s="39"/>
      <c r="AB164" s="39">
        <v>0</v>
      </c>
      <c r="AC164" s="40"/>
      <c r="AD164" s="39">
        <v>0</v>
      </c>
      <c r="AE164" s="40"/>
      <c r="AF164" s="97"/>
      <c r="AG164" s="80">
        <f t="shared" si="57"/>
        <v>0</v>
      </c>
      <c r="AH164" s="80">
        <f t="shared" si="54"/>
        <v>0</v>
      </c>
      <c r="AI164" s="80">
        <f t="shared" si="55"/>
        <v>0</v>
      </c>
    </row>
    <row r="165" spans="1:35" ht="99" customHeight="1">
      <c r="A165" s="58" t="s">
        <v>21</v>
      </c>
      <c r="B165" s="64">
        <f>H165+J165+L165+N165+P165+R165+T165+V165+X165+Z165+AB165+AD165</f>
        <v>269390</v>
      </c>
      <c r="C165" s="66">
        <f>H165+J165+L165+N165+P165+R165+T165+V165+X165+Z165+AB165</f>
        <v>137247.19</v>
      </c>
      <c r="D165" s="66">
        <f>C165</f>
        <v>137247.19</v>
      </c>
      <c r="E165" s="66">
        <f>I165+K165+M165+O165+Q165+S165+U165+W165+Y165+AA165+AC165+AE165</f>
        <v>137239.67</v>
      </c>
      <c r="F165" s="66">
        <f>_xlfn.IFERROR(E165/B165*100,0)</f>
        <v>50.944604476780874</v>
      </c>
      <c r="G165" s="66">
        <f>_xlfn.IFERROR(E165/C165*100,0)</f>
        <v>99.99452083499853</v>
      </c>
      <c r="H165" s="66">
        <v>0</v>
      </c>
      <c r="I165" s="66">
        <v>0</v>
      </c>
      <c r="J165" s="65">
        <v>5560</v>
      </c>
      <c r="K165" s="65">
        <v>5560</v>
      </c>
      <c r="L165" s="65">
        <v>0</v>
      </c>
      <c r="M165" s="67"/>
      <c r="N165" s="65">
        <v>0</v>
      </c>
      <c r="O165" s="67"/>
      <c r="P165" s="65">
        <v>1250</v>
      </c>
      <c r="Q165" s="65">
        <v>1147.48</v>
      </c>
      <c r="R165" s="65">
        <v>0</v>
      </c>
      <c r="S165" s="67"/>
      <c r="T165" s="65">
        <v>0</v>
      </c>
      <c r="U165" s="67"/>
      <c r="V165" s="65">
        <v>10130</v>
      </c>
      <c r="W165" s="67"/>
      <c r="X165" s="65">
        <v>0</v>
      </c>
      <c r="Y165" s="67"/>
      <c r="Z165" s="65">
        <v>0</v>
      </c>
      <c r="AA165" s="65">
        <v>10225</v>
      </c>
      <c r="AB165" s="65">
        <v>120307.19</v>
      </c>
      <c r="AC165" s="65">
        <v>120307.19</v>
      </c>
      <c r="AD165" s="65">
        <v>132142.81</v>
      </c>
      <c r="AE165" s="67"/>
      <c r="AF165" s="98"/>
      <c r="AG165" s="80">
        <f t="shared" si="57"/>
        <v>269390</v>
      </c>
      <c r="AH165" s="80">
        <f t="shared" si="54"/>
        <v>16940</v>
      </c>
      <c r="AI165" s="80">
        <f t="shared" si="55"/>
        <v>6707.48</v>
      </c>
    </row>
    <row r="166" spans="1:35" ht="56.25">
      <c r="A166" s="15" t="s">
        <v>59</v>
      </c>
      <c r="B166" s="36"/>
      <c r="C166" s="81"/>
      <c r="D166" s="39"/>
      <c r="E166" s="83"/>
      <c r="F166" s="40"/>
      <c r="G166" s="40"/>
      <c r="H166" s="41"/>
      <c r="I166" s="41"/>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15"/>
      <c r="AG166" s="80">
        <f t="shared" si="57"/>
        <v>0</v>
      </c>
      <c r="AH166" s="80">
        <f t="shared" si="54"/>
        <v>0</v>
      </c>
      <c r="AI166" s="80">
        <f t="shared" si="55"/>
        <v>0</v>
      </c>
    </row>
    <row r="167" spans="1:35" ht="18.75">
      <c r="A167" s="18" t="s">
        <v>26</v>
      </c>
      <c r="B167" s="34">
        <f>B168+B169+B170+B171</f>
        <v>838.1</v>
      </c>
      <c r="C167" s="82">
        <f>C168+C169+C170+C171</f>
        <v>838.1</v>
      </c>
      <c r="D167" s="34">
        <f>D168+D169+D170+D171</f>
        <v>838.1</v>
      </c>
      <c r="E167" s="34">
        <f>E168+E169+E170+E171</f>
        <v>837.7</v>
      </c>
      <c r="F167" s="40">
        <f>_xlfn.IFERROR(E167/B167*100,0)</f>
        <v>99.95227299844888</v>
      </c>
      <c r="G167" s="40">
        <f>_xlfn.IFERROR(E167/C167*100,0)</f>
        <v>99.95227299844888</v>
      </c>
      <c r="H167" s="41">
        <f>H168+H169+H170+H171</f>
        <v>0</v>
      </c>
      <c r="I167" s="41">
        <f>I168+I169+I170+I171</f>
        <v>0</v>
      </c>
      <c r="J167" s="41">
        <f aca="true" t="shared" si="64" ref="J167:AE167">J168+J169+J170+J171</f>
        <v>100</v>
      </c>
      <c r="K167" s="41">
        <f t="shared" si="64"/>
        <v>100</v>
      </c>
      <c r="L167" s="41">
        <f t="shared" si="64"/>
        <v>92</v>
      </c>
      <c r="M167" s="41">
        <f t="shared" si="64"/>
        <v>92</v>
      </c>
      <c r="N167" s="41">
        <f t="shared" si="64"/>
        <v>0</v>
      </c>
      <c r="O167" s="41">
        <f t="shared" si="64"/>
        <v>0</v>
      </c>
      <c r="P167" s="41">
        <f t="shared" si="64"/>
        <v>386.1</v>
      </c>
      <c r="Q167" s="41">
        <f>Q173+Q179+Q185+Q191</f>
        <v>385.7</v>
      </c>
      <c r="R167" s="41">
        <f t="shared" si="64"/>
        <v>0</v>
      </c>
      <c r="S167" s="41">
        <f t="shared" si="64"/>
        <v>0</v>
      </c>
      <c r="T167" s="41">
        <f t="shared" si="64"/>
        <v>0</v>
      </c>
      <c r="U167" s="41">
        <f t="shared" si="64"/>
        <v>0</v>
      </c>
      <c r="V167" s="41">
        <f t="shared" si="64"/>
        <v>0</v>
      </c>
      <c r="W167" s="41">
        <f t="shared" si="64"/>
        <v>0</v>
      </c>
      <c r="X167" s="41">
        <f t="shared" si="64"/>
        <v>120</v>
      </c>
      <c r="Y167" s="41">
        <f t="shared" si="64"/>
        <v>10</v>
      </c>
      <c r="Z167" s="41">
        <f t="shared" si="64"/>
        <v>140</v>
      </c>
      <c r="AA167" s="41">
        <f t="shared" si="64"/>
        <v>190</v>
      </c>
      <c r="AB167" s="41">
        <f t="shared" si="64"/>
        <v>0</v>
      </c>
      <c r="AC167" s="41">
        <f>AC168+AC169+AC170+AC171</f>
        <v>60</v>
      </c>
      <c r="AD167" s="41">
        <f t="shared" si="64"/>
        <v>0</v>
      </c>
      <c r="AE167" s="41">
        <f t="shared" si="64"/>
        <v>0</v>
      </c>
      <c r="AF167" s="15"/>
      <c r="AG167" s="80">
        <f t="shared" si="57"/>
        <v>838.1</v>
      </c>
      <c r="AH167" s="80">
        <f t="shared" si="54"/>
        <v>698.1</v>
      </c>
      <c r="AI167" s="80">
        <f t="shared" si="55"/>
        <v>587.7</v>
      </c>
    </row>
    <row r="168" spans="1:35" ht="18.75">
      <c r="A168" s="19" t="s">
        <v>18</v>
      </c>
      <c r="B168" s="35">
        <f>B174+B180+B186+B192+B198+B204</f>
        <v>180</v>
      </c>
      <c r="C168" s="35">
        <f>C174+C180+C186+C192+C198+C204</f>
        <v>180</v>
      </c>
      <c r="D168" s="35">
        <f>B168</f>
        <v>180</v>
      </c>
      <c r="E168" s="35">
        <f>E174+E180+E186+E192+E198+E204</f>
        <v>180</v>
      </c>
      <c r="F168" s="39">
        <f>_xlfn.IFERROR(E168/B168*100,0)</f>
        <v>100</v>
      </c>
      <c r="G168" s="39">
        <f>E168/C168*100</f>
        <v>100</v>
      </c>
      <c r="H168" s="38">
        <v>0</v>
      </c>
      <c r="I168" s="38">
        <v>0</v>
      </c>
      <c r="J168" s="38">
        <v>0</v>
      </c>
      <c r="K168" s="40"/>
      <c r="L168" s="38">
        <v>0</v>
      </c>
      <c r="M168" s="40"/>
      <c r="N168" s="38">
        <v>0</v>
      </c>
      <c r="O168" s="40"/>
      <c r="P168" s="38">
        <v>0</v>
      </c>
      <c r="Q168" s="40"/>
      <c r="R168" s="38">
        <v>0</v>
      </c>
      <c r="S168" s="40"/>
      <c r="T168" s="38">
        <v>0</v>
      </c>
      <c r="U168" s="40"/>
      <c r="V168" s="38">
        <v>0</v>
      </c>
      <c r="W168" s="40"/>
      <c r="X168" s="38">
        <f>X174+X180+X186+X192+X198</f>
        <v>120</v>
      </c>
      <c r="Y168" s="38">
        <f>Y198</f>
        <v>10</v>
      </c>
      <c r="Z168" s="38">
        <f>Z174+Z180+Z186+Z192+Z198+Z204</f>
        <v>60</v>
      </c>
      <c r="AA168" s="39">
        <f>AA174+AA180+AA186+AA192+AA198+AA204+AA210</f>
        <v>110</v>
      </c>
      <c r="AB168" s="38">
        <v>0</v>
      </c>
      <c r="AC168" s="39">
        <f>AC174+AC180+AC186+AC192+AC198+AC204+AC210</f>
        <v>60</v>
      </c>
      <c r="AD168" s="38">
        <v>0</v>
      </c>
      <c r="AE168" s="40"/>
      <c r="AF168" s="15"/>
      <c r="AG168" s="80">
        <f t="shared" si="57"/>
        <v>180</v>
      </c>
      <c r="AH168" s="80">
        <f t="shared" si="54"/>
        <v>120</v>
      </c>
      <c r="AI168" s="80">
        <f t="shared" si="55"/>
        <v>10</v>
      </c>
    </row>
    <row r="169" spans="1:35" ht="18.75">
      <c r="A169" s="19" t="s">
        <v>19</v>
      </c>
      <c r="B169" s="35">
        <f>B175+B181+B187+B193+B199+B205+B211</f>
        <v>536.5</v>
      </c>
      <c r="C169" s="35">
        <f>C175+C181+C187+C193</f>
        <v>536.5</v>
      </c>
      <c r="D169" s="35">
        <f>D175+D181+D187+D193</f>
        <v>536.5</v>
      </c>
      <c r="E169" s="35">
        <f aca="true" t="shared" si="65" ref="B169:E170">E175+E181+E187+E193</f>
        <v>536.1</v>
      </c>
      <c r="F169" s="39">
        <f>_xlfn.IFERROR(E169/B169*100,0)</f>
        <v>99.92544268406338</v>
      </c>
      <c r="G169" s="39">
        <f>E169/C169*100</f>
        <v>99.92544268406338</v>
      </c>
      <c r="H169" s="38">
        <v>0</v>
      </c>
      <c r="I169" s="38">
        <v>0</v>
      </c>
      <c r="J169" s="38">
        <f>J175+J181+J187+J193</f>
        <v>100</v>
      </c>
      <c r="K169" s="39">
        <v>100</v>
      </c>
      <c r="L169" s="38">
        <f>L175+L181+L187+L193</f>
        <v>92</v>
      </c>
      <c r="M169" s="39">
        <f>M175</f>
        <v>92</v>
      </c>
      <c r="N169" s="38">
        <f>N175+N181+N187+N193</f>
        <v>0</v>
      </c>
      <c r="O169" s="40"/>
      <c r="P169" s="38">
        <f>P175+P181+P187+P193</f>
        <v>344.5</v>
      </c>
      <c r="Q169" s="39">
        <f>Q175+Q181+Q187+Q193</f>
        <v>344.1</v>
      </c>
      <c r="R169" s="38">
        <f>R175+R181+R187+R193</f>
        <v>0</v>
      </c>
      <c r="S169" s="40"/>
      <c r="T169" s="38">
        <f>T175+T181+T187+T193</f>
        <v>0</v>
      </c>
      <c r="U169" s="40"/>
      <c r="V169" s="38">
        <f>V175+V181+V187+V193</f>
        <v>0</v>
      </c>
      <c r="W169" s="40"/>
      <c r="X169" s="38">
        <f>X175+X181+X187+X193</f>
        <v>0</v>
      </c>
      <c r="Y169" s="40"/>
      <c r="Z169" s="38">
        <f>Z175+Z181+Z187+Z193</f>
        <v>0</v>
      </c>
      <c r="AA169" s="39">
        <f>AA175+AA181+AA187+AA193+AA199+AA205+AA211</f>
        <v>0</v>
      </c>
      <c r="AB169" s="38">
        <f>AB175+AB181+AB187+AB193</f>
        <v>0</v>
      </c>
      <c r="AC169" s="40"/>
      <c r="AD169" s="38">
        <f>AD175+AD181+AD187+AD193</f>
        <v>0</v>
      </c>
      <c r="AE169" s="40"/>
      <c r="AF169" s="15"/>
      <c r="AG169" s="80">
        <f t="shared" si="57"/>
        <v>536.5</v>
      </c>
      <c r="AH169" s="80">
        <f t="shared" si="54"/>
        <v>536.5</v>
      </c>
      <c r="AI169" s="80">
        <f t="shared" si="55"/>
        <v>536.1</v>
      </c>
    </row>
    <row r="170" spans="1:35" ht="18.75">
      <c r="A170" s="19" t="s">
        <v>20</v>
      </c>
      <c r="B170" s="35">
        <f t="shared" si="65"/>
        <v>0</v>
      </c>
      <c r="C170" s="35">
        <f t="shared" si="65"/>
        <v>0</v>
      </c>
      <c r="D170" s="35">
        <f t="shared" si="65"/>
        <v>0</v>
      </c>
      <c r="E170" s="35">
        <f t="shared" si="65"/>
        <v>0</v>
      </c>
      <c r="F170" s="39">
        <f>_xlfn.IFERROR(E170/B170*100,0)</f>
        <v>0</v>
      </c>
      <c r="G170" s="39">
        <v>0</v>
      </c>
      <c r="H170" s="38">
        <v>0</v>
      </c>
      <c r="I170" s="38">
        <v>0</v>
      </c>
      <c r="J170" s="38">
        <v>0</v>
      </c>
      <c r="K170" s="40"/>
      <c r="L170" s="38">
        <v>0</v>
      </c>
      <c r="M170" s="40"/>
      <c r="N170" s="38">
        <v>0</v>
      </c>
      <c r="O170" s="40"/>
      <c r="P170" s="38">
        <v>0</v>
      </c>
      <c r="Q170" s="40"/>
      <c r="R170" s="38">
        <v>0</v>
      </c>
      <c r="S170" s="40"/>
      <c r="T170" s="38">
        <v>0</v>
      </c>
      <c r="U170" s="40"/>
      <c r="V170" s="38">
        <v>0</v>
      </c>
      <c r="W170" s="40"/>
      <c r="X170" s="38">
        <v>0</v>
      </c>
      <c r="Y170" s="40"/>
      <c r="Z170" s="38">
        <v>0</v>
      </c>
      <c r="AA170" s="40"/>
      <c r="AB170" s="38">
        <v>0</v>
      </c>
      <c r="AC170" s="40"/>
      <c r="AD170" s="38">
        <v>0</v>
      </c>
      <c r="AE170" s="40"/>
      <c r="AF170" s="15"/>
      <c r="AG170" s="80">
        <f t="shared" si="57"/>
        <v>0</v>
      </c>
      <c r="AH170" s="80">
        <f t="shared" si="54"/>
        <v>0</v>
      </c>
      <c r="AI170" s="80">
        <f t="shared" si="55"/>
        <v>0</v>
      </c>
    </row>
    <row r="171" spans="1:35" ht="18.75">
      <c r="A171" s="19" t="s">
        <v>21</v>
      </c>
      <c r="B171" s="35">
        <f>B177+B183+B189+B195+B201+B207+B213</f>
        <v>121.6</v>
      </c>
      <c r="C171" s="35">
        <f>C177+C183+C189+C195+C213</f>
        <v>121.6</v>
      </c>
      <c r="D171" s="35">
        <f>D177+D183+D189+D195+D213</f>
        <v>121.6</v>
      </c>
      <c r="E171" s="35">
        <f>E177+E183+E189+E195+E213</f>
        <v>121.6</v>
      </c>
      <c r="F171" s="39">
        <f>_xlfn.IFERROR(E171/B171*100,0)</f>
        <v>100</v>
      </c>
      <c r="G171" s="39">
        <f>E171/C171*100</f>
        <v>100</v>
      </c>
      <c r="H171" s="38">
        <v>0</v>
      </c>
      <c r="I171" s="38">
        <v>0</v>
      </c>
      <c r="J171" s="38">
        <v>0</v>
      </c>
      <c r="K171" s="40"/>
      <c r="L171" s="38">
        <v>0</v>
      </c>
      <c r="M171" s="40"/>
      <c r="N171" s="38">
        <v>0</v>
      </c>
      <c r="O171" s="40"/>
      <c r="P171" s="38">
        <f>P177+P183+P189+P195</f>
        <v>41.6</v>
      </c>
      <c r="Q171" s="39">
        <f>Q177+Q183+Q189+Q195</f>
        <v>41.6</v>
      </c>
      <c r="R171" s="38">
        <v>0</v>
      </c>
      <c r="S171" s="40"/>
      <c r="T171" s="38">
        <v>0</v>
      </c>
      <c r="U171" s="40"/>
      <c r="V171" s="38">
        <v>0</v>
      </c>
      <c r="W171" s="40"/>
      <c r="X171" s="38">
        <f>X177+X183+X189+X195+X201+X207</f>
        <v>0</v>
      </c>
      <c r="Y171" s="40"/>
      <c r="Z171" s="38">
        <f>Z177+Z183+Z189+Z195+Z201+Z207+Z213</f>
        <v>80</v>
      </c>
      <c r="AA171" s="39">
        <f>AA177+AA183+AA189+AA195+AA201+AA207+AA213</f>
        <v>80</v>
      </c>
      <c r="AB171" s="38">
        <v>0</v>
      </c>
      <c r="AC171" s="40"/>
      <c r="AD171" s="38">
        <v>0</v>
      </c>
      <c r="AE171" s="40"/>
      <c r="AF171" s="15"/>
      <c r="AG171" s="80">
        <f t="shared" si="57"/>
        <v>121.6</v>
      </c>
      <c r="AH171" s="80">
        <f t="shared" si="54"/>
        <v>41.6</v>
      </c>
      <c r="AI171" s="80">
        <f t="shared" si="55"/>
        <v>41.6</v>
      </c>
    </row>
    <row r="172" spans="1:35" ht="56.25">
      <c r="A172" s="20" t="s">
        <v>60</v>
      </c>
      <c r="B172" s="36"/>
      <c r="C172" s="39"/>
      <c r="D172" s="39"/>
      <c r="E172" s="40"/>
      <c r="F172" s="40"/>
      <c r="G172" s="40"/>
      <c r="H172" s="41"/>
      <c r="I172" s="41"/>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96" t="s">
        <v>66</v>
      </c>
      <c r="AG172" s="80">
        <f t="shared" si="57"/>
        <v>0</v>
      </c>
      <c r="AH172" s="80">
        <f t="shared" si="54"/>
        <v>0</v>
      </c>
      <c r="AI172" s="80">
        <f t="shared" si="55"/>
        <v>0</v>
      </c>
    </row>
    <row r="173" spans="1:35" ht="18.75">
      <c r="A173" s="15" t="s">
        <v>26</v>
      </c>
      <c r="B173" s="36">
        <f>B174+B175+B176+B177</f>
        <v>92</v>
      </c>
      <c r="C173" s="40">
        <f>C174+C175+C176+C177</f>
        <v>92</v>
      </c>
      <c r="D173" s="40">
        <f>D174+D175+D176+D177</f>
        <v>92</v>
      </c>
      <c r="E173" s="40">
        <f>E174+E175+E176+E177</f>
        <v>92</v>
      </c>
      <c r="F173" s="40">
        <f>_xlfn.IFERROR(E173/B173*100,0)</f>
        <v>100</v>
      </c>
      <c r="G173" s="40">
        <f>_xlfn.IFERROR(E173/C173*100,0)</f>
        <v>100</v>
      </c>
      <c r="H173" s="41">
        <f>H174+H175+H176+H177</f>
        <v>0</v>
      </c>
      <c r="I173" s="41">
        <f aca="true" t="shared" si="66" ref="I173:AE173">I174+I175+I176+I177</f>
        <v>0</v>
      </c>
      <c r="J173" s="41">
        <f t="shared" si="66"/>
        <v>0</v>
      </c>
      <c r="K173" s="41">
        <f t="shared" si="66"/>
        <v>0</v>
      </c>
      <c r="L173" s="41">
        <f t="shared" si="66"/>
        <v>92</v>
      </c>
      <c r="M173" s="41">
        <f t="shared" si="66"/>
        <v>92</v>
      </c>
      <c r="N173" s="41">
        <f t="shared" si="66"/>
        <v>0</v>
      </c>
      <c r="O173" s="41">
        <f t="shared" si="66"/>
        <v>0</v>
      </c>
      <c r="P173" s="41">
        <f t="shared" si="66"/>
        <v>0</v>
      </c>
      <c r="Q173" s="41">
        <f t="shared" si="66"/>
        <v>0</v>
      </c>
      <c r="R173" s="41">
        <f t="shared" si="66"/>
        <v>0</v>
      </c>
      <c r="S173" s="41">
        <f t="shared" si="66"/>
        <v>0</v>
      </c>
      <c r="T173" s="41">
        <f t="shared" si="66"/>
        <v>0</v>
      </c>
      <c r="U173" s="41">
        <f t="shared" si="66"/>
        <v>0</v>
      </c>
      <c r="V173" s="41">
        <f t="shared" si="66"/>
        <v>0</v>
      </c>
      <c r="W173" s="41">
        <f t="shared" si="66"/>
        <v>0</v>
      </c>
      <c r="X173" s="41">
        <f t="shared" si="66"/>
        <v>0</v>
      </c>
      <c r="Y173" s="41">
        <f t="shared" si="66"/>
        <v>0</v>
      </c>
      <c r="Z173" s="41">
        <f t="shared" si="66"/>
        <v>0</v>
      </c>
      <c r="AA173" s="41">
        <f t="shared" si="66"/>
        <v>0</v>
      </c>
      <c r="AB173" s="41">
        <f t="shared" si="66"/>
        <v>0</v>
      </c>
      <c r="AC173" s="41">
        <f t="shared" si="66"/>
        <v>0</v>
      </c>
      <c r="AD173" s="41">
        <f t="shared" si="66"/>
        <v>0</v>
      </c>
      <c r="AE173" s="41">
        <f t="shared" si="66"/>
        <v>0</v>
      </c>
      <c r="AF173" s="97"/>
      <c r="AG173" s="80">
        <f t="shared" si="57"/>
        <v>92</v>
      </c>
      <c r="AH173" s="80">
        <f t="shared" si="54"/>
        <v>92</v>
      </c>
      <c r="AI173" s="80">
        <f t="shared" si="55"/>
        <v>92</v>
      </c>
    </row>
    <row r="174" spans="1:35" ht="18.75">
      <c r="A174" s="20" t="s">
        <v>18</v>
      </c>
      <c r="B174" s="33">
        <f>H174+J174+L174+N174+P174+R174+T174+V174+X174+Z174+AB174+AD174</f>
        <v>0</v>
      </c>
      <c r="C174" s="39">
        <f>H174</f>
        <v>0</v>
      </c>
      <c r="D174" s="39">
        <v>0</v>
      </c>
      <c r="E174" s="39">
        <v>0</v>
      </c>
      <c r="F174" s="39">
        <f>_xlfn.IFERROR(E174/B174*100,0)</f>
        <v>0</v>
      </c>
      <c r="G174" s="39">
        <f>_xlfn.IFERROR(E174/C174*100,0)</f>
        <v>0</v>
      </c>
      <c r="H174" s="38">
        <v>0</v>
      </c>
      <c r="I174" s="38">
        <v>0</v>
      </c>
      <c r="J174" s="39">
        <v>0</v>
      </c>
      <c r="K174" s="39">
        <v>0</v>
      </c>
      <c r="L174" s="39">
        <v>0</v>
      </c>
      <c r="M174" s="40"/>
      <c r="N174" s="39">
        <v>0</v>
      </c>
      <c r="O174" s="40"/>
      <c r="P174" s="39">
        <v>0</v>
      </c>
      <c r="Q174" s="40"/>
      <c r="R174" s="39">
        <v>0</v>
      </c>
      <c r="S174" s="40"/>
      <c r="T174" s="39">
        <v>0</v>
      </c>
      <c r="U174" s="40"/>
      <c r="V174" s="39">
        <v>0</v>
      </c>
      <c r="W174" s="40"/>
      <c r="X174" s="39">
        <v>0</v>
      </c>
      <c r="Y174" s="40"/>
      <c r="Z174" s="39">
        <v>0</v>
      </c>
      <c r="AA174" s="40"/>
      <c r="AB174" s="39">
        <v>0</v>
      </c>
      <c r="AC174" s="40"/>
      <c r="AD174" s="39">
        <v>0</v>
      </c>
      <c r="AE174" s="40"/>
      <c r="AF174" s="97"/>
      <c r="AG174" s="80">
        <f t="shared" si="57"/>
        <v>0</v>
      </c>
      <c r="AH174" s="80">
        <f t="shared" si="54"/>
        <v>0</v>
      </c>
      <c r="AI174" s="80">
        <f t="shared" si="55"/>
        <v>0</v>
      </c>
    </row>
    <row r="175" spans="1:35" ht="18.75">
      <c r="A175" s="20" t="s">
        <v>19</v>
      </c>
      <c r="B175" s="33">
        <f>H175+J175+L175+N175+P175+R175+T175+V175+X175+Z175+AB175+AD175</f>
        <v>92</v>
      </c>
      <c r="C175" s="39">
        <f>H175+J175+L175</f>
        <v>92</v>
      </c>
      <c r="D175" s="39">
        <f>C175</f>
        <v>92</v>
      </c>
      <c r="E175" s="39">
        <f>I175+K175+M175</f>
        <v>92</v>
      </c>
      <c r="F175" s="39">
        <f>_xlfn.IFERROR(E175/B175*100,0)</f>
        <v>100</v>
      </c>
      <c r="G175" s="39">
        <f>_xlfn.IFERROR(E175/C175*100,0)</f>
        <v>100</v>
      </c>
      <c r="H175" s="38">
        <v>0</v>
      </c>
      <c r="I175" s="38">
        <v>0</v>
      </c>
      <c r="J175" s="39">
        <v>0</v>
      </c>
      <c r="K175" s="39">
        <v>0</v>
      </c>
      <c r="L175" s="39">
        <v>92</v>
      </c>
      <c r="M175" s="39">
        <v>92</v>
      </c>
      <c r="N175" s="39">
        <v>0</v>
      </c>
      <c r="O175" s="40"/>
      <c r="P175" s="39">
        <v>0</v>
      </c>
      <c r="Q175" s="40"/>
      <c r="R175" s="39">
        <v>0</v>
      </c>
      <c r="S175" s="40"/>
      <c r="T175" s="39">
        <v>0</v>
      </c>
      <c r="U175" s="40"/>
      <c r="V175" s="39">
        <v>0</v>
      </c>
      <c r="W175" s="40"/>
      <c r="X175" s="39">
        <v>0</v>
      </c>
      <c r="Y175" s="40"/>
      <c r="Z175" s="39">
        <v>0</v>
      </c>
      <c r="AA175" s="40"/>
      <c r="AB175" s="39">
        <v>0</v>
      </c>
      <c r="AC175" s="40"/>
      <c r="AD175" s="39">
        <v>0</v>
      </c>
      <c r="AE175" s="40"/>
      <c r="AF175" s="97"/>
      <c r="AG175" s="80">
        <f t="shared" si="57"/>
        <v>92</v>
      </c>
      <c r="AH175" s="80">
        <f t="shared" si="54"/>
        <v>92</v>
      </c>
      <c r="AI175" s="80">
        <f t="shared" si="55"/>
        <v>92</v>
      </c>
    </row>
    <row r="176" spans="1:35" ht="18.75">
      <c r="A176" s="20" t="s">
        <v>20</v>
      </c>
      <c r="B176" s="33">
        <f>H176+J176+L176+N176+P176+R176+T176+V176+X176+Z176+AB176+AD176</f>
        <v>0</v>
      </c>
      <c r="C176" s="39">
        <f>H176</f>
        <v>0</v>
      </c>
      <c r="D176" s="39">
        <v>0</v>
      </c>
      <c r="E176" s="39">
        <v>0</v>
      </c>
      <c r="F176" s="39">
        <f>_xlfn.IFERROR(E176/B176*100,0)</f>
        <v>0</v>
      </c>
      <c r="G176" s="39">
        <f>_xlfn.IFERROR(E176/C176*100,0)</f>
        <v>0</v>
      </c>
      <c r="H176" s="38">
        <v>0</v>
      </c>
      <c r="I176" s="38">
        <v>0</v>
      </c>
      <c r="J176" s="39">
        <v>0</v>
      </c>
      <c r="K176" s="39">
        <v>0</v>
      </c>
      <c r="L176" s="39">
        <v>0</v>
      </c>
      <c r="M176" s="40"/>
      <c r="N176" s="39">
        <v>0</v>
      </c>
      <c r="O176" s="40"/>
      <c r="P176" s="39">
        <v>0</v>
      </c>
      <c r="Q176" s="40"/>
      <c r="R176" s="39">
        <v>0</v>
      </c>
      <c r="S176" s="40"/>
      <c r="T176" s="39">
        <v>0</v>
      </c>
      <c r="U176" s="40"/>
      <c r="V176" s="39">
        <v>0</v>
      </c>
      <c r="W176" s="40"/>
      <c r="X176" s="39">
        <v>0</v>
      </c>
      <c r="Y176" s="40"/>
      <c r="Z176" s="39">
        <v>0</v>
      </c>
      <c r="AA176" s="40"/>
      <c r="AB176" s="39">
        <v>0</v>
      </c>
      <c r="AC176" s="40"/>
      <c r="AD176" s="39">
        <v>0</v>
      </c>
      <c r="AE176" s="40"/>
      <c r="AF176" s="97"/>
      <c r="AG176" s="80">
        <f t="shared" si="57"/>
        <v>0</v>
      </c>
      <c r="AH176" s="80">
        <f t="shared" si="54"/>
        <v>0</v>
      </c>
      <c r="AI176" s="80">
        <f t="shared" si="55"/>
        <v>0</v>
      </c>
    </row>
    <row r="177" spans="1:35" ht="18.75">
      <c r="A177" s="20" t="s">
        <v>21</v>
      </c>
      <c r="B177" s="33">
        <f>H177+J177+L177+N177+P177+R177+T177+V177+X177+Z177+AB177+AD177</f>
        <v>0</v>
      </c>
      <c r="C177" s="39">
        <f>H177</f>
        <v>0</v>
      </c>
      <c r="D177" s="39">
        <v>0</v>
      </c>
      <c r="E177" s="39">
        <v>0</v>
      </c>
      <c r="F177" s="39">
        <f>_xlfn.IFERROR(E177/B177*100,0)</f>
        <v>0</v>
      </c>
      <c r="G177" s="39">
        <f>_xlfn.IFERROR(E177/C177*100,0)</f>
        <v>0</v>
      </c>
      <c r="H177" s="38">
        <v>0</v>
      </c>
      <c r="I177" s="38">
        <v>0</v>
      </c>
      <c r="J177" s="39">
        <v>0</v>
      </c>
      <c r="K177" s="39">
        <v>0</v>
      </c>
      <c r="L177" s="39">
        <v>0</v>
      </c>
      <c r="M177" s="40"/>
      <c r="N177" s="39">
        <v>0</v>
      </c>
      <c r="O177" s="40"/>
      <c r="P177" s="39">
        <v>0</v>
      </c>
      <c r="Q177" s="40"/>
      <c r="R177" s="39">
        <v>0</v>
      </c>
      <c r="S177" s="40"/>
      <c r="T177" s="39">
        <v>0</v>
      </c>
      <c r="U177" s="40"/>
      <c r="V177" s="39">
        <v>0</v>
      </c>
      <c r="W177" s="40"/>
      <c r="X177" s="39">
        <v>0</v>
      </c>
      <c r="Y177" s="40"/>
      <c r="Z177" s="39">
        <v>0</v>
      </c>
      <c r="AA177" s="40"/>
      <c r="AB177" s="39">
        <v>0</v>
      </c>
      <c r="AC177" s="40"/>
      <c r="AD177" s="39">
        <v>0</v>
      </c>
      <c r="AE177" s="40"/>
      <c r="AF177" s="98"/>
      <c r="AG177" s="80">
        <f t="shared" si="57"/>
        <v>0</v>
      </c>
      <c r="AH177" s="80">
        <f t="shared" si="54"/>
        <v>0</v>
      </c>
      <c r="AI177" s="80">
        <f t="shared" si="55"/>
        <v>0</v>
      </c>
    </row>
    <row r="178" spans="1:35" ht="66" customHeight="1">
      <c r="A178" s="20" t="s">
        <v>61</v>
      </c>
      <c r="B178" s="36"/>
      <c r="C178" s="39"/>
      <c r="D178" s="39"/>
      <c r="E178" s="40"/>
      <c r="F178" s="40"/>
      <c r="G178" s="40"/>
      <c r="H178" s="41"/>
      <c r="I178" s="41"/>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102" t="s">
        <v>73</v>
      </c>
      <c r="AG178" s="80">
        <f t="shared" si="57"/>
        <v>0</v>
      </c>
      <c r="AH178" s="80">
        <f t="shared" si="54"/>
        <v>0</v>
      </c>
      <c r="AI178" s="80">
        <f t="shared" si="55"/>
        <v>0</v>
      </c>
    </row>
    <row r="179" spans="1:35" ht="18.75">
      <c r="A179" s="15" t="s">
        <v>26</v>
      </c>
      <c r="B179" s="36">
        <f>B180+B181+B182+B183</f>
        <v>144.5</v>
      </c>
      <c r="C179" s="36">
        <f>C180+C181+C182+C183</f>
        <v>144.5</v>
      </c>
      <c r="D179" s="36">
        <f>D180+D181+D182+D183</f>
        <v>144.5</v>
      </c>
      <c r="E179" s="36">
        <f>E180+E181+E182+E183</f>
        <v>144.5</v>
      </c>
      <c r="F179" s="40">
        <f>_xlfn.IFERROR(E179/B179*100,0)</f>
        <v>100</v>
      </c>
      <c r="G179" s="40">
        <f>_xlfn.IFERROR(E179/C179*100,0)</f>
        <v>100</v>
      </c>
      <c r="H179" s="41">
        <f>H180+H181+H182+H183</f>
        <v>0</v>
      </c>
      <c r="I179" s="41">
        <f aca="true" t="shared" si="67" ref="I179:AE179">I180+I181+I182+I183</f>
        <v>0</v>
      </c>
      <c r="J179" s="41">
        <f t="shared" si="67"/>
        <v>0</v>
      </c>
      <c r="K179" s="41">
        <f t="shared" si="67"/>
        <v>0</v>
      </c>
      <c r="L179" s="41">
        <f t="shared" si="67"/>
        <v>0</v>
      </c>
      <c r="M179" s="41">
        <f t="shared" si="67"/>
        <v>0</v>
      </c>
      <c r="N179" s="41">
        <f t="shared" si="67"/>
        <v>0</v>
      </c>
      <c r="O179" s="41">
        <f t="shared" si="67"/>
        <v>0</v>
      </c>
      <c r="P179" s="41">
        <f t="shared" si="67"/>
        <v>144.5</v>
      </c>
      <c r="Q179" s="41">
        <f t="shared" si="67"/>
        <v>144.5</v>
      </c>
      <c r="R179" s="41">
        <f t="shared" si="67"/>
        <v>0</v>
      </c>
      <c r="S179" s="41">
        <f t="shared" si="67"/>
        <v>0</v>
      </c>
      <c r="T179" s="41">
        <f t="shared" si="67"/>
        <v>0</v>
      </c>
      <c r="U179" s="41">
        <f t="shared" si="67"/>
        <v>0</v>
      </c>
      <c r="V179" s="41">
        <f t="shared" si="67"/>
        <v>0</v>
      </c>
      <c r="W179" s="41">
        <f t="shared" si="67"/>
        <v>0</v>
      </c>
      <c r="X179" s="41">
        <f t="shared" si="67"/>
        <v>0</v>
      </c>
      <c r="Y179" s="41">
        <f t="shared" si="67"/>
        <v>0</v>
      </c>
      <c r="Z179" s="41">
        <f t="shared" si="67"/>
        <v>0</v>
      </c>
      <c r="AA179" s="41">
        <f t="shared" si="67"/>
        <v>0</v>
      </c>
      <c r="AB179" s="41">
        <f t="shared" si="67"/>
        <v>0</v>
      </c>
      <c r="AC179" s="41">
        <f t="shared" si="67"/>
        <v>0</v>
      </c>
      <c r="AD179" s="41">
        <f t="shared" si="67"/>
        <v>0</v>
      </c>
      <c r="AE179" s="41">
        <f t="shared" si="67"/>
        <v>0</v>
      </c>
      <c r="AF179" s="120"/>
      <c r="AG179" s="80">
        <f t="shared" si="57"/>
        <v>144.5</v>
      </c>
      <c r="AH179" s="80">
        <f t="shared" si="54"/>
        <v>144.5</v>
      </c>
      <c r="AI179" s="80">
        <f t="shared" si="55"/>
        <v>144.5</v>
      </c>
    </row>
    <row r="180" spans="1:35" ht="18.75">
      <c r="A180" s="20" t="s">
        <v>18</v>
      </c>
      <c r="B180" s="33">
        <f>H180+J180+L180+N180+P180+R180+T180+V180+X180+Z180+AB180+AD180:AD181</f>
        <v>0</v>
      </c>
      <c r="C180" s="39">
        <f>H180</f>
        <v>0</v>
      </c>
      <c r="D180" s="39">
        <v>0</v>
      </c>
      <c r="E180" s="39">
        <v>0</v>
      </c>
      <c r="F180" s="39">
        <f>_xlfn.IFERROR(E180/B180*100,0)</f>
        <v>0</v>
      </c>
      <c r="G180" s="39">
        <v>0</v>
      </c>
      <c r="H180" s="38">
        <v>0</v>
      </c>
      <c r="I180" s="38">
        <v>0</v>
      </c>
      <c r="J180" s="39">
        <v>0</v>
      </c>
      <c r="K180" s="39">
        <v>0</v>
      </c>
      <c r="L180" s="39">
        <v>0</v>
      </c>
      <c r="M180" s="40"/>
      <c r="N180" s="39">
        <v>0</v>
      </c>
      <c r="O180" s="40"/>
      <c r="P180" s="39">
        <v>0</v>
      </c>
      <c r="Q180" s="40"/>
      <c r="R180" s="39">
        <v>0</v>
      </c>
      <c r="S180" s="40"/>
      <c r="T180" s="39">
        <v>0</v>
      </c>
      <c r="U180" s="40"/>
      <c r="V180" s="39">
        <v>0</v>
      </c>
      <c r="W180" s="40"/>
      <c r="X180" s="39">
        <v>0</v>
      </c>
      <c r="Y180" s="40"/>
      <c r="Z180" s="39">
        <v>0</v>
      </c>
      <c r="AA180" s="40"/>
      <c r="AB180" s="39">
        <v>0</v>
      </c>
      <c r="AC180" s="40"/>
      <c r="AD180" s="39">
        <v>0</v>
      </c>
      <c r="AE180" s="40"/>
      <c r="AF180" s="120"/>
      <c r="AG180" s="80">
        <f t="shared" si="57"/>
        <v>0</v>
      </c>
      <c r="AH180" s="80">
        <f t="shared" si="54"/>
        <v>0</v>
      </c>
      <c r="AI180" s="80">
        <f t="shared" si="55"/>
        <v>0</v>
      </c>
    </row>
    <row r="181" spans="1:35" ht="18.75">
      <c r="A181" s="20" t="s">
        <v>19</v>
      </c>
      <c r="B181" s="33">
        <f>H181+J181+L181+N181+P181+R181+T181+V181+X181+Z181+AB181+AD181:AD182</f>
        <v>144.5</v>
      </c>
      <c r="C181" s="39">
        <f>N181+P181</f>
        <v>144.5</v>
      </c>
      <c r="D181" s="39">
        <f>N181+P181</f>
        <v>144.5</v>
      </c>
      <c r="E181" s="39">
        <f>O181+Q181</f>
        <v>144.5</v>
      </c>
      <c r="F181" s="39">
        <f>_xlfn.IFERROR(E181/B181*100,0)</f>
        <v>100</v>
      </c>
      <c r="G181" s="39">
        <v>100</v>
      </c>
      <c r="H181" s="38">
        <v>0</v>
      </c>
      <c r="I181" s="38">
        <v>0</v>
      </c>
      <c r="J181" s="39">
        <v>0</v>
      </c>
      <c r="K181" s="39">
        <v>0</v>
      </c>
      <c r="L181" s="39">
        <v>0</v>
      </c>
      <c r="M181" s="40"/>
      <c r="N181" s="39">
        <v>0</v>
      </c>
      <c r="O181" s="40"/>
      <c r="P181" s="39">
        <v>144.5</v>
      </c>
      <c r="Q181" s="39">
        <v>144.5</v>
      </c>
      <c r="R181" s="39">
        <v>0</v>
      </c>
      <c r="S181" s="40"/>
      <c r="T181" s="39">
        <v>0</v>
      </c>
      <c r="U181" s="40"/>
      <c r="V181" s="39">
        <v>0</v>
      </c>
      <c r="W181" s="40"/>
      <c r="X181" s="39">
        <v>0</v>
      </c>
      <c r="Y181" s="40"/>
      <c r="Z181" s="39">
        <v>0</v>
      </c>
      <c r="AA181" s="40"/>
      <c r="AB181" s="39">
        <v>0</v>
      </c>
      <c r="AC181" s="40"/>
      <c r="AD181" s="39">
        <v>0</v>
      </c>
      <c r="AE181" s="40"/>
      <c r="AF181" s="120"/>
      <c r="AG181" s="80">
        <f t="shared" si="57"/>
        <v>144.5</v>
      </c>
      <c r="AH181" s="80">
        <f t="shared" si="54"/>
        <v>144.5</v>
      </c>
      <c r="AI181" s="80">
        <f t="shared" si="55"/>
        <v>144.5</v>
      </c>
    </row>
    <row r="182" spans="1:35" ht="18.75">
      <c r="A182" s="20" t="s">
        <v>20</v>
      </c>
      <c r="B182" s="33">
        <f>H182+J182+L182+N182+P182+R182+T182+V182+X182+Z182+AB182+AD182:AD183</f>
        <v>0</v>
      </c>
      <c r="C182" s="39">
        <f>H182</f>
        <v>0</v>
      </c>
      <c r="D182" s="39">
        <v>0</v>
      </c>
      <c r="E182" s="39">
        <v>0</v>
      </c>
      <c r="F182" s="39">
        <f>_xlfn.IFERROR(E182/B182*100,0)</f>
        <v>0</v>
      </c>
      <c r="G182" s="39">
        <v>0</v>
      </c>
      <c r="H182" s="38">
        <v>0</v>
      </c>
      <c r="I182" s="38">
        <v>0</v>
      </c>
      <c r="J182" s="39">
        <v>0</v>
      </c>
      <c r="K182" s="39">
        <v>0</v>
      </c>
      <c r="L182" s="39">
        <v>0</v>
      </c>
      <c r="M182" s="40"/>
      <c r="N182" s="39">
        <v>0</v>
      </c>
      <c r="O182" s="40"/>
      <c r="P182" s="39">
        <v>0</v>
      </c>
      <c r="Q182" s="40"/>
      <c r="R182" s="39">
        <v>0</v>
      </c>
      <c r="S182" s="40"/>
      <c r="T182" s="39">
        <v>0</v>
      </c>
      <c r="U182" s="40"/>
      <c r="V182" s="39">
        <v>0</v>
      </c>
      <c r="W182" s="40"/>
      <c r="X182" s="39">
        <v>0</v>
      </c>
      <c r="Y182" s="40"/>
      <c r="Z182" s="39">
        <v>0</v>
      </c>
      <c r="AA182" s="40"/>
      <c r="AB182" s="39">
        <v>0</v>
      </c>
      <c r="AC182" s="40"/>
      <c r="AD182" s="39">
        <v>0</v>
      </c>
      <c r="AE182" s="40"/>
      <c r="AF182" s="120"/>
      <c r="AG182" s="80">
        <f t="shared" si="57"/>
        <v>0</v>
      </c>
      <c r="AH182" s="80">
        <f t="shared" si="54"/>
        <v>0</v>
      </c>
      <c r="AI182" s="80">
        <f t="shared" si="55"/>
        <v>0</v>
      </c>
    </row>
    <row r="183" spans="1:35" ht="18.75">
      <c r="A183" s="20" t="s">
        <v>21</v>
      </c>
      <c r="B183" s="33">
        <f>H183+J183+L183+N183+P183+R183+T183+V183+X183+Z183+AB183+AD183:AD184</f>
        <v>0</v>
      </c>
      <c r="C183" s="39">
        <f>H183</f>
        <v>0</v>
      </c>
      <c r="D183" s="39">
        <v>0</v>
      </c>
      <c r="E183" s="39">
        <v>0</v>
      </c>
      <c r="F183" s="39">
        <f>_xlfn.IFERROR(E183/B183*100,0)</f>
        <v>0</v>
      </c>
      <c r="G183" s="39">
        <v>0</v>
      </c>
      <c r="H183" s="38">
        <v>0</v>
      </c>
      <c r="I183" s="38">
        <v>0</v>
      </c>
      <c r="J183" s="39">
        <v>0</v>
      </c>
      <c r="K183" s="39">
        <v>0</v>
      </c>
      <c r="L183" s="39">
        <v>0</v>
      </c>
      <c r="M183" s="40"/>
      <c r="N183" s="39">
        <v>0</v>
      </c>
      <c r="O183" s="40"/>
      <c r="P183" s="39">
        <v>0</v>
      </c>
      <c r="Q183" s="40"/>
      <c r="R183" s="39">
        <v>0</v>
      </c>
      <c r="S183" s="40"/>
      <c r="T183" s="39">
        <v>0</v>
      </c>
      <c r="U183" s="40"/>
      <c r="V183" s="39">
        <v>0</v>
      </c>
      <c r="W183" s="40"/>
      <c r="X183" s="39">
        <v>0</v>
      </c>
      <c r="Y183" s="40"/>
      <c r="Z183" s="39">
        <v>0</v>
      </c>
      <c r="AA183" s="40"/>
      <c r="AB183" s="39">
        <v>0</v>
      </c>
      <c r="AC183" s="40"/>
      <c r="AD183" s="39">
        <v>0</v>
      </c>
      <c r="AE183" s="40"/>
      <c r="AF183" s="121"/>
      <c r="AG183" s="80">
        <f t="shared" si="57"/>
        <v>0</v>
      </c>
      <c r="AH183" s="80">
        <f t="shared" si="54"/>
        <v>0</v>
      </c>
      <c r="AI183" s="80">
        <f t="shared" si="55"/>
        <v>0</v>
      </c>
    </row>
    <row r="184" spans="1:35" ht="96.75" customHeight="1">
      <c r="A184" s="20" t="s">
        <v>62</v>
      </c>
      <c r="B184" s="36"/>
      <c r="C184" s="39"/>
      <c r="D184" s="39"/>
      <c r="E184" s="40"/>
      <c r="F184" s="40"/>
      <c r="G184" s="40"/>
      <c r="H184" s="41"/>
      <c r="I184" s="41"/>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96" t="s">
        <v>65</v>
      </c>
      <c r="AG184" s="80">
        <f t="shared" si="57"/>
        <v>0</v>
      </c>
      <c r="AH184" s="80">
        <f t="shared" si="54"/>
        <v>0</v>
      </c>
      <c r="AI184" s="80">
        <f t="shared" si="55"/>
        <v>0</v>
      </c>
    </row>
    <row r="185" spans="1:35" ht="18.75">
      <c r="A185" s="15" t="s">
        <v>26</v>
      </c>
      <c r="B185" s="36">
        <f>B186+B187+B188+B189</f>
        <v>100</v>
      </c>
      <c r="C185" s="36">
        <f>C186+C187+C188+C189</f>
        <v>100</v>
      </c>
      <c r="D185" s="36">
        <f>D186+D187+D188+D189</f>
        <v>100</v>
      </c>
      <c r="E185" s="36">
        <f>E186+E187+E188+E189</f>
        <v>100</v>
      </c>
      <c r="F185" s="40">
        <f>_xlfn.IFERROR(E185/B185*100,0)</f>
        <v>100</v>
      </c>
      <c r="G185" s="40">
        <f>_xlfn.IFERROR(E185/C185*100,0)</f>
        <v>100</v>
      </c>
      <c r="H185" s="41">
        <f>H186+H187+H188+H189</f>
        <v>0</v>
      </c>
      <c r="I185" s="41">
        <f aca="true" t="shared" si="68" ref="I185:AE185">I186+I187+I188+I189</f>
        <v>0</v>
      </c>
      <c r="J185" s="41">
        <f t="shared" si="68"/>
        <v>100</v>
      </c>
      <c r="K185" s="41">
        <f t="shared" si="68"/>
        <v>100</v>
      </c>
      <c r="L185" s="41">
        <f t="shared" si="68"/>
        <v>0</v>
      </c>
      <c r="M185" s="41">
        <f t="shared" si="68"/>
        <v>0</v>
      </c>
      <c r="N185" s="41">
        <f t="shared" si="68"/>
        <v>0</v>
      </c>
      <c r="O185" s="41">
        <f t="shared" si="68"/>
        <v>0</v>
      </c>
      <c r="P185" s="41">
        <f t="shared" si="68"/>
        <v>0</v>
      </c>
      <c r="Q185" s="41">
        <f t="shared" si="68"/>
        <v>0</v>
      </c>
      <c r="R185" s="41">
        <f t="shared" si="68"/>
        <v>0</v>
      </c>
      <c r="S185" s="41">
        <f t="shared" si="68"/>
        <v>0</v>
      </c>
      <c r="T185" s="41">
        <f t="shared" si="68"/>
        <v>0</v>
      </c>
      <c r="U185" s="41">
        <f t="shared" si="68"/>
        <v>0</v>
      </c>
      <c r="V185" s="41">
        <f t="shared" si="68"/>
        <v>0</v>
      </c>
      <c r="W185" s="41">
        <f t="shared" si="68"/>
        <v>0</v>
      </c>
      <c r="X185" s="41">
        <f t="shared" si="68"/>
        <v>0</v>
      </c>
      <c r="Y185" s="41">
        <f t="shared" si="68"/>
        <v>0</v>
      </c>
      <c r="Z185" s="41">
        <f t="shared" si="68"/>
        <v>0</v>
      </c>
      <c r="AA185" s="41">
        <f t="shared" si="68"/>
        <v>0</v>
      </c>
      <c r="AB185" s="41">
        <f t="shared" si="68"/>
        <v>0</v>
      </c>
      <c r="AC185" s="41">
        <f t="shared" si="68"/>
        <v>0</v>
      </c>
      <c r="AD185" s="41">
        <f t="shared" si="68"/>
        <v>0</v>
      </c>
      <c r="AE185" s="41">
        <f t="shared" si="68"/>
        <v>0</v>
      </c>
      <c r="AF185" s="97"/>
      <c r="AG185" s="80">
        <f t="shared" si="57"/>
        <v>100</v>
      </c>
      <c r="AH185" s="80">
        <f t="shared" si="54"/>
        <v>100</v>
      </c>
      <c r="AI185" s="80">
        <f t="shared" si="55"/>
        <v>100</v>
      </c>
    </row>
    <row r="186" spans="1:35" ht="18.75">
      <c r="A186" s="20" t="s">
        <v>18</v>
      </c>
      <c r="B186" s="33">
        <f>H186+J186+L186+N186+P186+R186+T186+V186+X186+Z186+AB186+AD186</f>
        <v>0</v>
      </c>
      <c r="C186" s="39">
        <f>H186</f>
        <v>0</v>
      </c>
      <c r="D186" s="39">
        <v>0</v>
      </c>
      <c r="E186" s="39">
        <v>0</v>
      </c>
      <c r="F186" s="39">
        <f>_xlfn.IFERROR(E186/B186*100,0)</f>
        <v>0</v>
      </c>
      <c r="G186" s="39">
        <f>_xlfn.IFERROR(E186/C186*100,0)</f>
        <v>0</v>
      </c>
      <c r="H186" s="38">
        <v>0</v>
      </c>
      <c r="I186" s="38">
        <v>0</v>
      </c>
      <c r="J186" s="39">
        <v>0</v>
      </c>
      <c r="K186" s="39">
        <v>0</v>
      </c>
      <c r="L186" s="39">
        <v>0</v>
      </c>
      <c r="M186" s="40"/>
      <c r="N186" s="39">
        <v>0</v>
      </c>
      <c r="O186" s="40"/>
      <c r="P186" s="39">
        <v>0</v>
      </c>
      <c r="Q186" s="40"/>
      <c r="R186" s="39">
        <v>0</v>
      </c>
      <c r="S186" s="40"/>
      <c r="T186" s="39">
        <v>0</v>
      </c>
      <c r="U186" s="40"/>
      <c r="V186" s="39">
        <v>0</v>
      </c>
      <c r="W186" s="40"/>
      <c r="X186" s="39">
        <v>0</v>
      </c>
      <c r="Y186" s="40"/>
      <c r="Z186" s="39">
        <v>0</v>
      </c>
      <c r="AA186" s="40"/>
      <c r="AB186" s="39">
        <v>0</v>
      </c>
      <c r="AC186" s="40"/>
      <c r="AD186" s="39">
        <v>0</v>
      </c>
      <c r="AE186" s="40"/>
      <c r="AF186" s="97"/>
      <c r="AG186" s="80">
        <f t="shared" si="57"/>
        <v>0</v>
      </c>
      <c r="AH186" s="80">
        <f t="shared" si="54"/>
        <v>0</v>
      </c>
      <c r="AI186" s="80">
        <f t="shared" si="55"/>
        <v>0</v>
      </c>
    </row>
    <row r="187" spans="1:35" ht="18.75">
      <c r="A187" s="20" t="s">
        <v>19</v>
      </c>
      <c r="B187" s="33">
        <f>H187+J187+L187+N187+P187+R187+T187+V187+X187+Z187+AB187+AD187</f>
        <v>100</v>
      </c>
      <c r="C187" s="39">
        <f>H187+J187+L187+N187</f>
        <v>100</v>
      </c>
      <c r="D187" s="39">
        <f>C187</f>
        <v>100</v>
      </c>
      <c r="E187" s="39">
        <f>K187+M187+O187</f>
        <v>100</v>
      </c>
      <c r="F187" s="39">
        <f>_xlfn.IFERROR(E187/B187*100,0)</f>
        <v>100</v>
      </c>
      <c r="G187" s="39">
        <f>_xlfn.IFERROR(E187/C187*100,0)</f>
        <v>100</v>
      </c>
      <c r="H187" s="38">
        <v>0</v>
      </c>
      <c r="I187" s="38">
        <v>0</v>
      </c>
      <c r="J187" s="39">
        <v>100</v>
      </c>
      <c r="K187" s="39">
        <v>100</v>
      </c>
      <c r="L187" s="39">
        <v>0</v>
      </c>
      <c r="M187" s="40"/>
      <c r="N187" s="39">
        <v>0</v>
      </c>
      <c r="O187" s="40"/>
      <c r="P187" s="39">
        <v>0</v>
      </c>
      <c r="Q187" s="40"/>
      <c r="R187" s="39">
        <v>0</v>
      </c>
      <c r="S187" s="40"/>
      <c r="T187" s="39">
        <v>0</v>
      </c>
      <c r="U187" s="40"/>
      <c r="V187" s="39">
        <v>0</v>
      </c>
      <c r="W187" s="40"/>
      <c r="X187" s="39">
        <v>0</v>
      </c>
      <c r="Y187" s="40"/>
      <c r="Z187" s="39">
        <v>0</v>
      </c>
      <c r="AA187" s="40"/>
      <c r="AB187" s="39">
        <v>0</v>
      </c>
      <c r="AC187" s="40"/>
      <c r="AD187" s="39">
        <v>0</v>
      </c>
      <c r="AE187" s="40"/>
      <c r="AF187" s="97"/>
      <c r="AG187" s="80">
        <f t="shared" si="57"/>
        <v>100</v>
      </c>
      <c r="AH187" s="80">
        <f t="shared" si="54"/>
        <v>100</v>
      </c>
      <c r="AI187" s="80">
        <f t="shared" si="55"/>
        <v>100</v>
      </c>
    </row>
    <row r="188" spans="1:35" ht="18.75">
      <c r="A188" s="20" t="s">
        <v>20</v>
      </c>
      <c r="B188" s="33">
        <f>H188+J188+L188+N188+P188+R188+T188+V188+X188+Z188+AB188+AD188</f>
        <v>0</v>
      </c>
      <c r="C188" s="39">
        <f>H188</f>
        <v>0</v>
      </c>
      <c r="D188" s="39">
        <v>0</v>
      </c>
      <c r="E188" s="39">
        <v>0</v>
      </c>
      <c r="F188" s="39">
        <f>_xlfn.IFERROR(E188/B188*100,0)</f>
        <v>0</v>
      </c>
      <c r="G188" s="39">
        <f>_xlfn.IFERROR(E188/C188*100,0)</f>
        <v>0</v>
      </c>
      <c r="H188" s="38">
        <v>0</v>
      </c>
      <c r="I188" s="38">
        <v>0</v>
      </c>
      <c r="J188" s="39">
        <v>0</v>
      </c>
      <c r="K188" s="39">
        <v>0</v>
      </c>
      <c r="L188" s="39">
        <v>0</v>
      </c>
      <c r="M188" s="40"/>
      <c r="N188" s="39">
        <v>0</v>
      </c>
      <c r="O188" s="40"/>
      <c r="P188" s="39">
        <v>0</v>
      </c>
      <c r="Q188" s="40"/>
      <c r="R188" s="39">
        <v>0</v>
      </c>
      <c r="S188" s="40"/>
      <c r="T188" s="39">
        <v>0</v>
      </c>
      <c r="U188" s="40"/>
      <c r="V188" s="39">
        <v>0</v>
      </c>
      <c r="W188" s="40"/>
      <c r="X188" s="39">
        <v>0</v>
      </c>
      <c r="Y188" s="40"/>
      <c r="Z188" s="39">
        <v>0</v>
      </c>
      <c r="AA188" s="40"/>
      <c r="AB188" s="39">
        <v>0</v>
      </c>
      <c r="AC188" s="40"/>
      <c r="AD188" s="39">
        <v>0</v>
      </c>
      <c r="AE188" s="40"/>
      <c r="AF188" s="97"/>
      <c r="AG188" s="80">
        <f t="shared" si="57"/>
        <v>0</v>
      </c>
      <c r="AH188" s="80">
        <f t="shared" si="54"/>
        <v>0</v>
      </c>
      <c r="AI188" s="80">
        <f t="shared" si="55"/>
        <v>0</v>
      </c>
    </row>
    <row r="189" spans="1:35" ht="18.75">
      <c r="A189" s="20" t="s">
        <v>21</v>
      </c>
      <c r="B189" s="33">
        <f>H189+J189+L189+N189+P189+R189+T189+V189+X189+Z189+AB189+AD189</f>
        <v>0</v>
      </c>
      <c r="C189" s="39">
        <f>H189</f>
        <v>0</v>
      </c>
      <c r="D189" s="39">
        <v>0</v>
      </c>
      <c r="E189" s="39">
        <v>0</v>
      </c>
      <c r="F189" s="39">
        <f>_xlfn.IFERROR(E189/B189*100,0)</f>
        <v>0</v>
      </c>
      <c r="G189" s="39">
        <f>_xlfn.IFERROR(E189/C189*100,0)</f>
        <v>0</v>
      </c>
      <c r="H189" s="38">
        <v>0</v>
      </c>
      <c r="I189" s="38">
        <v>0</v>
      </c>
      <c r="J189" s="39">
        <v>0</v>
      </c>
      <c r="K189" s="39">
        <v>0</v>
      </c>
      <c r="L189" s="39">
        <v>0</v>
      </c>
      <c r="M189" s="40"/>
      <c r="N189" s="39">
        <v>0</v>
      </c>
      <c r="O189" s="40"/>
      <c r="P189" s="39">
        <v>0</v>
      </c>
      <c r="Q189" s="40"/>
      <c r="R189" s="39">
        <v>0</v>
      </c>
      <c r="S189" s="40"/>
      <c r="T189" s="39">
        <v>0</v>
      </c>
      <c r="U189" s="40"/>
      <c r="V189" s="39">
        <v>0</v>
      </c>
      <c r="W189" s="40"/>
      <c r="X189" s="39">
        <v>0</v>
      </c>
      <c r="Y189" s="40"/>
      <c r="Z189" s="39">
        <v>0</v>
      </c>
      <c r="AA189" s="40"/>
      <c r="AB189" s="39">
        <v>0</v>
      </c>
      <c r="AC189" s="40"/>
      <c r="AD189" s="39">
        <v>0</v>
      </c>
      <c r="AE189" s="40"/>
      <c r="AF189" s="98"/>
      <c r="AG189" s="80">
        <f t="shared" si="57"/>
        <v>0</v>
      </c>
      <c r="AH189" s="80">
        <f t="shared" si="54"/>
        <v>0</v>
      </c>
      <c r="AI189" s="80">
        <f t="shared" si="55"/>
        <v>0</v>
      </c>
    </row>
    <row r="190" spans="1:35" ht="78" customHeight="1">
      <c r="A190" s="20" t="s">
        <v>63</v>
      </c>
      <c r="B190" s="36"/>
      <c r="C190" s="39"/>
      <c r="D190" s="39"/>
      <c r="E190" s="40"/>
      <c r="F190" s="40"/>
      <c r="G190" s="40"/>
      <c r="H190" s="41"/>
      <c r="I190" s="41"/>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96" t="s">
        <v>72</v>
      </c>
      <c r="AG190" s="80">
        <f t="shared" si="57"/>
        <v>0</v>
      </c>
      <c r="AH190" s="80">
        <f t="shared" si="54"/>
        <v>0</v>
      </c>
      <c r="AI190" s="80">
        <f t="shared" si="55"/>
        <v>0</v>
      </c>
    </row>
    <row r="191" spans="1:35" ht="18.75" customHeight="1">
      <c r="A191" s="15" t="s">
        <v>26</v>
      </c>
      <c r="B191" s="36">
        <f>B192+B193+B194+B195</f>
        <v>241.6</v>
      </c>
      <c r="C191" s="36">
        <f>C192+C193+C194+C195</f>
        <v>241.6</v>
      </c>
      <c r="D191" s="36">
        <f>D192+D193+D194+D195</f>
        <v>241.6</v>
      </c>
      <c r="E191" s="36">
        <f>E192+E193+E194+E195</f>
        <v>241.2</v>
      </c>
      <c r="F191" s="40">
        <f>_xlfn.IFERROR(E191/B191*100,0)</f>
        <v>99.8344370860927</v>
      </c>
      <c r="G191" s="40">
        <f>_xlfn.IFERROR(E191/C191*100,0)</f>
        <v>99.8344370860927</v>
      </c>
      <c r="H191" s="41">
        <f>H192+H193+H194+H195</f>
        <v>0</v>
      </c>
      <c r="I191" s="41">
        <f aca="true" t="shared" si="69" ref="I191:AE191">I192+I193+I194+I195</f>
        <v>0</v>
      </c>
      <c r="J191" s="41">
        <f t="shared" si="69"/>
        <v>0</v>
      </c>
      <c r="K191" s="41">
        <f t="shared" si="69"/>
        <v>0</v>
      </c>
      <c r="L191" s="41">
        <f t="shared" si="69"/>
        <v>0</v>
      </c>
      <c r="M191" s="41">
        <f t="shared" si="69"/>
        <v>0</v>
      </c>
      <c r="N191" s="41">
        <f t="shared" si="69"/>
        <v>0</v>
      </c>
      <c r="O191" s="41">
        <f t="shared" si="69"/>
        <v>0</v>
      </c>
      <c r="P191" s="41">
        <f t="shared" si="69"/>
        <v>241.6</v>
      </c>
      <c r="Q191" s="41">
        <f t="shared" si="69"/>
        <v>241.2</v>
      </c>
      <c r="R191" s="41">
        <f>R192+R193+R194+R195</f>
        <v>0</v>
      </c>
      <c r="S191" s="41">
        <f t="shared" si="69"/>
        <v>0</v>
      </c>
      <c r="T191" s="41">
        <f t="shared" si="69"/>
        <v>0</v>
      </c>
      <c r="U191" s="41">
        <f t="shared" si="69"/>
        <v>0</v>
      </c>
      <c r="V191" s="41">
        <f t="shared" si="69"/>
        <v>0</v>
      </c>
      <c r="W191" s="41">
        <f t="shared" si="69"/>
        <v>0</v>
      </c>
      <c r="X191" s="41">
        <f t="shared" si="69"/>
        <v>0</v>
      </c>
      <c r="Y191" s="41">
        <f t="shared" si="69"/>
        <v>0</v>
      </c>
      <c r="Z191" s="41">
        <f t="shared" si="69"/>
        <v>0</v>
      </c>
      <c r="AA191" s="41">
        <f t="shared" si="69"/>
        <v>0</v>
      </c>
      <c r="AB191" s="41">
        <f t="shared" si="69"/>
        <v>0</v>
      </c>
      <c r="AC191" s="41">
        <f t="shared" si="69"/>
        <v>0</v>
      </c>
      <c r="AD191" s="41">
        <f t="shared" si="69"/>
        <v>0</v>
      </c>
      <c r="AE191" s="41">
        <f t="shared" si="69"/>
        <v>0</v>
      </c>
      <c r="AF191" s="97"/>
      <c r="AG191" s="80">
        <f t="shared" si="57"/>
        <v>241.6</v>
      </c>
      <c r="AH191" s="80">
        <f t="shared" si="54"/>
        <v>241.6</v>
      </c>
      <c r="AI191" s="80">
        <f t="shared" si="55"/>
        <v>241.2</v>
      </c>
    </row>
    <row r="192" spans="1:35" ht="18.75">
      <c r="A192" s="20" t="s">
        <v>18</v>
      </c>
      <c r="B192" s="33">
        <f>H192+J192+L192+N192+P192+R192+T192+V192+X192+Z192+AB192+AD192</f>
        <v>0</v>
      </c>
      <c r="C192" s="39"/>
      <c r="D192" s="39">
        <v>0</v>
      </c>
      <c r="E192" s="39">
        <v>0</v>
      </c>
      <c r="F192" s="39">
        <f>_xlfn.IFERROR(E192/B192*100,0)</f>
        <v>0</v>
      </c>
      <c r="G192" s="39">
        <f>_xlfn.IFERROR(E192/C192*100,0)</f>
        <v>0</v>
      </c>
      <c r="H192" s="38">
        <v>0</v>
      </c>
      <c r="I192" s="38">
        <v>0</v>
      </c>
      <c r="J192" s="39">
        <v>0</v>
      </c>
      <c r="K192" s="40"/>
      <c r="L192" s="39">
        <v>0</v>
      </c>
      <c r="M192" s="40"/>
      <c r="N192" s="39">
        <v>0</v>
      </c>
      <c r="O192" s="40"/>
      <c r="P192" s="39">
        <v>0</v>
      </c>
      <c r="Q192" s="40"/>
      <c r="R192" s="39">
        <v>0</v>
      </c>
      <c r="S192" s="40"/>
      <c r="T192" s="39">
        <v>0</v>
      </c>
      <c r="U192" s="40"/>
      <c r="V192" s="39">
        <v>0</v>
      </c>
      <c r="W192" s="40"/>
      <c r="X192" s="39">
        <v>0</v>
      </c>
      <c r="Y192" s="40"/>
      <c r="Z192" s="39">
        <v>0</v>
      </c>
      <c r="AA192" s="40"/>
      <c r="AB192" s="39">
        <v>0</v>
      </c>
      <c r="AC192" s="40"/>
      <c r="AD192" s="39">
        <v>0</v>
      </c>
      <c r="AE192" s="40"/>
      <c r="AF192" s="97"/>
      <c r="AG192" s="80">
        <f t="shared" si="57"/>
        <v>0</v>
      </c>
      <c r="AH192" s="80">
        <f t="shared" si="54"/>
        <v>0</v>
      </c>
      <c r="AI192" s="80">
        <f t="shared" si="55"/>
        <v>0</v>
      </c>
    </row>
    <row r="193" spans="1:35" ht="18.75">
      <c r="A193" s="20" t="s">
        <v>19</v>
      </c>
      <c r="B193" s="33">
        <f>H193+J193+L193+N193+P193+R193+T193+V193+X193+Z193+AB193+AD193</f>
        <v>200</v>
      </c>
      <c r="C193" s="39">
        <f>N193+P193</f>
        <v>200</v>
      </c>
      <c r="D193" s="39">
        <f>N193+P193</f>
        <v>200</v>
      </c>
      <c r="E193" s="39">
        <f>O193+Q193</f>
        <v>199.6</v>
      </c>
      <c r="F193" s="39">
        <f>_xlfn.IFERROR(E193/B193*100,0)</f>
        <v>99.8</v>
      </c>
      <c r="G193" s="39">
        <f>_xlfn.IFERROR(E193/C193*100,0)</f>
        <v>99.8</v>
      </c>
      <c r="H193" s="38">
        <v>0</v>
      </c>
      <c r="I193" s="38">
        <v>0</v>
      </c>
      <c r="J193" s="39">
        <v>0</v>
      </c>
      <c r="K193" s="40"/>
      <c r="L193" s="39">
        <v>0</v>
      </c>
      <c r="M193" s="40"/>
      <c r="N193" s="39">
        <v>0</v>
      </c>
      <c r="O193" s="40"/>
      <c r="P193" s="39">
        <v>200</v>
      </c>
      <c r="Q193" s="39">
        <v>199.6</v>
      </c>
      <c r="R193" s="39">
        <v>0</v>
      </c>
      <c r="S193" s="40"/>
      <c r="T193" s="39">
        <v>0</v>
      </c>
      <c r="U193" s="40"/>
      <c r="V193" s="39">
        <v>0</v>
      </c>
      <c r="W193" s="40"/>
      <c r="X193" s="39">
        <v>0</v>
      </c>
      <c r="Y193" s="40"/>
      <c r="Z193" s="39">
        <v>0</v>
      </c>
      <c r="AA193" s="40"/>
      <c r="AB193" s="39">
        <v>0</v>
      </c>
      <c r="AC193" s="40"/>
      <c r="AD193" s="39">
        <v>0</v>
      </c>
      <c r="AE193" s="40"/>
      <c r="AF193" s="97"/>
      <c r="AG193" s="80">
        <f t="shared" si="57"/>
        <v>200</v>
      </c>
      <c r="AH193" s="80">
        <f t="shared" si="54"/>
        <v>200</v>
      </c>
      <c r="AI193" s="80">
        <f t="shared" si="55"/>
        <v>199.6</v>
      </c>
    </row>
    <row r="194" spans="1:35" ht="18.75">
      <c r="A194" s="20" t="s">
        <v>20</v>
      </c>
      <c r="B194" s="33">
        <f>H194+J194+L194+N194+P194+R194+T194+V194+X194+Z194+AB194+AD194</f>
        <v>0</v>
      </c>
      <c r="C194" s="39">
        <v>0</v>
      </c>
      <c r="D194" s="39">
        <v>0</v>
      </c>
      <c r="E194" s="39">
        <v>0</v>
      </c>
      <c r="F194" s="39">
        <f>_xlfn.IFERROR(E194/B194*100,0)</f>
        <v>0</v>
      </c>
      <c r="G194" s="39">
        <f>_xlfn.IFERROR(E194/C194*100,0)</f>
        <v>0</v>
      </c>
      <c r="H194" s="38">
        <v>0</v>
      </c>
      <c r="I194" s="38">
        <v>0</v>
      </c>
      <c r="J194" s="39">
        <v>0</v>
      </c>
      <c r="K194" s="40"/>
      <c r="L194" s="39">
        <v>0</v>
      </c>
      <c r="M194" s="40"/>
      <c r="N194" s="39">
        <v>0</v>
      </c>
      <c r="O194" s="40"/>
      <c r="P194" s="39">
        <v>0</v>
      </c>
      <c r="Q194" s="39"/>
      <c r="R194" s="39">
        <v>0</v>
      </c>
      <c r="S194" s="40"/>
      <c r="T194" s="39">
        <v>0</v>
      </c>
      <c r="U194" s="40"/>
      <c r="V194" s="39">
        <v>0</v>
      </c>
      <c r="W194" s="40"/>
      <c r="X194" s="39">
        <v>0</v>
      </c>
      <c r="Y194" s="40"/>
      <c r="Z194" s="39">
        <v>0</v>
      </c>
      <c r="AA194" s="40"/>
      <c r="AB194" s="39">
        <v>0</v>
      </c>
      <c r="AC194" s="40"/>
      <c r="AD194" s="39">
        <v>0</v>
      </c>
      <c r="AE194" s="40"/>
      <c r="AF194" s="97"/>
      <c r="AG194" s="80">
        <f t="shared" si="57"/>
        <v>0</v>
      </c>
      <c r="AH194" s="80">
        <f t="shared" si="54"/>
        <v>0</v>
      </c>
      <c r="AI194" s="80">
        <f t="shared" si="55"/>
        <v>0</v>
      </c>
    </row>
    <row r="195" spans="1:35" ht="18.75">
      <c r="A195" s="20" t="s">
        <v>21</v>
      </c>
      <c r="B195" s="33">
        <f>H195+J195+L195+N195+P195+R195+T195+V195+X195+Z195+AB195+AD195</f>
        <v>41.6</v>
      </c>
      <c r="C195" s="39">
        <f>N195+P195</f>
        <v>41.6</v>
      </c>
      <c r="D195" s="39">
        <f>N195+P195</f>
        <v>41.6</v>
      </c>
      <c r="E195" s="39">
        <f>O195+Q195</f>
        <v>41.6</v>
      </c>
      <c r="F195" s="39">
        <f>_xlfn.IFERROR(E195/B195*100,0)</f>
        <v>100</v>
      </c>
      <c r="G195" s="39">
        <f>_xlfn.IFERROR(E195/C195*100,0)</f>
        <v>100</v>
      </c>
      <c r="H195" s="38">
        <v>0</v>
      </c>
      <c r="I195" s="38">
        <v>0</v>
      </c>
      <c r="J195" s="39">
        <v>0</v>
      </c>
      <c r="K195" s="40"/>
      <c r="L195" s="39">
        <v>0</v>
      </c>
      <c r="M195" s="40"/>
      <c r="N195" s="39">
        <v>0</v>
      </c>
      <c r="O195" s="40"/>
      <c r="P195" s="39">
        <v>41.6</v>
      </c>
      <c r="Q195" s="39">
        <v>41.6</v>
      </c>
      <c r="R195" s="39">
        <v>0</v>
      </c>
      <c r="S195" s="40"/>
      <c r="T195" s="39">
        <v>0</v>
      </c>
      <c r="U195" s="40"/>
      <c r="V195" s="39">
        <v>0</v>
      </c>
      <c r="W195" s="40"/>
      <c r="X195" s="39">
        <v>0</v>
      </c>
      <c r="Y195" s="40"/>
      <c r="Z195" s="39">
        <v>0</v>
      </c>
      <c r="AA195" s="40"/>
      <c r="AB195" s="39">
        <v>0</v>
      </c>
      <c r="AC195" s="40"/>
      <c r="AD195" s="39">
        <v>0</v>
      </c>
      <c r="AE195" s="40"/>
      <c r="AF195" s="98"/>
      <c r="AG195" s="80">
        <f t="shared" si="57"/>
        <v>41.6</v>
      </c>
      <c r="AH195" s="80">
        <f t="shared" si="54"/>
        <v>41.6</v>
      </c>
      <c r="AI195" s="80">
        <f t="shared" si="55"/>
        <v>41.6</v>
      </c>
    </row>
    <row r="196" spans="1:35" ht="56.25">
      <c r="A196" s="20" t="s">
        <v>74</v>
      </c>
      <c r="B196" s="33"/>
      <c r="C196" s="39"/>
      <c r="D196" s="39"/>
      <c r="E196" s="39"/>
      <c r="F196" s="39"/>
      <c r="G196" s="39"/>
      <c r="H196" s="38"/>
      <c r="I196" s="38"/>
      <c r="J196" s="39"/>
      <c r="K196" s="40"/>
      <c r="L196" s="39"/>
      <c r="M196" s="40"/>
      <c r="N196" s="39"/>
      <c r="O196" s="40"/>
      <c r="P196" s="39"/>
      <c r="Q196" s="39"/>
      <c r="R196" s="39"/>
      <c r="S196" s="40"/>
      <c r="T196" s="39"/>
      <c r="U196" s="40"/>
      <c r="V196" s="39"/>
      <c r="W196" s="40"/>
      <c r="X196" s="39"/>
      <c r="Y196" s="40"/>
      <c r="Z196" s="39"/>
      <c r="AA196" s="40"/>
      <c r="AB196" s="39"/>
      <c r="AC196" s="40"/>
      <c r="AD196" s="39"/>
      <c r="AE196" s="40"/>
      <c r="AF196" s="96" t="s">
        <v>86</v>
      </c>
      <c r="AG196" s="80">
        <f t="shared" si="57"/>
        <v>0</v>
      </c>
      <c r="AH196" s="80">
        <f t="shared" si="54"/>
        <v>0</v>
      </c>
      <c r="AI196" s="80">
        <f t="shared" si="55"/>
        <v>0</v>
      </c>
    </row>
    <row r="197" spans="1:35" ht="18.75">
      <c r="A197" s="15" t="s">
        <v>26</v>
      </c>
      <c r="B197" s="36">
        <f>B198+B199+B200+B201</f>
        <v>120</v>
      </c>
      <c r="C197" s="40">
        <f>C198+C199+C200+C201</f>
        <v>120</v>
      </c>
      <c r="D197" s="40">
        <f>D198+D199</f>
        <v>120</v>
      </c>
      <c r="E197" s="40">
        <f>E198</f>
        <v>120</v>
      </c>
      <c r="F197" s="40">
        <f>E197/B197*100</f>
        <v>100</v>
      </c>
      <c r="G197" s="40">
        <f>G198</f>
        <v>100</v>
      </c>
      <c r="H197" s="41">
        <v>0</v>
      </c>
      <c r="I197" s="41"/>
      <c r="J197" s="40">
        <v>0</v>
      </c>
      <c r="K197" s="40"/>
      <c r="L197" s="40">
        <v>0</v>
      </c>
      <c r="M197" s="40"/>
      <c r="N197" s="40">
        <v>0</v>
      </c>
      <c r="O197" s="40"/>
      <c r="P197" s="40">
        <v>0</v>
      </c>
      <c r="Q197" s="40"/>
      <c r="R197" s="40">
        <v>0</v>
      </c>
      <c r="S197" s="40"/>
      <c r="T197" s="40">
        <v>0</v>
      </c>
      <c r="U197" s="40"/>
      <c r="V197" s="40">
        <v>0</v>
      </c>
      <c r="W197" s="40"/>
      <c r="X197" s="40">
        <f>X198+X199+X200+X201</f>
        <v>120</v>
      </c>
      <c r="Y197" s="40">
        <f>Y198</f>
        <v>10</v>
      </c>
      <c r="Z197" s="40">
        <v>0</v>
      </c>
      <c r="AA197" s="40">
        <f>AA198</f>
        <v>110</v>
      </c>
      <c r="AB197" s="40">
        <v>0</v>
      </c>
      <c r="AC197" s="40"/>
      <c r="AD197" s="40">
        <v>0</v>
      </c>
      <c r="AE197" s="40"/>
      <c r="AF197" s="97"/>
      <c r="AG197" s="80">
        <f t="shared" si="57"/>
        <v>120</v>
      </c>
      <c r="AH197" s="80">
        <f t="shared" si="54"/>
        <v>120</v>
      </c>
      <c r="AI197" s="80">
        <f t="shared" si="55"/>
        <v>10</v>
      </c>
    </row>
    <row r="198" spans="1:35" ht="18.75">
      <c r="A198" s="20" t="s">
        <v>18</v>
      </c>
      <c r="B198" s="33">
        <v>120</v>
      </c>
      <c r="C198" s="39">
        <f>X198</f>
        <v>120</v>
      </c>
      <c r="D198" s="38">
        <f>C198</f>
        <v>120</v>
      </c>
      <c r="E198" s="39">
        <f>I198+K198+M198+O198+Q198+S198+U198+W198+Y198+AA198+AC198+AE198</f>
        <v>120</v>
      </c>
      <c r="F198" s="39">
        <f>E198/B198*100</f>
        <v>100</v>
      </c>
      <c r="G198" s="39">
        <f>E198/C198*100</f>
        <v>100</v>
      </c>
      <c r="H198" s="38"/>
      <c r="I198" s="38"/>
      <c r="J198" s="39"/>
      <c r="K198" s="40"/>
      <c r="L198" s="39"/>
      <c r="M198" s="40"/>
      <c r="N198" s="39"/>
      <c r="O198" s="40"/>
      <c r="P198" s="39"/>
      <c r="Q198" s="39"/>
      <c r="R198" s="39"/>
      <c r="S198" s="40"/>
      <c r="T198" s="39"/>
      <c r="U198" s="40"/>
      <c r="V198" s="39"/>
      <c r="W198" s="40"/>
      <c r="X198" s="39">
        <v>120</v>
      </c>
      <c r="Y198" s="39">
        <v>10</v>
      </c>
      <c r="Z198" s="39"/>
      <c r="AA198" s="39">
        <v>110</v>
      </c>
      <c r="AB198" s="39"/>
      <c r="AC198" s="40"/>
      <c r="AD198" s="39"/>
      <c r="AE198" s="40"/>
      <c r="AF198" s="97"/>
      <c r="AG198" s="80">
        <f t="shared" si="57"/>
        <v>120</v>
      </c>
      <c r="AH198" s="80">
        <f aca="true" t="shared" si="70" ref="AH198:AH219">H198+J198+L198+N198+P198+R198+T198+V198+X198</f>
        <v>120</v>
      </c>
      <c r="AI198" s="80">
        <f aca="true" t="shared" si="71" ref="AI198:AI219">I198+K198+M198+O198+Q198+S198+U198+W198+Y198</f>
        <v>10</v>
      </c>
    </row>
    <row r="199" spans="1:35" ht="18.75">
      <c r="A199" s="20" t="s">
        <v>19</v>
      </c>
      <c r="B199" s="33">
        <v>0</v>
      </c>
      <c r="C199" s="39">
        <v>0</v>
      </c>
      <c r="D199" s="39">
        <v>0</v>
      </c>
      <c r="E199" s="39">
        <v>0</v>
      </c>
      <c r="F199" s="39"/>
      <c r="G199" s="39"/>
      <c r="H199" s="38"/>
      <c r="I199" s="38"/>
      <c r="J199" s="39"/>
      <c r="K199" s="40"/>
      <c r="L199" s="39"/>
      <c r="M199" s="40"/>
      <c r="N199" s="39"/>
      <c r="O199" s="40"/>
      <c r="P199" s="39"/>
      <c r="Q199" s="39"/>
      <c r="R199" s="39"/>
      <c r="S199" s="40"/>
      <c r="T199" s="39"/>
      <c r="U199" s="40"/>
      <c r="V199" s="39"/>
      <c r="W199" s="40"/>
      <c r="X199" s="39"/>
      <c r="Y199" s="40"/>
      <c r="Z199" s="39"/>
      <c r="AA199" s="40"/>
      <c r="AB199" s="39"/>
      <c r="AC199" s="40"/>
      <c r="AD199" s="39"/>
      <c r="AE199" s="40"/>
      <c r="AF199" s="97"/>
      <c r="AG199" s="80">
        <f t="shared" si="57"/>
        <v>0</v>
      </c>
      <c r="AH199" s="80">
        <f t="shared" si="70"/>
        <v>0</v>
      </c>
      <c r="AI199" s="80">
        <f t="shared" si="71"/>
        <v>0</v>
      </c>
    </row>
    <row r="200" spans="1:35" ht="18.75">
      <c r="A200" s="20" t="s">
        <v>20</v>
      </c>
      <c r="B200" s="33">
        <v>0</v>
      </c>
      <c r="C200" s="39">
        <v>0</v>
      </c>
      <c r="D200" s="39">
        <v>0</v>
      </c>
      <c r="E200" s="39">
        <v>0</v>
      </c>
      <c r="F200" s="39"/>
      <c r="G200" s="39"/>
      <c r="H200" s="38"/>
      <c r="I200" s="38"/>
      <c r="J200" s="39"/>
      <c r="K200" s="40"/>
      <c r="L200" s="39"/>
      <c r="M200" s="40"/>
      <c r="N200" s="39"/>
      <c r="O200" s="40"/>
      <c r="P200" s="39"/>
      <c r="Q200" s="39"/>
      <c r="R200" s="39"/>
      <c r="S200" s="40"/>
      <c r="T200" s="39"/>
      <c r="U200" s="40"/>
      <c r="V200" s="39"/>
      <c r="W200" s="40"/>
      <c r="X200" s="39"/>
      <c r="Y200" s="40"/>
      <c r="Z200" s="39"/>
      <c r="AA200" s="40"/>
      <c r="AB200" s="39"/>
      <c r="AC200" s="40"/>
      <c r="AD200" s="39"/>
      <c r="AE200" s="40"/>
      <c r="AF200" s="97"/>
      <c r="AG200" s="80">
        <f t="shared" si="57"/>
        <v>0</v>
      </c>
      <c r="AH200" s="80">
        <f t="shared" si="70"/>
        <v>0</v>
      </c>
      <c r="AI200" s="80">
        <f t="shared" si="71"/>
        <v>0</v>
      </c>
    </row>
    <row r="201" spans="1:35" ht="18.75">
      <c r="A201" s="20" t="s">
        <v>21</v>
      </c>
      <c r="B201" s="33">
        <v>0</v>
      </c>
      <c r="C201" s="39">
        <v>0</v>
      </c>
      <c r="D201" s="39">
        <v>0</v>
      </c>
      <c r="E201" s="39">
        <v>0</v>
      </c>
      <c r="F201" s="39"/>
      <c r="G201" s="39"/>
      <c r="H201" s="38">
        <v>0</v>
      </c>
      <c r="I201" s="38"/>
      <c r="J201" s="39">
        <v>0</v>
      </c>
      <c r="K201" s="39"/>
      <c r="L201" s="39">
        <v>0</v>
      </c>
      <c r="M201" s="39"/>
      <c r="N201" s="39">
        <v>0</v>
      </c>
      <c r="O201" s="39"/>
      <c r="P201" s="39">
        <v>0</v>
      </c>
      <c r="Q201" s="39"/>
      <c r="R201" s="39">
        <v>0</v>
      </c>
      <c r="S201" s="39"/>
      <c r="T201" s="39">
        <v>0</v>
      </c>
      <c r="U201" s="39"/>
      <c r="V201" s="39">
        <v>0</v>
      </c>
      <c r="W201" s="39"/>
      <c r="X201" s="39">
        <v>0</v>
      </c>
      <c r="Y201" s="39"/>
      <c r="Z201" s="39">
        <v>0</v>
      </c>
      <c r="AA201" s="40"/>
      <c r="AB201" s="40">
        <v>0</v>
      </c>
      <c r="AC201" s="40"/>
      <c r="AD201" s="40">
        <v>0</v>
      </c>
      <c r="AE201" s="40"/>
      <c r="AF201" s="98"/>
      <c r="AG201" s="80">
        <f t="shared" si="57"/>
        <v>0</v>
      </c>
      <c r="AH201" s="80">
        <f t="shared" si="70"/>
        <v>0</v>
      </c>
      <c r="AI201" s="80">
        <f t="shared" si="71"/>
        <v>0</v>
      </c>
    </row>
    <row r="202" spans="1:35" ht="81" customHeight="1">
      <c r="A202" s="20" t="s">
        <v>75</v>
      </c>
      <c r="B202" s="33"/>
      <c r="C202" s="39"/>
      <c r="D202" s="39"/>
      <c r="E202" s="39"/>
      <c r="F202" s="39"/>
      <c r="G202" s="39"/>
      <c r="H202" s="38"/>
      <c r="I202" s="38"/>
      <c r="J202" s="39"/>
      <c r="K202" s="39"/>
      <c r="L202" s="39"/>
      <c r="M202" s="39"/>
      <c r="N202" s="39"/>
      <c r="O202" s="39"/>
      <c r="P202" s="39"/>
      <c r="Q202" s="39"/>
      <c r="R202" s="39"/>
      <c r="S202" s="39"/>
      <c r="T202" s="39"/>
      <c r="U202" s="39"/>
      <c r="V202" s="39"/>
      <c r="W202" s="39"/>
      <c r="X202" s="39"/>
      <c r="Y202" s="39"/>
      <c r="Z202" s="39"/>
      <c r="AA202" s="40"/>
      <c r="AB202" s="40"/>
      <c r="AC202" s="40"/>
      <c r="AD202" s="40"/>
      <c r="AE202" s="40"/>
      <c r="AF202" s="132" t="s">
        <v>97</v>
      </c>
      <c r="AG202" s="80">
        <f t="shared" si="57"/>
        <v>0</v>
      </c>
      <c r="AH202" s="80">
        <f t="shared" si="70"/>
        <v>0</v>
      </c>
      <c r="AI202" s="80">
        <f t="shared" si="71"/>
        <v>0</v>
      </c>
    </row>
    <row r="203" spans="1:35" ht="18.75">
      <c r="A203" s="15" t="s">
        <v>26</v>
      </c>
      <c r="B203" s="36">
        <v>60</v>
      </c>
      <c r="C203" s="40">
        <f>C204</f>
        <v>60</v>
      </c>
      <c r="D203" s="40">
        <f>D204</f>
        <v>60</v>
      </c>
      <c r="E203" s="40">
        <f>E204+E205+E206+E207</f>
        <v>60</v>
      </c>
      <c r="F203" s="40">
        <f>E203/B203*100</f>
        <v>100</v>
      </c>
      <c r="G203" s="40">
        <f>E203/D203*100</f>
        <v>100</v>
      </c>
      <c r="H203" s="41">
        <v>0</v>
      </c>
      <c r="I203" s="41"/>
      <c r="J203" s="40">
        <v>0</v>
      </c>
      <c r="K203" s="40"/>
      <c r="L203" s="40">
        <v>0</v>
      </c>
      <c r="M203" s="40"/>
      <c r="N203" s="40">
        <v>0</v>
      </c>
      <c r="O203" s="40"/>
      <c r="P203" s="40">
        <v>0</v>
      </c>
      <c r="Q203" s="40"/>
      <c r="R203" s="40">
        <v>0</v>
      </c>
      <c r="S203" s="40"/>
      <c r="T203" s="40">
        <v>0</v>
      </c>
      <c r="U203" s="40"/>
      <c r="V203" s="40">
        <v>0</v>
      </c>
      <c r="W203" s="40"/>
      <c r="X203" s="40">
        <v>0</v>
      </c>
      <c r="Y203" s="40"/>
      <c r="Z203" s="40">
        <v>60</v>
      </c>
      <c r="AA203" s="40"/>
      <c r="AB203" s="40">
        <v>0</v>
      </c>
      <c r="AC203" s="40">
        <f>AC204+AC205+AC206+AC207</f>
        <v>60</v>
      </c>
      <c r="AD203" s="40">
        <v>0</v>
      </c>
      <c r="AE203" s="40"/>
      <c r="AF203" s="133"/>
      <c r="AG203" s="80">
        <f aca="true" t="shared" si="72" ref="AG203:AG213">H203+J203+L203+N203+P203+R203+T203+V203+X203+Z203+AB203+AD203</f>
        <v>60</v>
      </c>
      <c r="AH203" s="80">
        <f t="shared" si="70"/>
        <v>0</v>
      </c>
      <c r="AI203" s="80">
        <f t="shared" si="71"/>
        <v>0</v>
      </c>
    </row>
    <row r="204" spans="1:35" ht="18.75">
      <c r="A204" s="20" t="s">
        <v>18</v>
      </c>
      <c r="B204" s="33">
        <v>60</v>
      </c>
      <c r="C204" s="39">
        <f>Z204</f>
        <v>60</v>
      </c>
      <c r="D204" s="39">
        <v>60</v>
      </c>
      <c r="E204" s="39">
        <f>I204+K204+M204+O204+Q204+S204+U204+W204+Y204+AA204+AC204+AE204</f>
        <v>60</v>
      </c>
      <c r="F204" s="39">
        <f>E204/B204*100</f>
        <v>100</v>
      </c>
      <c r="G204" s="39">
        <f>E204/B204*100</f>
        <v>100</v>
      </c>
      <c r="H204" s="38">
        <v>0</v>
      </c>
      <c r="I204" s="38"/>
      <c r="J204" s="39">
        <v>0</v>
      </c>
      <c r="K204" s="39">
        <v>0</v>
      </c>
      <c r="L204" s="39">
        <v>0</v>
      </c>
      <c r="M204" s="39"/>
      <c r="N204" s="39">
        <v>0</v>
      </c>
      <c r="O204" s="39"/>
      <c r="P204" s="39">
        <v>0</v>
      </c>
      <c r="Q204" s="39"/>
      <c r="R204" s="39">
        <v>0</v>
      </c>
      <c r="S204" s="39"/>
      <c r="T204" s="39">
        <v>0</v>
      </c>
      <c r="U204" s="39"/>
      <c r="V204" s="39">
        <v>0</v>
      </c>
      <c r="W204" s="39"/>
      <c r="X204" s="39">
        <v>0</v>
      </c>
      <c r="Y204" s="39"/>
      <c r="Z204" s="39">
        <v>60</v>
      </c>
      <c r="AA204" s="40"/>
      <c r="AB204" s="39">
        <v>0</v>
      </c>
      <c r="AC204" s="39">
        <v>60</v>
      </c>
      <c r="AD204" s="39">
        <v>0</v>
      </c>
      <c r="AE204" s="40"/>
      <c r="AF204" s="133"/>
      <c r="AG204" s="80">
        <f t="shared" si="72"/>
        <v>60</v>
      </c>
      <c r="AH204" s="80">
        <f t="shared" si="70"/>
        <v>0</v>
      </c>
      <c r="AI204" s="80">
        <f t="shared" si="71"/>
        <v>0</v>
      </c>
    </row>
    <row r="205" spans="1:35" ht="18.75">
      <c r="A205" s="20" t="s">
        <v>19</v>
      </c>
      <c r="B205" s="33">
        <v>0</v>
      </c>
      <c r="C205" s="39"/>
      <c r="D205" s="39"/>
      <c r="E205" s="39"/>
      <c r="F205" s="39"/>
      <c r="G205" s="39"/>
      <c r="H205" s="38"/>
      <c r="I205" s="38"/>
      <c r="J205" s="39"/>
      <c r="K205" s="39"/>
      <c r="L205" s="39"/>
      <c r="M205" s="39"/>
      <c r="N205" s="39"/>
      <c r="O205" s="39"/>
      <c r="P205" s="39"/>
      <c r="Q205" s="39"/>
      <c r="R205" s="39"/>
      <c r="S205" s="39"/>
      <c r="T205" s="39"/>
      <c r="U205" s="39"/>
      <c r="V205" s="39"/>
      <c r="W205" s="39"/>
      <c r="X205" s="39"/>
      <c r="Y205" s="39"/>
      <c r="Z205" s="39"/>
      <c r="AA205" s="40"/>
      <c r="AB205" s="40"/>
      <c r="AC205" s="40"/>
      <c r="AD205" s="40"/>
      <c r="AE205" s="40"/>
      <c r="AF205" s="133"/>
      <c r="AG205" s="80">
        <f t="shared" si="72"/>
        <v>0</v>
      </c>
      <c r="AH205" s="80">
        <f t="shared" si="70"/>
        <v>0</v>
      </c>
      <c r="AI205" s="80">
        <f t="shared" si="71"/>
        <v>0</v>
      </c>
    </row>
    <row r="206" spans="1:35" ht="18.75">
      <c r="A206" s="20" t="s">
        <v>20</v>
      </c>
      <c r="B206" s="33">
        <v>0</v>
      </c>
      <c r="C206" s="39"/>
      <c r="D206" s="39"/>
      <c r="E206" s="39"/>
      <c r="F206" s="39"/>
      <c r="G206" s="39"/>
      <c r="H206" s="38"/>
      <c r="I206" s="38"/>
      <c r="J206" s="39"/>
      <c r="K206" s="39"/>
      <c r="L206" s="39"/>
      <c r="M206" s="39"/>
      <c r="N206" s="39"/>
      <c r="O206" s="39"/>
      <c r="P206" s="39"/>
      <c r="Q206" s="39"/>
      <c r="R206" s="39"/>
      <c r="S206" s="39"/>
      <c r="T206" s="39"/>
      <c r="U206" s="39"/>
      <c r="V206" s="39"/>
      <c r="W206" s="39"/>
      <c r="X206" s="39"/>
      <c r="Y206" s="39"/>
      <c r="Z206" s="39"/>
      <c r="AA206" s="40"/>
      <c r="AB206" s="40"/>
      <c r="AC206" s="40"/>
      <c r="AD206" s="40"/>
      <c r="AE206" s="40"/>
      <c r="AF206" s="133"/>
      <c r="AG206" s="80">
        <f t="shared" si="72"/>
        <v>0</v>
      </c>
      <c r="AH206" s="80">
        <f t="shared" si="70"/>
        <v>0</v>
      </c>
      <c r="AI206" s="80">
        <f t="shared" si="71"/>
        <v>0</v>
      </c>
    </row>
    <row r="207" spans="1:35" ht="18.75">
      <c r="A207" s="20" t="s">
        <v>21</v>
      </c>
      <c r="B207" s="33">
        <v>0</v>
      </c>
      <c r="C207" s="39"/>
      <c r="D207" s="39"/>
      <c r="E207" s="39"/>
      <c r="F207" s="39"/>
      <c r="G207" s="39"/>
      <c r="H207" s="38"/>
      <c r="I207" s="38"/>
      <c r="J207" s="39"/>
      <c r="K207" s="39"/>
      <c r="L207" s="39"/>
      <c r="M207" s="39"/>
      <c r="N207" s="39"/>
      <c r="O207" s="39"/>
      <c r="P207" s="39"/>
      <c r="Q207" s="39"/>
      <c r="R207" s="39"/>
      <c r="S207" s="39"/>
      <c r="T207" s="39"/>
      <c r="U207" s="39"/>
      <c r="V207" s="39"/>
      <c r="W207" s="39"/>
      <c r="X207" s="39"/>
      <c r="Y207" s="39"/>
      <c r="Z207" s="39"/>
      <c r="AA207" s="40"/>
      <c r="AB207" s="40"/>
      <c r="AC207" s="40"/>
      <c r="AD207" s="40"/>
      <c r="AE207" s="40"/>
      <c r="AF207" s="134"/>
      <c r="AG207" s="80">
        <f t="shared" si="72"/>
        <v>0</v>
      </c>
      <c r="AH207" s="80">
        <f t="shared" si="70"/>
        <v>0</v>
      </c>
      <c r="AI207" s="80">
        <f t="shared" si="71"/>
        <v>0</v>
      </c>
    </row>
    <row r="208" spans="1:35" ht="37.5">
      <c r="A208" s="20" t="s">
        <v>77</v>
      </c>
      <c r="B208" s="33"/>
      <c r="C208" s="39"/>
      <c r="D208" s="39"/>
      <c r="E208" s="39"/>
      <c r="F208" s="39"/>
      <c r="G208" s="39"/>
      <c r="H208" s="38"/>
      <c r="I208" s="38"/>
      <c r="J208" s="39"/>
      <c r="K208" s="39"/>
      <c r="L208" s="39"/>
      <c r="M208" s="39"/>
      <c r="N208" s="39"/>
      <c r="O208" s="39"/>
      <c r="P208" s="39"/>
      <c r="Q208" s="39"/>
      <c r="R208" s="39"/>
      <c r="S208" s="39"/>
      <c r="T208" s="39"/>
      <c r="U208" s="39"/>
      <c r="V208" s="39"/>
      <c r="W208" s="39"/>
      <c r="X208" s="39"/>
      <c r="Y208" s="39"/>
      <c r="Z208" s="39"/>
      <c r="AA208" s="40"/>
      <c r="AB208" s="40"/>
      <c r="AC208" s="40"/>
      <c r="AD208" s="40"/>
      <c r="AE208" s="40"/>
      <c r="AF208" s="132" t="s">
        <v>87</v>
      </c>
      <c r="AG208" s="80">
        <f t="shared" si="72"/>
        <v>0</v>
      </c>
      <c r="AH208" s="80">
        <f t="shared" si="70"/>
        <v>0</v>
      </c>
      <c r="AI208" s="80">
        <f t="shared" si="71"/>
        <v>0</v>
      </c>
    </row>
    <row r="209" spans="1:35" ht="18.75">
      <c r="A209" s="15" t="s">
        <v>26</v>
      </c>
      <c r="B209" s="33">
        <f>B210+B211+B212+B213</f>
        <v>80</v>
      </c>
      <c r="C209" s="39">
        <f>C210+C211+C212+C213</f>
        <v>80</v>
      </c>
      <c r="D209" s="39">
        <f>D210+D211+D212+D213</f>
        <v>80</v>
      </c>
      <c r="E209" s="39">
        <f>E210+E211+E212+E213</f>
        <v>80</v>
      </c>
      <c r="F209" s="39">
        <f>E209/B209*100</f>
        <v>100</v>
      </c>
      <c r="G209" s="39">
        <f>E209/D209*100</f>
        <v>100</v>
      </c>
      <c r="H209" s="38"/>
      <c r="I209" s="38"/>
      <c r="J209" s="39"/>
      <c r="K209" s="39"/>
      <c r="L209" s="39"/>
      <c r="M209" s="39"/>
      <c r="N209" s="39"/>
      <c r="O209" s="39"/>
      <c r="P209" s="39"/>
      <c r="Q209" s="39"/>
      <c r="R209" s="39"/>
      <c r="S209" s="39"/>
      <c r="T209" s="39"/>
      <c r="U209" s="39"/>
      <c r="V209" s="39"/>
      <c r="W209" s="39"/>
      <c r="X209" s="39"/>
      <c r="Y209" s="39"/>
      <c r="Z209" s="39">
        <f>Z213</f>
        <v>80</v>
      </c>
      <c r="AA209" s="40">
        <f>AA213</f>
        <v>80</v>
      </c>
      <c r="AB209" s="40"/>
      <c r="AC209" s="40"/>
      <c r="AD209" s="40"/>
      <c r="AE209" s="40"/>
      <c r="AF209" s="133"/>
      <c r="AG209" s="80">
        <f t="shared" si="72"/>
        <v>80</v>
      </c>
      <c r="AH209" s="80">
        <f t="shared" si="70"/>
        <v>0</v>
      </c>
      <c r="AI209" s="80">
        <f t="shared" si="71"/>
        <v>0</v>
      </c>
    </row>
    <row r="210" spans="1:35" ht="18.75">
      <c r="A210" s="20" t="s">
        <v>18</v>
      </c>
      <c r="B210" s="33"/>
      <c r="C210" s="39"/>
      <c r="D210" s="39"/>
      <c r="E210" s="39"/>
      <c r="F210" s="39"/>
      <c r="G210" s="39"/>
      <c r="H210" s="38"/>
      <c r="I210" s="38"/>
      <c r="J210" s="39"/>
      <c r="K210" s="39"/>
      <c r="L210" s="39"/>
      <c r="M210" s="39"/>
      <c r="N210" s="39"/>
      <c r="O210" s="39"/>
      <c r="P210" s="39"/>
      <c r="Q210" s="39"/>
      <c r="R210" s="39"/>
      <c r="S210" s="39"/>
      <c r="T210" s="39"/>
      <c r="U210" s="39"/>
      <c r="V210" s="39"/>
      <c r="W210" s="39"/>
      <c r="X210" s="39"/>
      <c r="Y210" s="39"/>
      <c r="Z210" s="39"/>
      <c r="AA210" s="40"/>
      <c r="AB210" s="40"/>
      <c r="AC210" s="40"/>
      <c r="AD210" s="40"/>
      <c r="AE210" s="40"/>
      <c r="AF210" s="133"/>
      <c r="AG210" s="80">
        <f t="shared" si="72"/>
        <v>0</v>
      </c>
      <c r="AH210" s="80">
        <f t="shared" si="70"/>
        <v>0</v>
      </c>
      <c r="AI210" s="80">
        <f t="shared" si="71"/>
        <v>0</v>
      </c>
    </row>
    <row r="211" spans="1:35" ht="18.75">
      <c r="A211" s="20" t="s">
        <v>19</v>
      </c>
      <c r="B211" s="33"/>
      <c r="C211" s="39"/>
      <c r="D211" s="39"/>
      <c r="E211" s="39"/>
      <c r="F211" s="39"/>
      <c r="G211" s="39"/>
      <c r="H211" s="38"/>
      <c r="I211" s="38"/>
      <c r="J211" s="39"/>
      <c r="K211" s="39"/>
      <c r="L211" s="39"/>
      <c r="M211" s="39"/>
      <c r="N211" s="39"/>
      <c r="O211" s="39"/>
      <c r="P211" s="39"/>
      <c r="Q211" s="39"/>
      <c r="R211" s="39"/>
      <c r="S211" s="39"/>
      <c r="T211" s="39"/>
      <c r="U211" s="39"/>
      <c r="V211" s="39"/>
      <c r="W211" s="39"/>
      <c r="X211" s="39"/>
      <c r="Y211" s="39"/>
      <c r="Z211" s="39"/>
      <c r="AA211" s="40"/>
      <c r="AB211" s="40"/>
      <c r="AC211" s="40"/>
      <c r="AD211" s="40"/>
      <c r="AE211" s="40"/>
      <c r="AF211" s="133"/>
      <c r="AG211" s="80">
        <f t="shared" si="72"/>
        <v>0</v>
      </c>
      <c r="AH211" s="80">
        <f t="shared" si="70"/>
        <v>0</v>
      </c>
      <c r="AI211" s="80">
        <f t="shared" si="71"/>
        <v>0</v>
      </c>
    </row>
    <row r="212" spans="1:35" ht="18.75">
      <c r="A212" s="20" t="s">
        <v>20</v>
      </c>
      <c r="B212" s="33"/>
      <c r="C212" s="39"/>
      <c r="D212" s="39"/>
      <c r="E212" s="39"/>
      <c r="F212" s="39"/>
      <c r="G212" s="39"/>
      <c r="H212" s="38"/>
      <c r="I212" s="38"/>
      <c r="J212" s="39"/>
      <c r="K212" s="39"/>
      <c r="L212" s="39"/>
      <c r="M212" s="39"/>
      <c r="N212" s="39"/>
      <c r="O212" s="39"/>
      <c r="P212" s="39"/>
      <c r="Q212" s="39"/>
      <c r="R212" s="39"/>
      <c r="S212" s="39"/>
      <c r="T212" s="39"/>
      <c r="U212" s="39"/>
      <c r="V212" s="39"/>
      <c r="W212" s="39"/>
      <c r="X212" s="39"/>
      <c r="Y212" s="39"/>
      <c r="Z212" s="39"/>
      <c r="AA212" s="40"/>
      <c r="AB212" s="40"/>
      <c r="AC212" s="40"/>
      <c r="AD212" s="40"/>
      <c r="AE212" s="40"/>
      <c r="AF212" s="133"/>
      <c r="AG212" s="80">
        <f t="shared" si="72"/>
        <v>0</v>
      </c>
      <c r="AH212" s="80">
        <f t="shared" si="70"/>
        <v>0</v>
      </c>
      <c r="AI212" s="80">
        <f t="shared" si="71"/>
        <v>0</v>
      </c>
    </row>
    <row r="213" spans="1:39" ht="18.75">
      <c r="A213" s="20" t="s">
        <v>21</v>
      </c>
      <c r="B213" s="33">
        <f>Z213</f>
        <v>80</v>
      </c>
      <c r="C213" s="39">
        <f>Z213</f>
        <v>80</v>
      </c>
      <c r="D213" s="39">
        <f>C213</f>
        <v>80</v>
      </c>
      <c r="E213" s="39">
        <f>AA213</f>
        <v>80</v>
      </c>
      <c r="F213" s="39">
        <f>E213/B213*100</f>
        <v>100</v>
      </c>
      <c r="G213" s="39">
        <f>E213/C213*100</f>
        <v>100</v>
      </c>
      <c r="H213" s="38"/>
      <c r="I213" s="38"/>
      <c r="J213" s="39"/>
      <c r="K213" s="39"/>
      <c r="L213" s="39"/>
      <c r="M213" s="39"/>
      <c r="N213" s="39"/>
      <c r="O213" s="39"/>
      <c r="P213" s="39"/>
      <c r="Q213" s="39"/>
      <c r="R213" s="39"/>
      <c r="S213" s="39"/>
      <c r="T213" s="39"/>
      <c r="U213" s="39"/>
      <c r="V213" s="39"/>
      <c r="W213" s="39"/>
      <c r="X213" s="39"/>
      <c r="Y213" s="39"/>
      <c r="Z213" s="39">
        <v>80</v>
      </c>
      <c r="AA213" s="39">
        <v>80</v>
      </c>
      <c r="AB213" s="40"/>
      <c r="AC213" s="40"/>
      <c r="AD213" s="40"/>
      <c r="AE213" s="40"/>
      <c r="AF213" s="134"/>
      <c r="AG213" s="80">
        <f t="shared" si="72"/>
        <v>80</v>
      </c>
      <c r="AH213" s="80">
        <f t="shared" si="70"/>
        <v>0</v>
      </c>
      <c r="AI213" s="80">
        <f t="shared" si="71"/>
        <v>0</v>
      </c>
      <c r="AJ213" s="86" t="s">
        <v>101</v>
      </c>
      <c r="AK213" s="86" t="s">
        <v>102</v>
      </c>
      <c r="AM213" s="1" t="s">
        <v>103</v>
      </c>
    </row>
    <row r="214" spans="1:39" s="27" customFormat="1" ht="37.5">
      <c r="A214" s="28" t="s">
        <v>64</v>
      </c>
      <c r="B214" s="37">
        <f>B215+B216+B217+B219</f>
        <v>664348.3269999999</v>
      </c>
      <c r="C214" s="32">
        <f>C215+C216+C217+C219</f>
        <v>477807.164</v>
      </c>
      <c r="D214" s="32">
        <f>D215+D216+D217+D219</f>
        <v>477807.164</v>
      </c>
      <c r="E214" s="32">
        <f>E215+E216+E217+E219</f>
        <v>468049.828</v>
      </c>
      <c r="F214" s="32">
        <f aca="true" t="shared" si="73" ref="F214:F219">_xlfn.IFERROR(E214/B214*100,0)</f>
        <v>70.45247334535698</v>
      </c>
      <c r="G214" s="32">
        <f aca="true" t="shared" si="74" ref="G214:G219">_xlfn.IFERROR(E214/C214*100,0)</f>
        <v>97.95789248568069</v>
      </c>
      <c r="H214" s="32">
        <f>H215+H216+H217+H218+H219</f>
        <v>16364.375000000002</v>
      </c>
      <c r="I214" s="32">
        <f aca="true" t="shared" si="75" ref="I214:AE214">I215+I216+I217+I218+I219</f>
        <v>11881.119999999999</v>
      </c>
      <c r="J214" s="32">
        <f>J215+J216+J217+J218+J219</f>
        <v>24588.501</v>
      </c>
      <c r="K214" s="32">
        <f t="shared" si="75"/>
        <v>23408.57</v>
      </c>
      <c r="L214" s="32">
        <f>L215+L216+L217+L218+L219</f>
        <v>16073.563</v>
      </c>
      <c r="M214" s="32">
        <f t="shared" si="75"/>
        <v>16178.699999999999</v>
      </c>
      <c r="N214" s="32">
        <f t="shared" si="75"/>
        <v>98880.895</v>
      </c>
      <c r="O214" s="32">
        <f t="shared" si="75"/>
        <v>98017.685</v>
      </c>
      <c r="P214" s="32">
        <f t="shared" si="75"/>
        <v>22365.42</v>
      </c>
      <c r="Q214" s="32">
        <f t="shared" si="75"/>
        <v>19769.754999999997</v>
      </c>
      <c r="R214" s="32">
        <f t="shared" si="75"/>
        <v>22372.924</v>
      </c>
      <c r="S214" s="32">
        <f t="shared" si="75"/>
        <v>23392.028</v>
      </c>
      <c r="T214" s="32">
        <f t="shared" si="75"/>
        <v>28969.679</v>
      </c>
      <c r="U214" s="32">
        <f t="shared" si="75"/>
        <v>28007.416000000005</v>
      </c>
      <c r="V214" s="32">
        <f t="shared" si="75"/>
        <v>23577.665</v>
      </c>
      <c r="W214" s="32">
        <f t="shared" si="75"/>
        <v>12691.953</v>
      </c>
      <c r="X214" s="32">
        <f t="shared" si="75"/>
        <v>16599.832</v>
      </c>
      <c r="Y214" s="32">
        <f t="shared" si="75"/>
        <v>18603.502999999997</v>
      </c>
      <c r="Z214" s="32">
        <f>Z215+Z216+Z217+Z218+Z219</f>
        <v>30729.632</v>
      </c>
      <c r="AA214" s="32">
        <f t="shared" si="75"/>
        <v>40089.55500000001</v>
      </c>
      <c r="AB214" s="32">
        <f t="shared" si="75"/>
        <v>177284.678</v>
      </c>
      <c r="AC214" s="32">
        <f t="shared" si="75"/>
        <v>176009.543</v>
      </c>
      <c r="AD214" s="32">
        <f>AD215+AD216+AD217+AD219</f>
        <v>186541.163</v>
      </c>
      <c r="AE214" s="32">
        <f t="shared" si="75"/>
        <v>0</v>
      </c>
      <c r="AF214" s="57"/>
      <c r="AG214" s="80">
        <f aca="true" t="shared" si="76" ref="AG214:AG219">H214+J214+L214+N214+P214+R214+T214+V214+X214+Z214+AB214+AD214</f>
        <v>664348.327</v>
      </c>
      <c r="AH214" s="80">
        <f t="shared" si="70"/>
        <v>269792.85400000005</v>
      </c>
      <c r="AI214" s="80">
        <f t="shared" si="71"/>
        <v>251950.73</v>
      </c>
      <c r="AJ214" s="84">
        <f>H214+J214+L214+N214+P214+R214+T214+V214+X214+Z214+AB214</f>
        <v>477807.16400000005</v>
      </c>
      <c r="AK214" s="84">
        <f>I214+K214+M214+O214+Q214+S214+U214+W214+Y214+AA214+AC214</f>
        <v>468049.82800000004</v>
      </c>
      <c r="AL214" s="84"/>
      <c r="AM214" s="84">
        <f>AD214+AB214+Z214+X214+V214+T214+R214+P214+N214+L214+J214+H214</f>
        <v>664348.3269999999</v>
      </c>
    </row>
    <row r="215" spans="1:37" ht="18.75">
      <c r="A215" s="20" t="s">
        <v>20</v>
      </c>
      <c r="B215" s="33">
        <f>B9</f>
        <v>15.7</v>
      </c>
      <c r="C215" s="38">
        <f>X215</f>
        <v>15.7</v>
      </c>
      <c r="D215" s="39">
        <f>D9+D57+D88+D101+D120+D127+D145+D152+D170</f>
        <v>15.7</v>
      </c>
      <c r="E215" s="39">
        <f>Y215</f>
        <v>15.7</v>
      </c>
      <c r="F215" s="38">
        <f>_xlfn.IFERROR(E215/B215*100,0)</f>
        <v>100</v>
      </c>
      <c r="G215" s="38">
        <f t="shared" si="74"/>
        <v>100</v>
      </c>
      <c r="H215" s="38">
        <f>H9+H57+H88+H101+H120+H145+H152</f>
        <v>0</v>
      </c>
      <c r="I215" s="38">
        <f>I9+I57+I88+I101+I120+I127+I145+I152+I170</f>
        <v>0</v>
      </c>
      <c r="J215" s="38">
        <v>0</v>
      </c>
      <c r="K215" s="38">
        <f>K9+K57+K88+K101+K120+K127+K145+K152+K170</f>
        <v>0</v>
      </c>
      <c r="L215" s="38">
        <v>0</v>
      </c>
      <c r="M215" s="38">
        <f>M9+M57+M88+M101+M120+M127+M145+M152+M170</f>
        <v>0</v>
      </c>
      <c r="N215" s="38">
        <f>N170+N152+N145+N127+N120+N101+N88+N57+N9</f>
        <v>0</v>
      </c>
      <c r="O215" s="38">
        <f>O9+O57+O88+O101+O120+O127+O145+O152+O170</f>
        <v>0</v>
      </c>
      <c r="P215" s="38">
        <v>0</v>
      </c>
      <c r="Q215" s="38">
        <f>Q9+Q57+Q88+Q101+Q120+Q127+Q145+Q152+Q170</f>
        <v>0</v>
      </c>
      <c r="R215" s="38">
        <v>0</v>
      </c>
      <c r="S215" s="38">
        <f>S9+S57+S88+S101+S120+S145+S152+S170</f>
        <v>0</v>
      </c>
      <c r="T215" s="38">
        <v>0</v>
      </c>
      <c r="U215" s="38">
        <f>U9+U57+U88+U101+U120+U127+U145+U152+U170</f>
        <v>0</v>
      </c>
      <c r="V215" s="38">
        <v>0</v>
      </c>
      <c r="W215" s="38">
        <v>0</v>
      </c>
      <c r="X215" s="39">
        <f>X9</f>
        <v>15.7</v>
      </c>
      <c r="Y215" s="38">
        <f>Y23</f>
        <v>15.7</v>
      </c>
      <c r="Z215" s="39">
        <f>Z16+Z23+Z32+Z38+Z44+Z51+Z63+Z69+Z75+Z82+Z94+Z107+Z113+Z120+Z133+Z139+Z145+Z158+Z164+Z182+Z188+Z194</f>
        <v>0</v>
      </c>
      <c r="AA215" s="39">
        <f>AA9</f>
        <v>0</v>
      </c>
      <c r="AB215" s="39">
        <v>0</v>
      </c>
      <c r="AC215" s="39">
        <v>0</v>
      </c>
      <c r="AD215" s="39">
        <v>0</v>
      </c>
      <c r="AE215" s="39">
        <v>0</v>
      </c>
      <c r="AF215" s="20"/>
      <c r="AG215" s="80">
        <f t="shared" si="76"/>
        <v>15.7</v>
      </c>
      <c r="AH215" s="80">
        <f t="shared" si="70"/>
        <v>15.7</v>
      </c>
      <c r="AI215" s="80">
        <f t="shared" si="71"/>
        <v>15.7</v>
      </c>
      <c r="AJ215" s="87">
        <f>H215+J215+L215+N215+P215+R215+T215+V215+X215+Z215+AB215</f>
        <v>15.7</v>
      </c>
      <c r="AK215" s="60">
        <f>I215+K215+M215+O215+Q215+S215+U215+W215+Y215+AA215+AC215+AE215</f>
        <v>15.7</v>
      </c>
    </row>
    <row r="216" spans="1:37" ht="18.75">
      <c r="A216" s="20" t="s">
        <v>18</v>
      </c>
      <c r="B216" s="33">
        <f>B10+B55+B86+B99+B125+B143+B150+B168</f>
        <v>17443.43</v>
      </c>
      <c r="C216" s="38">
        <f>C10+C55+C86+C99+C125+C143+C150+C168</f>
        <v>15428.529999999999</v>
      </c>
      <c r="D216" s="38">
        <f>D10+D55+D86+D99+D125+D143+D150+D168</f>
        <v>15428.529999999999</v>
      </c>
      <c r="E216" s="38">
        <f>E10+E55+E86+E99+E125+E150+E168</f>
        <v>15428.5</v>
      </c>
      <c r="F216" s="38">
        <f t="shared" si="73"/>
        <v>88.44877412297926</v>
      </c>
      <c r="G216" s="38">
        <f t="shared" si="74"/>
        <v>99.99980555503343</v>
      </c>
      <c r="H216" s="38">
        <f aca="true" t="shared" si="77" ref="H216:N216">H10+H55+H86+H99+H125+H143+H150+H168</f>
        <v>97</v>
      </c>
      <c r="I216" s="38">
        <f>I10+I55+I86+I99+I125+I143+I150+I168</f>
        <v>97</v>
      </c>
      <c r="J216" s="39">
        <f t="shared" si="77"/>
        <v>97</v>
      </c>
      <c r="K216" s="39">
        <f>K10+K55+K86+K99+K125+K143+K150+K168</f>
        <v>68</v>
      </c>
      <c r="L216" s="39">
        <f t="shared" si="77"/>
        <v>509.8</v>
      </c>
      <c r="M216" s="39">
        <f>M10+M55+M86+M99+M125+M143+M150+M168</f>
        <v>538.8</v>
      </c>
      <c r="N216" s="39">
        <f t="shared" si="77"/>
        <v>637.4</v>
      </c>
      <c r="O216" s="39">
        <f>O10+O55+O86+O99+O125+O143+O150+O168</f>
        <v>637.4</v>
      </c>
      <c r="P216" s="39">
        <f aca="true" t="shared" si="78" ref="P216:Y216">P10+P55+P86+P99+P125+P143+P150+P168</f>
        <v>758.6</v>
      </c>
      <c r="Q216" s="39">
        <f>Q10+Q55+Q86+Q99+Q125+Q143+Q150+Q168</f>
        <v>758.6</v>
      </c>
      <c r="R216" s="39">
        <f t="shared" si="78"/>
        <v>2534.1</v>
      </c>
      <c r="S216" s="38">
        <f t="shared" si="78"/>
        <v>2534.1</v>
      </c>
      <c r="T216" s="39">
        <f t="shared" si="78"/>
        <v>2048.2</v>
      </c>
      <c r="U216" s="38">
        <f>U10+U55+U86+U99+U125+U143+U150+U168</f>
        <v>1982.4</v>
      </c>
      <c r="V216" s="39">
        <f t="shared" si="78"/>
        <v>2619.23</v>
      </c>
      <c r="W216" s="38">
        <f t="shared" si="78"/>
        <v>2685</v>
      </c>
      <c r="X216" s="39">
        <f t="shared" si="78"/>
        <v>2102.4</v>
      </c>
      <c r="Y216" s="38">
        <f t="shared" si="78"/>
        <v>1992.4</v>
      </c>
      <c r="Z216" s="39">
        <f>Z10+Z55+Z99+Z125+Z143+Z150+Z168</f>
        <v>2042.4</v>
      </c>
      <c r="AA216" s="39">
        <f aca="true" t="shared" si="79" ref="AA216:AD217">AA10+AA55+AA86+AA99+AA125+AA143+AA150+AA168</f>
        <v>2092.4</v>
      </c>
      <c r="AB216" s="39">
        <f t="shared" si="79"/>
        <v>1982.4</v>
      </c>
      <c r="AC216" s="39">
        <f t="shared" si="79"/>
        <v>2042.4</v>
      </c>
      <c r="AD216" s="39">
        <f t="shared" si="79"/>
        <v>2014.9</v>
      </c>
      <c r="AE216" s="39">
        <v>0</v>
      </c>
      <c r="AF216" s="20"/>
      <c r="AG216" s="80">
        <f t="shared" si="76"/>
        <v>17443.43</v>
      </c>
      <c r="AH216" s="80">
        <f t="shared" si="70"/>
        <v>11403.73</v>
      </c>
      <c r="AI216" s="80">
        <f t="shared" si="71"/>
        <v>11293.699999999999</v>
      </c>
      <c r="AJ216" s="88">
        <f>H216+J216+L216+N216+P216+R216+T216+V216+X216+Z216+AB216</f>
        <v>15428.529999999999</v>
      </c>
      <c r="AK216" s="60">
        <f>I216+K216+M216+O216+Q216+S216+U216+W216+Y216+AA216+AC216</f>
        <v>15428.499999999998</v>
      </c>
    </row>
    <row r="217" spans="1:37" ht="18.75">
      <c r="A217" s="20" t="s">
        <v>19</v>
      </c>
      <c r="B217" s="33">
        <f>B11+B56+B87+B100+B126+B144+B151+B169</f>
        <v>209307.59699999998</v>
      </c>
      <c r="C217" s="38">
        <f>C11+C56+C87+C100+C126+C144+C151+C169</f>
        <v>191334.90399999998</v>
      </c>
      <c r="D217" s="39">
        <f>C217</f>
        <v>191334.90399999998</v>
      </c>
      <c r="E217" s="39">
        <f>I217+K217+M217+O217+Q217+S217+U217+W217+Y217+AA217+AC217+AE217</f>
        <v>181585.122</v>
      </c>
      <c r="F217" s="38">
        <f t="shared" si="73"/>
        <v>86.75515108034995</v>
      </c>
      <c r="G217" s="38">
        <f t="shared" si="74"/>
        <v>94.90433695255102</v>
      </c>
      <c r="H217" s="38">
        <f>H11+H56+H87+H100+H126+H144+H151+H169</f>
        <v>16267.375000000002</v>
      </c>
      <c r="I217" s="38">
        <f>I11+I56+I87+I100+I126+I144+I151+I169</f>
        <v>11784.119999999999</v>
      </c>
      <c r="J217" s="39">
        <f>J11+J56+J87+J100+J126+J144+J151+J169</f>
        <v>18931.501</v>
      </c>
      <c r="K217" s="39">
        <f>K11+K56+K87+K100+K126+K144+K151+K169</f>
        <v>17780.57</v>
      </c>
      <c r="L217" s="39">
        <f>L11+L56+L87+L100+L126+L144+L151+L169</f>
        <v>15563.763</v>
      </c>
      <c r="M217" s="39">
        <f>M11+M56+M87+M100+M126+M144+M151+M169</f>
        <v>15639.9</v>
      </c>
      <c r="N217" s="39">
        <f>N11+N56+N87+N100+N126+N144+N151+N169</f>
        <v>20743.495</v>
      </c>
      <c r="O217" s="39">
        <f>O11+O56+O87+O100+O126+O144+O151+O169</f>
        <v>19880.285</v>
      </c>
      <c r="P217" s="39">
        <f aca="true" t="shared" si="80" ref="P217:Y217">P11+P56+P87+P100+P126+P144+P151+P169</f>
        <v>20315.22</v>
      </c>
      <c r="Q217" s="39">
        <f>Q11+Q56+Q87+Q100+Q126+Q144+Q151+Q169</f>
        <v>17822.074999999997</v>
      </c>
      <c r="R217" s="39">
        <f t="shared" si="80"/>
        <v>19838.824</v>
      </c>
      <c r="S217" s="38">
        <f>S11+S56+S87+S100+S126+S144+S151+S169</f>
        <v>20857.928</v>
      </c>
      <c r="T217" s="39">
        <f t="shared" si="80"/>
        <v>23000.479</v>
      </c>
      <c r="U217" s="38">
        <f>U11+U56+U87+U100+U126+U144+U151+U169</f>
        <v>22104.016000000003</v>
      </c>
      <c r="V217" s="39">
        <f t="shared" si="80"/>
        <v>10828.435000000001</v>
      </c>
      <c r="W217" s="38">
        <f t="shared" si="80"/>
        <v>10006.953</v>
      </c>
      <c r="X217" s="39">
        <f t="shared" si="80"/>
        <v>14481.732</v>
      </c>
      <c r="Y217" s="38">
        <f t="shared" si="80"/>
        <v>16595.403</v>
      </c>
      <c r="Z217" s="39">
        <f>Z11+Z56+Z87+Z100+Z126+Z144+Z151+Z169</f>
        <v>18015.182</v>
      </c>
      <c r="AA217" s="39">
        <f t="shared" si="79"/>
        <v>17100.109</v>
      </c>
      <c r="AB217" s="39">
        <f t="shared" si="79"/>
        <v>13348.898</v>
      </c>
      <c r="AC217" s="39">
        <f t="shared" si="79"/>
        <v>12013.763</v>
      </c>
      <c r="AD217" s="39">
        <f t="shared" si="79"/>
        <v>17972.693</v>
      </c>
      <c r="AE217" s="39">
        <v>0</v>
      </c>
      <c r="AF217" s="20"/>
      <c r="AG217" s="80">
        <f t="shared" si="76"/>
        <v>209307.59699999998</v>
      </c>
      <c r="AH217" s="80">
        <f t="shared" si="70"/>
        <v>159970.824</v>
      </c>
      <c r="AI217" s="80">
        <f t="shared" si="71"/>
        <v>152471.25</v>
      </c>
      <c r="AJ217" s="60">
        <f>H217+J217+L217+N217+P217+R217+T217+V217+X217+Z217+AB217</f>
        <v>191334.90399999998</v>
      </c>
      <c r="AK217" s="60">
        <f>I217+K217+M217+O217+Q217+S217+U217+W217+Y217+AA217+AC217</f>
        <v>181585.122</v>
      </c>
    </row>
    <row r="218" spans="1:35" ht="18.75" hidden="1">
      <c r="A218" s="20" t="s">
        <v>20</v>
      </c>
      <c r="B218" s="33">
        <f>B170+B152+B145+B127+B120+B101+B88+B57+B12</f>
        <v>0</v>
      </c>
      <c r="C218" s="38">
        <f>H218</f>
        <v>0</v>
      </c>
      <c r="D218" s="39">
        <f>H218</f>
        <v>0</v>
      </c>
      <c r="E218" s="81">
        <f>I218</f>
        <v>0</v>
      </c>
      <c r="F218" s="38">
        <f t="shared" si="73"/>
        <v>0</v>
      </c>
      <c r="G218" s="38">
        <f t="shared" si="74"/>
        <v>0</v>
      </c>
      <c r="H218" s="38">
        <f aca="true" t="shared" si="81" ref="H218:R218">H170+H152+H145+H127+H120+H101+H88+H57+H12</f>
        <v>0</v>
      </c>
      <c r="I218" s="38">
        <f t="shared" si="81"/>
        <v>0</v>
      </c>
      <c r="J218" s="39">
        <f t="shared" si="81"/>
        <v>0</v>
      </c>
      <c r="K218" s="38">
        <f t="shared" si="81"/>
        <v>0</v>
      </c>
      <c r="L218" s="38">
        <f t="shared" si="81"/>
        <v>0</v>
      </c>
      <c r="M218" s="38">
        <f t="shared" si="81"/>
        <v>0</v>
      </c>
      <c r="N218" s="38">
        <f t="shared" si="81"/>
        <v>0</v>
      </c>
      <c r="O218" s="38">
        <f t="shared" si="81"/>
        <v>0</v>
      </c>
      <c r="P218" s="38">
        <f t="shared" si="81"/>
        <v>0</v>
      </c>
      <c r="Q218" s="38">
        <f t="shared" si="81"/>
        <v>0</v>
      </c>
      <c r="R218" s="38">
        <f t="shared" si="81"/>
        <v>0</v>
      </c>
      <c r="S218" s="38">
        <v>0</v>
      </c>
      <c r="T218" s="39">
        <f>T170+T152+T145+T127+T120+T101+T88+T57+T12</f>
        <v>0</v>
      </c>
      <c r="U218" s="38">
        <v>0</v>
      </c>
      <c r="V218" s="38">
        <f>V170+V152+V145+V127+V120+V101+V88+V57+V12</f>
        <v>0</v>
      </c>
      <c r="W218" s="38">
        <v>0</v>
      </c>
      <c r="X218" s="38">
        <f>X170+X152+X145+X127+X120+X101+X88+X57+X12</f>
        <v>0</v>
      </c>
      <c r="Y218" s="39">
        <v>0</v>
      </c>
      <c r="Z218" s="38">
        <f>Z170+Z152+Z145+Z127+Z120+Z101+Z88+Z57+Z12</f>
        <v>0</v>
      </c>
      <c r="AA218" s="39">
        <v>0</v>
      </c>
      <c r="AB218" s="38">
        <f>AB170+AB152+AB145+AB127+AB120+AB101+AB88+AB57+AB12</f>
        <v>0</v>
      </c>
      <c r="AC218" s="39">
        <v>0</v>
      </c>
      <c r="AD218" s="38">
        <f>AD170+AD152+AD145+AD127+AD120+AD101+AD88+AD57+AD12</f>
        <v>0</v>
      </c>
      <c r="AE218" s="39">
        <v>0</v>
      </c>
      <c r="AF218" s="15"/>
      <c r="AG218" s="80">
        <f t="shared" si="76"/>
        <v>0</v>
      </c>
      <c r="AH218" s="80">
        <f t="shared" si="70"/>
        <v>0</v>
      </c>
      <c r="AI218" s="80">
        <f t="shared" si="71"/>
        <v>0</v>
      </c>
    </row>
    <row r="219" spans="1:37" ht="18.75">
      <c r="A219" s="20" t="s">
        <v>21</v>
      </c>
      <c r="B219" s="33">
        <f>B13+B58+B89+B102+B121+B128+B146+B153+B171</f>
        <v>437581.6</v>
      </c>
      <c r="C219" s="38">
        <f>C13+C58+C89+C102+C128+C146+C153+C171</f>
        <v>271028.02999999997</v>
      </c>
      <c r="D219" s="39">
        <f>C219</f>
        <v>271028.02999999997</v>
      </c>
      <c r="E219" s="39">
        <f>E13+E58+E89+E102+E128+E146+E153+E171</f>
        <v>271020.506</v>
      </c>
      <c r="F219" s="38">
        <f t="shared" si="73"/>
        <v>61.93599228121109</v>
      </c>
      <c r="G219" s="38">
        <f t="shared" si="74"/>
        <v>99.99722390337266</v>
      </c>
      <c r="H219" s="38">
        <f>H13+H58+H89+H102+H121+H146+H153+H171</f>
        <v>0</v>
      </c>
      <c r="I219" s="38">
        <f>I13+I58+I89+I102+I121+I128+I146+I153+I171</f>
        <v>0</v>
      </c>
      <c r="J219" s="39">
        <f>J13+J58+J89+J102+J121+J128+J146+J153+J171</f>
        <v>5560</v>
      </c>
      <c r="K219" s="38">
        <f>K171+K153+K146+K128+K121+K102+K89+K58+K13</f>
        <v>5560</v>
      </c>
      <c r="L219" s="38">
        <f>L13+L58+L89+L102+L121+L128+L146+L153+L171</f>
        <v>0</v>
      </c>
      <c r="M219" s="38">
        <f>M171+M153+M146+M128+M121+M102+M89+M58+M13</f>
        <v>0</v>
      </c>
      <c r="N219" s="38">
        <f>N13+N58+N89+N102+N128+N146+N153+N171</f>
        <v>77500</v>
      </c>
      <c r="O219" s="38">
        <f>O171+O153+O146+O128+O121+O102+O89+O58+O13</f>
        <v>77500</v>
      </c>
      <c r="P219" s="38">
        <f>P13+P58+P89+P102+P128+P146+P153+P171</f>
        <v>1291.6</v>
      </c>
      <c r="Q219" s="38">
        <f>Q13+Q58+Q89+Q102+Q128+Q146+Q153+Q171</f>
        <v>1189.08</v>
      </c>
      <c r="R219" s="38">
        <f>R13+R58+R89+R102+R121+R128+R146+R153+R171</f>
        <v>0</v>
      </c>
      <c r="S219" s="38">
        <f>S13+S58+S89+S102+S128+S146+S153+S171</f>
        <v>0</v>
      </c>
      <c r="T219" s="39">
        <f>T13+T58+T89+T102+T128+T146+T153+T171</f>
        <v>3921</v>
      </c>
      <c r="U219" s="38">
        <f>U153</f>
        <v>3921</v>
      </c>
      <c r="V219" s="38">
        <f>V171+V153+V146+V128+V121+V102+V89+V58+V13</f>
        <v>10130</v>
      </c>
      <c r="W219" s="38">
        <f>W13+W58+W89+W102+W128+W146+W153+W171</f>
        <v>0</v>
      </c>
      <c r="X219" s="38">
        <f>X171+X153+X146+X128+X121+X102+X89+X58+X13+X177+X183+X189+X195+X201</f>
        <v>0</v>
      </c>
      <c r="Y219" s="39">
        <f>Y13+Y58+Y89+Y102+Y128+Y146+Y153+Y171</f>
        <v>0</v>
      </c>
      <c r="Z219" s="38">
        <f>Z20+Z26+Z33+Z39+Z45+Z52+Z64+Z70+Z76+Z95+Z83+Z108+Z114+Z121+Z140+Z146+Z159+Z165+Z177+Z183+Z189+Z195+Z201+Z207+Z213</f>
        <v>10672.05</v>
      </c>
      <c r="AA219" s="39">
        <f>AA13+AA58+AA89+AA102+AA128+AA146+AA153+AA171</f>
        <v>20897.046000000002</v>
      </c>
      <c r="AB219" s="38">
        <f>AB13+AB58+AB89+AB102+AB128+AB146+AB153+AB171</f>
        <v>161953.38</v>
      </c>
      <c r="AC219" s="39">
        <f>AC13+AC58+AC89+AC102+AC128+AC146+AC153+AC171</f>
        <v>161953.38</v>
      </c>
      <c r="AD219" s="38">
        <f>AD13+AD58+AD89+AD102+AD128+AD146+AD153+AD171</f>
        <v>166553.57</v>
      </c>
      <c r="AE219" s="39">
        <v>0</v>
      </c>
      <c r="AF219" s="15"/>
      <c r="AG219" s="80">
        <f t="shared" si="76"/>
        <v>437581.60000000003</v>
      </c>
      <c r="AH219" s="80">
        <f t="shared" si="70"/>
        <v>98402.6</v>
      </c>
      <c r="AI219" s="80">
        <f t="shared" si="71"/>
        <v>88170.08</v>
      </c>
      <c r="AJ219" s="60">
        <f>H219+J219+L219+N219+P219+R219+T219+V219+X219+Z219+AB219</f>
        <v>271028.03</v>
      </c>
      <c r="AK219" s="60">
        <f>I219+K219+M219+O219+Q219+S219+U219+W219+Y219+AA219+AC219</f>
        <v>271020.506</v>
      </c>
    </row>
    <row r="220" spans="1:35" ht="18.75">
      <c r="A220" s="2"/>
      <c r="B220" s="76"/>
      <c r="C220" s="39"/>
      <c r="D220" s="39"/>
      <c r="E220" s="40"/>
      <c r="F220" s="40"/>
      <c r="G220" s="40"/>
      <c r="H220" s="41"/>
      <c r="I220" s="41"/>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15"/>
      <c r="AG220" s="80">
        <f>H220+J220+L220+N220+P220+R220+T220+V220+X220+Z220+AB220+AD220</f>
        <v>0</v>
      </c>
      <c r="AH220" s="80">
        <f>H220+J220+L220+N220+P220+R220+T220+V220+X220</f>
        <v>0</v>
      </c>
      <c r="AI220" s="80">
        <f>I220+K220+M220+O220+Q220+S220+U220+W220+Y220</f>
        <v>0</v>
      </c>
    </row>
    <row r="221" spans="1:21" ht="35.25" customHeight="1">
      <c r="A221" s="46"/>
      <c r="B221" s="131"/>
      <c r="C221" s="131"/>
      <c r="D221" s="131"/>
      <c r="E221" s="131"/>
      <c r="F221" s="131"/>
      <c r="G221" s="131"/>
      <c r="H221" s="131"/>
      <c r="I221" s="131"/>
      <c r="J221" s="131"/>
      <c r="K221" s="131"/>
      <c r="L221" s="131"/>
      <c r="M221" s="131"/>
      <c r="N221" s="60"/>
      <c r="S221" s="70"/>
      <c r="T221" s="71"/>
      <c r="U221" s="71"/>
    </row>
    <row r="222" spans="1:32" ht="21" customHeight="1">
      <c r="A222" s="115" t="s">
        <v>95</v>
      </c>
      <c r="B222" s="116"/>
      <c r="C222" s="116"/>
      <c r="D222" s="116"/>
      <c r="E222" s="116"/>
      <c r="F222" s="116"/>
      <c r="G222" s="116"/>
      <c r="H222" s="116"/>
      <c r="I222" s="116"/>
      <c r="J222" s="116"/>
      <c r="K222" s="116"/>
      <c r="L222" s="116"/>
      <c r="M222" s="116"/>
      <c r="N222" s="116"/>
      <c r="O222" s="116"/>
      <c r="P222" s="116"/>
      <c r="Q222" s="4"/>
      <c r="R222" s="4"/>
      <c r="S222" s="4"/>
      <c r="Z222" s="73"/>
      <c r="AA222" s="1"/>
      <c r="AB222" s="1"/>
      <c r="AC222" s="1"/>
      <c r="AD222" s="60"/>
      <c r="AE222" s="1"/>
      <c r="AF222" s="1"/>
    </row>
    <row r="223" spans="2:32" ht="8.25" customHeight="1" hidden="1">
      <c r="B223" s="1"/>
      <c r="H223" s="43"/>
      <c r="O223" s="4"/>
      <c r="P223" s="4"/>
      <c r="Q223" s="4"/>
      <c r="R223" s="4"/>
      <c r="S223" s="4"/>
      <c r="Z223" s="3"/>
      <c r="AA223" s="1"/>
      <c r="AB223" s="1"/>
      <c r="AC223" s="1"/>
      <c r="AD223" s="1"/>
      <c r="AE223" s="1"/>
      <c r="AF223" s="1"/>
    </row>
    <row r="224" spans="1:32" ht="36" customHeight="1">
      <c r="A224" s="115" t="s">
        <v>96</v>
      </c>
      <c r="B224" s="115"/>
      <c r="C224" s="115"/>
      <c r="D224" s="115"/>
      <c r="E224" s="115"/>
      <c r="F224" s="115"/>
      <c r="G224" s="25"/>
      <c r="H224" s="117"/>
      <c r="I224" s="117"/>
      <c r="J224" s="117"/>
      <c r="K224" s="117"/>
      <c r="L224" s="117"/>
      <c r="M224" s="117"/>
      <c r="N224" s="117"/>
      <c r="O224" s="117"/>
      <c r="P224" s="4"/>
      <c r="Q224" s="4"/>
      <c r="R224" s="4"/>
      <c r="S224" s="4"/>
      <c r="Z224" s="3"/>
      <c r="AA224" s="1"/>
      <c r="AB224" s="1"/>
      <c r="AC224" s="1"/>
      <c r="AD224" s="1"/>
      <c r="AE224" s="1"/>
      <c r="AF224" s="1"/>
    </row>
    <row r="225" spans="1:32" ht="17.25" customHeight="1">
      <c r="A225" s="26">
        <v>42706</v>
      </c>
      <c r="B225" s="1"/>
      <c r="C225" s="1"/>
      <c r="D225" s="1"/>
      <c r="E225" s="1"/>
      <c r="F225" s="1"/>
      <c r="G225" s="1"/>
      <c r="H225" s="130"/>
      <c r="I225" s="130"/>
      <c r="J225" s="130"/>
      <c r="K225" s="130"/>
      <c r="L225" s="130"/>
      <c r="M225" s="130"/>
      <c r="N225" s="130"/>
      <c r="O225" s="60"/>
      <c r="T225" s="1"/>
      <c r="U225" s="1"/>
      <c r="V225" s="1"/>
      <c r="W225" s="1"/>
      <c r="X225" s="1"/>
      <c r="Y225" s="1"/>
      <c r="Z225" s="1"/>
      <c r="AA225" s="1"/>
      <c r="AB225" s="1"/>
      <c r="AC225" s="1"/>
      <c r="AD225" s="1"/>
      <c r="AE225" s="1"/>
      <c r="AF225" s="1"/>
    </row>
    <row r="226" spans="3:16" ht="21" customHeight="1">
      <c r="C226" s="3"/>
      <c r="D226" s="56"/>
      <c r="E226" s="55"/>
      <c r="F226" s="3"/>
      <c r="G226" s="3"/>
      <c r="H226" s="130"/>
      <c r="I226" s="130"/>
      <c r="J226" s="130"/>
      <c r="K226" s="130"/>
      <c r="L226" s="130"/>
      <c r="M226" s="130"/>
      <c r="N226" s="130"/>
      <c r="O226" s="60"/>
      <c r="P226" s="60"/>
    </row>
    <row r="227" spans="2:7" ht="18.75">
      <c r="B227" s="115"/>
      <c r="C227" s="115"/>
      <c r="D227" s="115"/>
      <c r="E227" s="115"/>
      <c r="F227" s="115"/>
      <c r="G227" s="3"/>
    </row>
    <row r="231" spans="1:2" ht="26.25">
      <c r="A231" s="129"/>
      <c r="B231" s="129"/>
    </row>
    <row r="232" ht="20.25">
      <c r="B232" s="5"/>
    </row>
    <row r="233" spans="1:2" ht="20.25">
      <c r="A233" s="75"/>
      <c r="B233" s="5"/>
    </row>
    <row r="234" spans="1:2" ht="20.25">
      <c r="A234" s="75"/>
      <c r="B234" s="5"/>
    </row>
    <row r="235" spans="1:2" ht="20.25">
      <c r="A235" s="75"/>
      <c r="B235" s="5"/>
    </row>
    <row r="236" spans="1:2" ht="20.25">
      <c r="A236" s="75"/>
      <c r="B236" s="5"/>
    </row>
  </sheetData>
  <sheetProtection/>
  <mergeCells count="50">
    <mergeCell ref="AF208:AF213"/>
    <mergeCell ref="AF202:AF207"/>
    <mergeCell ref="AF196:AF201"/>
    <mergeCell ref="AF184:AF189"/>
    <mergeCell ref="AF178:AF183"/>
    <mergeCell ref="AF190:AF195"/>
    <mergeCell ref="A231:B231"/>
    <mergeCell ref="C2:C3"/>
    <mergeCell ref="H225:N226"/>
    <mergeCell ref="B227:F227"/>
    <mergeCell ref="AF2:AF3"/>
    <mergeCell ref="L2:M2"/>
    <mergeCell ref="N2:O2"/>
    <mergeCell ref="P2:Q2"/>
    <mergeCell ref="B221:M221"/>
    <mergeCell ref="AF172:AF177"/>
    <mergeCell ref="A1:S1"/>
    <mergeCell ref="Z2:AA2"/>
    <mergeCell ref="AB2:AC2"/>
    <mergeCell ref="B2:B3"/>
    <mergeCell ref="T2:U2"/>
    <mergeCell ref="H2:I2"/>
    <mergeCell ref="V2:W2"/>
    <mergeCell ref="F2:G2"/>
    <mergeCell ref="AF60:AF64"/>
    <mergeCell ref="AF115:AF122"/>
    <mergeCell ref="A2:A3"/>
    <mergeCell ref="E2:E3"/>
    <mergeCell ref="D2:D3"/>
    <mergeCell ref="J2:K2"/>
    <mergeCell ref="AF129:AF134"/>
    <mergeCell ref="AF15:AF20"/>
    <mergeCell ref="AF22:AF24"/>
    <mergeCell ref="A224:F224"/>
    <mergeCell ref="A222:P222"/>
    <mergeCell ref="AF66:AF70"/>
    <mergeCell ref="AF46:AF52"/>
    <mergeCell ref="H224:O224"/>
    <mergeCell ref="AF103:AF108"/>
    <mergeCell ref="AF77:AF83"/>
    <mergeCell ref="AF160:AF165"/>
    <mergeCell ref="AF109:AF114"/>
    <mergeCell ref="AF154:AF159"/>
    <mergeCell ref="X2:Y2"/>
    <mergeCell ref="R2:S2"/>
    <mergeCell ref="AF141:AF146"/>
    <mergeCell ref="AF72:AF76"/>
    <mergeCell ref="AD2:AE2"/>
    <mergeCell ref="AF41:AF45"/>
    <mergeCell ref="AF135:AF140"/>
  </mergeCells>
  <printOptions horizontalCentered="1"/>
  <pageMargins left="0" right="0" top="0.3937007874015748" bottom="0.3937007874015748" header="0" footer="0"/>
  <pageSetup fitToHeight="5" fitToWidth="5" horizontalDpi="600" verticalDpi="600" orientation="landscape" paperSize="8" scale="34" r:id="rId1"/>
  <rowBreaks count="3" manualBreakCount="3">
    <brk id="70" max="33" man="1"/>
    <brk id="146" max="33" man="1"/>
    <brk id="1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Кошелева Танзиля Фиркатовна</cp:lastModifiedBy>
  <cp:lastPrinted>2016-12-15T03:45:58Z</cp:lastPrinted>
  <dcterms:created xsi:type="dcterms:W3CDTF">1996-10-08T23:32:33Z</dcterms:created>
  <dcterms:modified xsi:type="dcterms:W3CDTF">2016-12-15T03:48:13Z</dcterms:modified>
  <cp:category/>
  <cp:version/>
  <cp:contentType/>
  <cp:contentStatus/>
</cp:coreProperties>
</file>