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440" windowHeight="12150"/>
  </bookViews>
  <sheets>
    <sheet name="План на 21.07.2017" sheetId="4" r:id="rId1"/>
    <sheet name="План на 2017" sheetId="2" r:id="rId2"/>
  </sheets>
  <definedNames>
    <definedName name="_xlnm.Print_Area" localSheetId="0">'План на 21.07.2017'!$A$1:$L$61</definedName>
  </definedNames>
  <calcPr calcId="145621"/>
</workbook>
</file>

<file path=xl/calcChain.xml><?xml version="1.0" encoding="utf-8"?>
<calcChain xmlns="http://schemas.openxmlformats.org/spreadsheetml/2006/main">
  <c r="N59" i="4" l="1"/>
  <c r="O59" i="4" s="1"/>
  <c r="I56" i="4"/>
  <c r="I55" i="4" l="1"/>
  <c r="S40" i="4"/>
  <c r="R40" i="4"/>
  <c r="Q40" i="4"/>
  <c r="P40" i="4"/>
  <c r="O40" i="4"/>
  <c r="N40" i="4"/>
  <c r="T39" i="4"/>
  <c r="J39" i="4"/>
  <c r="J40" i="4" s="1"/>
  <c r="T38" i="4"/>
  <c r="T37" i="4"/>
  <c r="I40" i="4"/>
  <c r="I26" i="4"/>
  <c r="I25" i="4"/>
  <c r="I22" i="4"/>
  <c r="I21" i="4"/>
  <c r="T40" i="4" l="1"/>
  <c r="J52" i="4" l="1"/>
  <c r="I30" i="4"/>
  <c r="N67" i="4"/>
  <c r="O67" i="4" s="1"/>
  <c r="S57" i="4"/>
  <c r="R57" i="4"/>
  <c r="Q57" i="4"/>
  <c r="P57" i="4"/>
  <c r="O57" i="4"/>
  <c r="N57" i="4"/>
  <c r="T56" i="4"/>
  <c r="T55" i="4"/>
  <c r="T54" i="4"/>
  <c r="I54" i="4" s="1"/>
  <c r="I57" i="4" s="1"/>
  <c r="J54" i="4"/>
  <c r="J57" i="4" s="1"/>
  <c r="S53" i="4"/>
  <c r="R53" i="4"/>
  <c r="Q53" i="4"/>
  <c r="O53" i="4"/>
  <c r="N53" i="4"/>
  <c r="P52" i="4"/>
  <c r="P53" i="4" s="1"/>
  <c r="T51" i="4"/>
  <c r="T50" i="4"/>
  <c r="I50" i="4" s="1"/>
  <c r="J50" i="4"/>
  <c r="J49" i="4"/>
  <c r="I49" i="4"/>
  <c r="S45" i="4"/>
  <c r="P45" i="4"/>
  <c r="O45" i="4"/>
  <c r="T45" i="4" s="1"/>
  <c r="N45" i="4"/>
  <c r="I45" i="4"/>
  <c r="T44" i="4"/>
  <c r="T43" i="4"/>
  <c r="J43" i="4"/>
  <c r="T42" i="4"/>
  <c r="J42" i="4"/>
  <c r="S36" i="4"/>
  <c r="R36" i="4"/>
  <c r="Q36" i="4"/>
  <c r="P36" i="4"/>
  <c r="O36" i="4"/>
  <c r="N36" i="4"/>
  <c r="T35" i="4"/>
  <c r="I35" i="4" s="1"/>
  <c r="J35" i="4"/>
  <c r="T34" i="4"/>
  <c r="T33" i="4"/>
  <c r="I33" i="4" s="1"/>
  <c r="J33" i="4"/>
  <c r="T32" i="4"/>
  <c r="T31" i="4"/>
  <c r="T30" i="4"/>
  <c r="T29" i="4"/>
  <c r="I29" i="4" s="1"/>
  <c r="I32" i="4" s="1"/>
  <c r="J29" i="4"/>
  <c r="S28" i="4"/>
  <c r="R28" i="4"/>
  <c r="Q28" i="4"/>
  <c r="P28" i="4"/>
  <c r="O28" i="4"/>
  <c r="N28" i="4"/>
  <c r="J28" i="4"/>
  <c r="T27" i="4"/>
  <c r="T26" i="4"/>
  <c r="T25" i="4"/>
  <c r="S24" i="4"/>
  <c r="R24" i="4"/>
  <c r="Q24" i="4"/>
  <c r="P24" i="4"/>
  <c r="O24" i="4"/>
  <c r="N24" i="4"/>
  <c r="T23" i="4"/>
  <c r="J23" i="4"/>
  <c r="J24" i="4" s="1"/>
  <c r="T22" i="4"/>
  <c r="T21" i="4"/>
  <c r="J19" i="4"/>
  <c r="I19" i="4"/>
  <c r="R10" i="4"/>
  <c r="Q10" i="4"/>
  <c r="P10" i="4"/>
  <c r="O10" i="4"/>
  <c r="N10" i="4"/>
  <c r="J10" i="4"/>
  <c r="I10" i="4"/>
  <c r="T9" i="4"/>
  <c r="T8" i="4"/>
  <c r="T7" i="4"/>
  <c r="R14" i="4"/>
  <c r="Q14" i="4"/>
  <c r="P14" i="4"/>
  <c r="O14" i="4"/>
  <c r="N14" i="4"/>
  <c r="J14" i="4"/>
  <c r="I14" i="4"/>
  <c r="T13" i="4"/>
  <c r="T12" i="4"/>
  <c r="T11" i="4"/>
  <c r="J45" i="4" l="1"/>
  <c r="J53" i="4"/>
  <c r="I52" i="4"/>
  <c r="I53" i="4" s="1"/>
  <c r="T36" i="4"/>
  <c r="T28" i="4"/>
  <c r="T10" i="4"/>
  <c r="J36" i="4"/>
  <c r="I24" i="4"/>
  <c r="T24" i="4"/>
  <c r="I36" i="4"/>
  <c r="T57" i="4"/>
  <c r="T53" i="4"/>
  <c r="T14" i="4"/>
  <c r="I28" i="4"/>
  <c r="T52" i="4"/>
  <c r="J61" i="2"/>
  <c r="I61" i="2"/>
  <c r="I64" i="2"/>
  <c r="J44" i="2"/>
  <c r="J35" i="2"/>
  <c r="I35" i="2"/>
  <c r="J30" i="2"/>
  <c r="I30" i="2"/>
  <c r="J26" i="2"/>
  <c r="I26" i="2"/>
  <c r="I42" i="2"/>
  <c r="I41" i="2"/>
  <c r="I44" i="2" s="1"/>
  <c r="I38" i="2"/>
  <c r="I37" i="2"/>
  <c r="I40" i="2" s="1"/>
  <c r="P64" i="2" l="1"/>
  <c r="N73" i="2"/>
  <c r="O73" i="2" s="1"/>
  <c r="N10" i="2" l="1"/>
  <c r="S52" i="2" l="1"/>
  <c r="R52" i="2"/>
  <c r="Q52" i="2"/>
  <c r="P52" i="2"/>
  <c r="O52" i="2"/>
  <c r="N52" i="2"/>
  <c r="T51" i="2"/>
  <c r="I51" i="2" s="1"/>
  <c r="J51" i="2"/>
  <c r="T50" i="2"/>
  <c r="T49" i="2"/>
  <c r="I49" i="2" s="1"/>
  <c r="J49" i="2"/>
  <c r="J45" i="2"/>
  <c r="J39" i="2"/>
  <c r="J40" i="2" s="1"/>
  <c r="T47" i="2"/>
  <c r="T46" i="2"/>
  <c r="T45" i="2"/>
  <c r="I45" i="2" s="1"/>
  <c r="S44" i="2"/>
  <c r="R44" i="2"/>
  <c r="Q44" i="2"/>
  <c r="P44" i="2"/>
  <c r="O44" i="2"/>
  <c r="N44" i="2"/>
  <c r="T43" i="2"/>
  <c r="T42" i="2"/>
  <c r="T41" i="2"/>
  <c r="S40" i="2"/>
  <c r="R40" i="2"/>
  <c r="Q40" i="2"/>
  <c r="P40" i="2"/>
  <c r="O40" i="2"/>
  <c r="N40" i="2"/>
  <c r="T39" i="2"/>
  <c r="T38" i="2"/>
  <c r="T37" i="2"/>
  <c r="T55" i="2"/>
  <c r="T56" i="2"/>
  <c r="T28" i="2"/>
  <c r="T29" i="2"/>
  <c r="T27" i="2"/>
  <c r="R30" i="2"/>
  <c r="Q30" i="2"/>
  <c r="P30" i="2"/>
  <c r="O30" i="2"/>
  <c r="N30" i="2"/>
  <c r="R26" i="2"/>
  <c r="Q26" i="2"/>
  <c r="P26" i="2"/>
  <c r="O26" i="2"/>
  <c r="N26" i="2"/>
  <c r="T25" i="2"/>
  <c r="T24" i="2"/>
  <c r="T23" i="2"/>
  <c r="T30" i="2" l="1"/>
  <c r="T44" i="2"/>
  <c r="J52" i="2"/>
  <c r="I52" i="2"/>
  <c r="T52" i="2"/>
  <c r="I48" i="2"/>
  <c r="T40" i="2"/>
  <c r="T48" i="2"/>
  <c r="T26" i="2"/>
  <c r="S69" i="2"/>
  <c r="R69" i="2"/>
  <c r="Q69" i="2"/>
  <c r="P69" i="2"/>
  <c r="O69" i="2"/>
  <c r="N69" i="2"/>
  <c r="T68" i="2"/>
  <c r="T67" i="2"/>
  <c r="T66" i="2"/>
  <c r="I66" i="2" s="1"/>
  <c r="J66" i="2"/>
  <c r="I69" i="2" l="1"/>
  <c r="J69" i="2"/>
  <c r="T69" i="2"/>
  <c r="S65" i="2" l="1"/>
  <c r="R65" i="2"/>
  <c r="Q65" i="2"/>
  <c r="P65" i="2"/>
  <c r="O65" i="2"/>
  <c r="N65" i="2"/>
  <c r="T64" i="2"/>
  <c r="T63" i="2"/>
  <c r="T62" i="2"/>
  <c r="I62" i="2" s="1"/>
  <c r="I65" i="2" s="1"/>
  <c r="J62" i="2"/>
  <c r="J65" i="2" s="1"/>
  <c r="S57" i="2"/>
  <c r="P57" i="2"/>
  <c r="O57" i="2"/>
  <c r="N57" i="2"/>
  <c r="J55" i="2"/>
  <c r="J54" i="2"/>
  <c r="J21" i="2"/>
  <c r="J17" i="2"/>
  <c r="J13" i="2"/>
  <c r="J9" i="2"/>
  <c r="R14" i="2"/>
  <c r="Q14" i="2"/>
  <c r="P14" i="2"/>
  <c r="O14" i="2"/>
  <c r="N14" i="2"/>
  <c r="T13" i="2"/>
  <c r="I13" i="2" s="1"/>
  <c r="T12" i="2"/>
  <c r="T11" i="2"/>
  <c r="R22" i="2"/>
  <c r="Q22" i="2"/>
  <c r="P22" i="2"/>
  <c r="O22" i="2"/>
  <c r="N22" i="2"/>
  <c r="T21" i="2"/>
  <c r="I21" i="2" s="1"/>
  <c r="T20" i="2"/>
  <c r="T19" i="2"/>
  <c r="R18" i="2"/>
  <c r="Q18" i="2"/>
  <c r="P18" i="2"/>
  <c r="O18" i="2"/>
  <c r="N18" i="2"/>
  <c r="R10" i="2"/>
  <c r="Q10" i="2"/>
  <c r="P10" i="2"/>
  <c r="O10" i="2"/>
  <c r="T9" i="2"/>
  <c r="T8" i="2"/>
  <c r="T7" i="2"/>
  <c r="T17" i="2"/>
  <c r="I17" i="2" s="1"/>
  <c r="T16" i="2"/>
  <c r="T15" i="2"/>
  <c r="T54" i="2"/>
  <c r="T57" i="2" l="1"/>
  <c r="J10" i="2"/>
  <c r="J22" i="2"/>
  <c r="I18" i="2"/>
  <c r="J18" i="2"/>
  <c r="I14" i="2"/>
  <c r="J14" i="2"/>
  <c r="I10" i="2"/>
  <c r="J57" i="2"/>
  <c r="T65" i="2"/>
  <c r="I57" i="2"/>
  <c r="T22" i="2"/>
  <c r="T18" i="2"/>
  <c r="I22" i="2"/>
  <c r="T14" i="2"/>
  <c r="T10" i="2"/>
</calcChain>
</file>

<file path=xl/sharedStrings.xml><?xml version="1.0" encoding="utf-8"?>
<sst xmlns="http://schemas.openxmlformats.org/spreadsheetml/2006/main" count="317" uniqueCount="98">
  <si>
    <t>Реконструкция объекта: «Киноконцертный комплекс "Янтрарь" под филиал Государственного академического Малого театра России»  (в том числе ПИР)</t>
  </si>
  <si>
    <t>№ п/п</t>
  </si>
  <si>
    <t>Окружной бюджет</t>
  </si>
  <si>
    <t>Бюджет города Когалыма</t>
  </si>
  <si>
    <t>Внебюджетные источники</t>
  </si>
  <si>
    <t>Наименование объекта</t>
  </si>
  <si>
    <t>Месторасположение</t>
  </si>
  <si>
    <t>Вид работ (строительство/ реконструкция)</t>
  </si>
  <si>
    <t>Этап (проектирование/ строительство)</t>
  </si>
  <si>
    <t>Планируемые сроки строительства/ реконструкции</t>
  </si>
  <si>
    <t>Наименование документа, которым предусмотрено создание объекта (строительство/ реконструкция)</t>
  </si>
  <si>
    <t>Объекты по производству, передаче и распределению электрической и тепловой энергии</t>
  </si>
  <si>
    <t>Объекты коммунальной инфраструктуры</t>
  </si>
  <si>
    <t>строительство</t>
  </si>
  <si>
    <t>Источник финансирования, тыс. рублей</t>
  </si>
  <si>
    <t>Итого</t>
  </si>
  <si>
    <t>Объекты образования, культуры и спорта</t>
  </si>
  <si>
    <t>начало</t>
  </si>
  <si>
    <t>окончание</t>
  </si>
  <si>
    <t>всего</t>
  </si>
  <si>
    <t>в текущем финансовом году</t>
  </si>
  <si>
    <t>соглашение</t>
  </si>
  <si>
    <t>итого</t>
  </si>
  <si>
    <t>Автомобильные дороги, объекты транспортно-дорожной и сервисной инфраструктуры</t>
  </si>
  <si>
    <t>проектирование</t>
  </si>
  <si>
    <t>реконструкция</t>
  </si>
  <si>
    <t>муниципальная программа "Развитие культуры в городе Когалыме"</t>
  </si>
  <si>
    <t>город Когалым, ул. Широкая, 5</t>
  </si>
  <si>
    <t>город Когалым, ул. Молодежная, 16</t>
  </si>
  <si>
    <t>муниципальная программа "Развитие транспортной системы города"</t>
  </si>
  <si>
    <t>улица Дружбы Народов</t>
  </si>
  <si>
    <t>Магистральные и внутриквартальные инженерные сети застройки жилыми домами поселка Пионерный города Когалыма</t>
  </si>
  <si>
    <t>муниципальная программа "Обеспечение доступным и комфортным жильем жителей города Когалыма"</t>
  </si>
  <si>
    <t>Магистральные инженерные сети застройки группы жилых домов по улице Комсомольской в городе Когалыме</t>
  </si>
  <si>
    <t>улица Комсомольская</t>
  </si>
  <si>
    <t>Магистральные сети ливневой канализации с территории 11 микрорайона</t>
  </si>
  <si>
    <t>город Когалым, 11 микрорайон</t>
  </si>
  <si>
    <t>Краткая характеристика объекта</t>
  </si>
  <si>
    <t>ремонт</t>
  </si>
  <si>
    <t>левобережная часть города поселок Пионерный</t>
  </si>
  <si>
    <t>  Вместимость зрительного зала -300 чел.,                        количество штатных единиц 68, из них 20 единиц постоянной труппы,               общая площадь здания: до реконструкции – 3050,6 м2, после реконструкции –5030,6 м2.</t>
  </si>
  <si>
    <t xml:space="preserve"> мощность объекта 320 мест, общая площадь здания 7529 кв.м.,                                   этажность-3 этажа</t>
  </si>
  <si>
    <t>муниципальная программа                 "Развитие жилищно-коммунального комплекса и повышение энергетической эффективности в городе Когалыме"</t>
  </si>
  <si>
    <t>Строительство объекта: "Магистральные и внутриквартальные инженерные сети застройки группы жилых домов по улице Комсомольской"</t>
  </si>
  <si>
    <t>2 ТП-6/0,4 кВ (мощность определить проектом с учетом присоединения к блочной котельной по улице Комсомольской);  2 КЛ-6 кВ 2х550 м от ПС-35 до ТП-6/0,4 кВ;  2 КЛ-0,4 кВ от ТП до блочной котельной по улице Комсомольской;  2 КЛ-0,4 кВ от ТП до жилых домов;</t>
  </si>
  <si>
    <t>муниципальная программа "Развитие образования в городе Когалыме" согласно государственной программе "Развитие образования в Ханты-Мансийском автономном округе - Югре на 2016-2020 годы" строительство объекта запланировано на 2018-2020 годы</t>
  </si>
  <si>
    <t>Реконструкция объекта: "Здание  дом культуры "Сибирь" (в том числе ПИР, благоустройство прилегающей территории)</t>
  </si>
  <si>
    <t>Вместимость зрительного зала -281 чел.,                                    общая численность работающих - 25 чел. ,              общая площадь здания: до реконструкции – 2021,80 м2,после реконструкции –1988,49 м2.</t>
  </si>
  <si>
    <t xml:space="preserve"> Производительность 14 МВт,  наружные инженерные сети, в том числе сети газоснабжения, сети водоснабжения, сети канализации. </t>
  </si>
  <si>
    <t xml:space="preserve">электроснабжение - 15км;
телефонизация - 10,5 км.;
водоснабжения - 9,7 км.;
канализация - 20,5 км.;
тепловые сети - 6,24 км.               </t>
  </si>
  <si>
    <t>протяжённость трассы ливневой канализации 1,3 км, очистные сооружения 1шт.</t>
  </si>
  <si>
    <r>
      <t xml:space="preserve">Выполнены проектно-изыскательские работы.                     </t>
    </r>
    <r>
      <rPr>
        <u/>
        <sz val="10.5"/>
        <rFont val="Times New Roman"/>
        <family val="1"/>
        <charset val="204"/>
      </rPr>
      <t xml:space="preserve"> I этап строительства </t>
    </r>
    <r>
      <rPr>
        <sz val="10.5"/>
        <rFont val="Times New Roman"/>
        <family val="1"/>
        <charset val="204"/>
      </rPr>
      <t xml:space="preserve">, в том числе: сети водоснабжения -1,004 км. трассы; сети канализации 0,954 км. трассы; монтаж КНС  производительностью 273,96 м3/час.                                                                            </t>
    </r>
    <r>
      <rPr>
        <u/>
        <sz val="10.5"/>
        <rFont val="Times New Roman"/>
        <family val="1"/>
        <charset val="204"/>
      </rPr>
      <t xml:space="preserve"> 2 этап  строительства, в том числе:   </t>
    </r>
    <r>
      <rPr>
        <sz val="10.5"/>
        <rFont val="Times New Roman"/>
        <family val="1"/>
        <charset val="204"/>
      </rPr>
      <t>блочная  котельная производительностью 4 МВт/3,44 Гкал/ч, магистральные сети водопровода 0,71 км, сети канализации 0,67 км., сети электроснабжения 6 кВ 2 км, до 1 кВ 0,4 км., 6/0,4кВ-2БКТП №1 и 2БКТП №2, сети теплоснабжения-0,63 км,</t>
    </r>
  </si>
  <si>
    <t>улица Степана Повха</t>
  </si>
  <si>
    <t xml:space="preserve"> S=7977 м2</t>
  </si>
  <si>
    <t xml:space="preserve">S=28455 м2 </t>
  </si>
  <si>
    <t>улица Прибалтийская</t>
  </si>
  <si>
    <t>S=3930 м2</t>
  </si>
  <si>
    <t>Объездная автодорога от ул.Ленинградская до ул. Мира</t>
  </si>
  <si>
    <t xml:space="preserve"> S=10716 м2</t>
  </si>
  <si>
    <t>«Реконструкция автомобильных дорог по улице Комсомольская и улице Лесная со строительством транспортной развязки» в том числе ПИР</t>
  </si>
  <si>
    <t>Строительство объекта: "Детский сад на 320 мест в 8 микрорайоне города Когалыма (привязка проекта: «Детский сад на  320 мест" по адресу:                           г. Когалым , ул. Градостроителей (в том числе ПИР)</t>
  </si>
  <si>
    <t>План создания объектов инвестиционной инфраструктуры в городе Когалыме на 2017 год</t>
  </si>
  <si>
    <t>Привлеченные средства</t>
  </si>
  <si>
    <t>Объем финансирования, тыс. рублей</t>
  </si>
  <si>
    <t xml:space="preserve">г. Когалым, улица Комсомольская и улице Лесная </t>
  </si>
  <si>
    <t>Магистральные инженерные сети к средней общеобразовательной школе на 1100 мест по ул. Сибирская</t>
  </si>
  <si>
    <t>город Когалым, улица Сибирская</t>
  </si>
  <si>
    <t xml:space="preserve">город Когалым 8 микрорайон </t>
  </si>
  <si>
    <t>муниципальная программа "Развитие образования в городе Когалыме"</t>
  </si>
  <si>
    <t>магистральные сети водопровода 0,12 км, сети канализации 0,12км, сети теплоснабжения 0,35 км,</t>
  </si>
  <si>
    <t>Строительство объекта: "Блочная котельная по ул.Комсомольской"</t>
  </si>
  <si>
    <t>Автомобильные дороги (проезды) для индивидуальной жилой застройки на территории ограниченной улицами Береговая, Дорожников, Олимпийская, проспект Нефтяников</t>
  </si>
  <si>
    <t>2,266 км</t>
  </si>
  <si>
    <t>14 930,0 м2</t>
  </si>
  <si>
    <t xml:space="preserve">г. Когалым, территория ограниченная улицами Береговая, Дорожников, Олимпийская, проспект Нефтяников </t>
  </si>
  <si>
    <t>Реконструкция автомобильных дорог по улице Комсомольская и улице Лесная со строительством транспортной развязки</t>
  </si>
  <si>
    <t>Магистральные и внутриквартальные сети электроснабжения 6/0,4 кВ для индивидуальной жилой застройки на территории ограниченной улицами Береговая, Дорожников, Олимпийская, проспект Нефтяников</t>
  </si>
  <si>
    <t>Реконструкция объекта: "Здание  дом культуры "Сибирь"</t>
  </si>
  <si>
    <t>Реконструкция объекта: «Киноконцертный комплекс "Янтарь" под филиал Государственного академического Малого театра России»</t>
  </si>
  <si>
    <r>
      <t xml:space="preserve">     </t>
    </r>
    <r>
      <rPr>
        <u/>
        <sz val="10.5"/>
        <rFont val="Times New Roman"/>
        <family val="1"/>
        <charset val="204"/>
      </rPr>
      <t xml:space="preserve"> I этап строительства</t>
    </r>
    <r>
      <rPr>
        <sz val="10.5"/>
        <rFont val="Times New Roman"/>
        <family val="1"/>
        <charset val="204"/>
      </rPr>
      <t xml:space="preserve">, в том числе: сети водоснабжения - 1010,0 м; сети напорной канализации - 2*998 м; сети самотечной бытовой канализации - 50 м; сети электроснабжения - 58,9 м; монтаж КНС  производительностью 273,96 м3/час.                                                                            </t>
    </r>
    <r>
      <rPr>
        <u/>
        <sz val="10.5"/>
        <rFont val="Times New Roman"/>
        <family val="1"/>
        <charset val="204"/>
      </rPr>
      <t xml:space="preserve"> 2 этап  строительства, </t>
    </r>
    <r>
      <rPr>
        <sz val="10.5"/>
        <rFont val="Times New Roman"/>
        <family val="1"/>
        <charset val="204"/>
      </rPr>
      <t>в том числе: сети теплоснабжения - 573 м.п.; сети канализации - 567 м.п.; сети водопровода - 675 м.п.</t>
    </r>
  </si>
  <si>
    <t>2 ТП-6/0,4 кВ (мощность определить проектом с учетом присоединения к блочной котельной по улице Комсомольской);  2 КЛ-6 кВ 2х550 м от ПС-35 до ТП-6/0,4 кВ;  2 КЛ-0,4 кВ от ТП до блочной котельной по улице Комсомольской;  2 КЛ-0,4 кВ от ТП до жилых домов;
сети теплоснабжения от угла поворота 1 до точки Б - 53 м.п.</t>
  </si>
  <si>
    <t xml:space="preserve"> сети электроснабжения 6/0,4 кВ для индивидуальной жилой застройки</t>
  </si>
  <si>
    <t xml:space="preserve">электроснабжение - 15км
телефонизация - 10,5 км
водоснабжения - 9,7 км
канализация - 20,5 км
тепловые сети - 6,24 км               </t>
  </si>
  <si>
    <t xml:space="preserve">город Когалым,
 8 микрорайон </t>
  </si>
  <si>
    <t xml:space="preserve"> мощность объекта 320 мест, общая площадь здания 7529 кв.м.,                                   этажность - 3 этажа</t>
  </si>
  <si>
    <t>магистральные сети водопровода 0,12 км, сети канализации 0,12км, сети теплоснабжения 0,35 км</t>
  </si>
  <si>
    <t>город Когалым,  территория ограниченная улицами Береговая, Дорожников, Олимпийская, проспект Нефтяников</t>
  </si>
  <si>
    <t>город Когалым, улица Комсомольская</t>
  </si>
  <si>
    <t>город Когалым, левобережная часть города поселок Пионерный</t>
  </si>
  <si>
    <t xml:space="preserve">город Когалым, территория ограниченная улицами Береговая, Дорожников, Олимпийская, проспект Нефтяников </t>
  </si>
  <si>
    <t xml:space="preserve">город Когалым, улица Комсомольская и улица Лесная </t>
  </si>
  <si>
    <t>Строительство объекта: "Детский сад на 320 мест в 8 микрорайоне города Когалыма (привязка проекта: «Детский сад на  320 мест" по адресу:                           г. Когалым, ул. Градостроителей</t>
  </si>
  <si>
    <t>  Вместимость зрительного зала -300 мест,  количество штатных единиц 68, из них 20 единиц постоянной труппы, общая площадь здания: до реконструкции - 3050,6 м2, после реконструкции - 5030,6 м2.</t>
  </si>
  <si>
    <t>Вместимость зрительного зала -281 чел., общая численность работающих - 25 чел. , общая площадь здания: до реконструкции - 2021,80 м2, после реконструкции - 1988,49 м2.</t>
  </si>
  <si>
    <t>Директор МУ "УКС г. Когалыма"</t>
  </si>
  <si>
    <t>Е.Ю. Гаврилюк</t>
  </si>
  <si>
    <t>Исполнитель: О.А. Асташкина, т. 93-526</t>
  </si>
  <si>
    <t>муниципальная программа "Развитие образования в городе Когалыме" согласно государственной программе "Развитие образования в Ханты-Мансийском автономном округе - Югре на 2016-2020 годы" строительство объекта запланировано на 2020-2021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</si>
</sst>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0.5"/>
      <name val="Times New Roman"/>
      <family val="1"/>
      <charset val="204"/>
    </font>
    <font>
      <sz val="8"/>
      <name val="Calibri"/>
      <family val="2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0.5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.5"/>
      <name val="Times New Roman"/>
      <family val="1"/>
      <charset val="204"/>
    </font>
    <font>
      <sz val="10.5"/>
      <name val="Calibri"/>
      <family val="2"/>
      <scheme val="minor"/>
    </font>
    <font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1" xfId="0" applyBorder="1" applyAlignment="1">
      <alignment horizontal="left"/>
    </xf>
    <xf numFmtId="0" fontId="0" fillId="0" borderId="11" xfId="0" applyBorder="1"/>
    <xf numFmtId="2" fontId="0" fillId="0" borderId="11" xfId="0" applyNumberFormat="1" applyBorder="1"/>
    <xf numFmtId="164" fontId="0" fillId="0" borderId="11" xfId="0" applyNumberFormat="1" applyBorder="1" applyAlignment="1">
      <alignment horizontal="right"/>
    </xf>
    <xf numFmtId="0" fontId="0" fillId="0" borderId="13" xfId="0" applyBorder="1"/>
    <xf numFmtId="164" fontId="0" fillId="0" borderId="14" xfId="0" applyNumberFormat="1" applyBorder="1"/>
    <xf numFmtId="2" fontId="0" fillId="2" borderId="10" xfId="0" applyNumberFormat="1" applyFill="1" applyBorder="1"/>
    <xf numFmtId="2" fontId="0" fillId="2" borderId="12" xfId="0" applyNumberFormat="1" applyFill="1" applyBorder="1"/>
    <xf numFmtId="0" fontId="0" fillId="2" borderId="12" xfId="0" applyFill="1" applyBorder="1"/>
    <xf numFmtId="2" fontId="0" fillId="2" borderId="15" xfId="0" applyNumberFormat="1" applyFill="1" applyBorder="1"/>
    <xf numFmtId="0" fontId="0" fillId="2" borderId="9" xfId="0" applyFill="1" applyBorder="1"/>
    <xf numFmtId="0" fontId="0" fillId="2" borderId="11" xfId="0" applyFill="1" applyBorder="1"/>
    <xf numFmtId="164" fontId="0" fillId="2" borderId="14" xfId="0" applyNumberFormat="1" applyFill="1" applyBorder="1"/>
    <xf numFmtId="0" fontId="0" fillId="2" borderId="13" xfId="0" applyFill="1" applyBorder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164" fontId="0" fillId="0" borderId="18" xfId="0" applyNumberFormat="1" applyBorder="1"/>
    <xf numFmtId="0" fontId="0" fillId="0" borderId="17" xfId="0" applyBorder="1"/>
    <xf numFmtId="0" fontId="0" fillId="0" borderId="19" xfId="0" applyBorder="1"/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0" xfId="0" applyAlignment="1"/>
    <xf numFmtId="0" fontId="7" fillId="0" borderId="11" xfId="0" applyFont="1" applyBorder="1"/>
    <xf numFmtId="0" fontId="7" fillId="0" borderId="13" xfId="0" applyFont="1" applyBorder="1"/>
    <xf numFmtId="164" fontId="7" fillId="0" borderId="14" xfId="0" applyNumberFormat="1" applyFont="1" applyBorder="1"/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/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7" fillId="2" borderId="10" xfId="0" applyNumberFormat="1" applyFont="1" applyFill="1" applyBorder="1"/>
    <xf numFmtId="0" fontId="7" fillId="2" borderId="11" xfId="0" applyFont="1" applyFill="1" applyBorder="1"/>
    <xf numFmtId="0" fontId="7" fillId="0" borderId="6" xfId="0" applyFont="1" applyBorder="1"/>
    <xf numFmtId="164" fontId="7" fillId="0" borderId="18" xfId="0" applyNumberFormat="1" applyFont="1" applyBorder="1"/>
    <xf numFmtId="164" fontId="7" fillId="2" borderId="14" xfId="0" applyNumberFormat="1" applyFont="1" applyFill="1" applyBorder="1"/>
    <xf numFmtId="0" fontId="7" fillId="0" borderId="17" xfId="0" applyFont="1" applyBorder="1"/>
    <xf numFmtId="0" fontId="7" fillId="2" borderId="12" xfId="0" applyFont="1" applyFill="1" applyBorder="1"/>
    <xf numFmtId="0" fontId="7" fillId="0" borderId="0" xfId="0" applyFont="1"/>
    <xf numFmtId="0" fontId="10" fillId="0" borderId="6" xfId="0" applyFont="1" applyBorder="1"/>
    <xf numFmtId="0" fontId="10" fillId="0" borderId="17" xfId="0" applyFont="1" applyBorder="1"/>
    <xf numFmtId="0" fontId="10" fillId="0" borderId="11" xfId="0" applyFont="1" applyBorder="1"/>
    <xf numFmtId="0" fontId="10" fillId="2" borderId="11" xfId="0" applyFont="1" applyFill="1" applyBorder="1"/>
    <xf numFmtId="0" fontId="10" fillId="2" borderId="12" xfId="0" applyFont="1" applyFill="1" applyBorder="1"/>
    <xf numFmtId="0" fontId="10" fillId="0" borderId="0" xfId="0" applyFont="1"/>
    <xf numFmtId="0" fontId="7" fillId="0" borderId="19" xfId="0" applyFont="1" applyBorder="1"/>
    <xf numFmtId="0" fontId="7" fillId="2" borderId="13" xfId="0" applyFont="1" applyFill="1" applyBorder="1"/>
    <xf numFmtId="4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left" vertical="center" wrapText="1" indent="3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6" xfId="0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6" xfId="0" applyFont="1" applyBorder="1" applyAlignment="1">
      <alignment wrapText="1"/>
    </xf>
    <xf numFmtId="164" fontId="0" fillId="0" borderId="19" xfId="0" applyNumberFormat="1" applyBorder="1"/>
    <xf numFmtId="164" fontId="0" fillId="0" borderId="13" xfId="0" applyNumberFormat="1" applyBorder="1"/>
    <xf numFmtId="164" fontId="0" fillId="2" borderId="13" xfId="0" applyNumberFormat="1" applyFill="1" applyBorder="1"/>
    <xf numFmtId="164" fontId="7" fillId="0" borderId="13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Fill="1" applyAlignment="1"/>
    <xf numFmtId="0" fontId="15" fillId="0" borderId="0" xfId="0" applyFont="1" applyAlignment="1"/>
    <xf numFmtId="0" fontId="15" fillId="0" borderId="0" xfId="0" applyFont="1" applyFill="1" applyAlignment="1"/>
    <xf numFmtId="0" fontId="15" fillId="0" borderId="0" xfId="0" applyFont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/>
    <xf numFmtId="0" fontId="1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/>
    <xf numFmtId="0" fontId="8" fillId="0" borderId="7" xfId="0" applyFont="1" applyBorder="1" applyAlignment="1"/>
    <xf numFmtId="0" fontId="1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view="pageBreakPreview" zoomScaleNormal="100" zoomScaleSheetLayoutView="100" workbookViewId="0">
      <pane ySplit="5" topLeftCell="A19" activePane="bottomLeft" state="frozen"/>
      <selection pane="bottomLeft" activeCell="B58" sqref="B58"/>
    </sheetView>
  </sheetViews>
  <sheetFormatPr defaultRowHeight="15" x14ac:dyDescent="0.25"/>
  <cols>
    <col min="1" max="1" width="6.140625" customWidth="1"/>
    <col min="2" max="2" width="23.42578125" customWidth="1"/>
    <col min="3" max="3" width="30.5703125" customWidth="1"/>
    <col min="4" max="4" width="15.28515625" customWidth="1"/>
    <col min="5" max="5" width="18.5703125" customWidth="1"/>
    <col min="6" max="6" width="17.140625" customWidth="1"/>
    <col min="7" max="7" width="10.7109375" style="32" customWidth="1"/>
    <col min="8" max="8" width="11" style="32" customWidth="1"/>
    <col min="9" max="10" width="14.5703125" customWidth="1"/>
    <col min="11" max="11" width="17.7109375" customWidth="1"/>
    <col min="12" max="12" width="21.42578125" customWidth="1"/>
    <col min="13" max="13" width="9.140625" style="25"/>
    <col min="14" max="19" width="0" hidden="1" customWidth="1"/>
    <col min="20" max="20" width="12.28515625" hidden="1" customWidth="1"/>
    <col min="21" max="21" width="0" hidden="1" customWidth="1"/>
  </cols>
  <sheetData>
    <row r="1" spans="1:20" ht="17.25" x14ac:dyDescent="0.3">
      <c r="A1" s="93" t="s">
        <v>61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3" spans="1:20" s="57" customFormat="1" ht="45" customHeight="1" x14ac:dyDescent="0.25">
      <c r="A3" s="94" t="s">
        <v>1</v>
      </c>
      <c r="B3" s="94" t="s">
        <v>5</v>
      </c>
      <c r="C3" s="94" t="s">
        <v>37</v>
      </c>
      <c r="D3" s="94" t="s">
        <v>6</v>
      </c>
      <c r="E3" s="94" t="s">
        <v>7</v>
      </c>
      <c r="F3" s="94" t="s">
        <v>8</v>
      </c>
      <c r="G3" s="95" t="s">
        <v>9</v>
      </c>
      <c r="H3" s="95"/>
      <c r="I3" s="96" t="s">
        <v>63</v>
      </c>
      <c r="J3" s="96"/>
      <c r="K3" s="94" t="s">
        <v>14</v>
      </c>
      <c r="L3" s="94" t="s">
        <v>10</v>
      </c>
      <c r="M3" s="56"/>
      <c r="O3" s="58"/>
    </row>
    <row r="4" spans="1:20" s="57" customFormat="1" ht="39.75" customHeight="1" x14ac:dyDescent="0.25">
      <c r="A4" s="94"/>
      <c r="B4" s="94"/>
      <c r="C4" s="94"/>
      <c r="D4" s="94"/>
      <c r="E4" s="94"/>
      <c r="F4" s="94"/>
      <c r="G4" s="31" t="s">
        <v>17</v>
      </c>
      <c r="H4" s="31" t="s">
        <v>18</v>
      </c>
      <c r="I4" s="77" t="s">
        <v>19</v>
      </c>
      <c r="J4" s="77" t="s">
        <v>20</v>
      </c>
      <c r="K4" s="94"/>
      <c r="L4" s="94"/>
      <c r="M4" s="56"/>
    </row>
    <row r="5" spans="1:20" x14ac:dyDescent="0.25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77">
        <v>6</v>
      </c>
      <c r="G5" s="31">
        <v>7</v>
      </c>
      <c r="H5" s="31">
        <v>8</v>
      </c>
      <c r="I5" s="77">
        <v>9</v>
      </c>
      <c r="J5" s="77">
        <v>10</v>
      </c>
      <c r="K5" s="77">
        <v>11</v>
      </c>
      <c r="L5" s="77">
        <v>12</v>
      </c>
      <c r="N5" s="27">
        <v>2014</v>
      </c>
      <c r="O5" s="27">
        <v>2015</v>
      </c>
      <c r="P5" s="27">
        <v>2016</v>
      </c>
      <c r="Q5" s="27">
        <v>2017</v>
      </c>
      <c r="R5" s="27">
        <v>2018</v>
      </c>
      <c r="S5" s="27">
        <v>2019</v>
      </c>
      <c r="T5" s="3" t="s">
        <v>22</v>
      </c>
    </row>
    <row r="6" spans="1:20" x14ac:dyDescent="0.25">
      <c r="A6" s="86" t="s">
        <v>23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20" x14ac:dyDescent="0.25">
      <c r="A7" s="84">
        <v>1</v>
      </c>
      <c r="B7" s="83" t="s">
        <v>75</v>
      </c>
      <c r="C7" s="84" t="s">
        <v>73</v>
      </c>
      <c r="D7" s="84" t="s">
        <v>90</v>
      </c>
      <c r="E7" s="84" t="s">
        <v>25</v>
      </c>
      <c r="F7" s="84" t="s">
        <v>25</v>
      </c>
      <c r="G7" s="83">
        <v>2017</v>
      </c>
      <c r="H7" s="83">
        <v>2017</v>
      </c>
      <c r="I7" s="53">
        <v>0</v>
      </c>
      <c r="J7" s="53">
        <v>0</v>
      </c>
      <c r="K7" s="34" t="s">
        <v>2</v>
      </c>
      <c r="L7" s="84" t="s">
        <v>29</v>
      </c>
      <c r="M7" s="26"/>
      <c r="N7" s="20"/>
      <c r="O7" s="4"/>
      <c r="P7" s="16">
        <v>102.28</v>
      </c>
      <c r="Q7" s="5"/>
      <c r="R7" s="5"/>
      <c r="S7" s="5"/>
      <c r="T7" s="12">
        <f>N7+O7+P7+Q7+R7</f>
        <v>102.28</v>
      </c>
    </row>
    <row r="8" spans="1:20" ht="29.25" customHeight="1" x14ac:dyDescent="0.25">
      <c r="A8" s="84"/>
      <c r="B8" s="83"/>
      <c r="C8" s="84"/>
      <c r="D8" s="84"/>
      <c r="E8" s="84"/>
      <c r="F8" s="84"/>
      <c r="G8" s="83"/>
      <c r="H8" s="83"/>
      <c r="I8" s="53">
        <v>0</v>
      </c>
      <c r="J8" s="53">
        <v>0</v>
      </c>
      <c r="K8" s="34" t="s">
        <v>3</v>
      </c>
      <c r="L8" s="84"/>
      <c r="M8" s="26"/>
      <c r="N8" s="21"/>
      <c r="O8" s="6"/>
      <c r="P8" s="17">
        <v>5.38</v>
      </c>
      <c r="Q8" s="7"/>
      <c r="R8" s="8">
        <v>1162.06</v>
      </c>
      <c r="S8" s="8"/>
      <c r="T8" s="12">
        <f t="shared" ref="T8:T10" si="0">N8+O8+P8+Q8+R8</f>
        <v>1167.44</v>
      </c>
    </row>
    <row r="9" spans="1:20" ht="30.75" customHeight="1" x14ac:dyDescent="0.25">
      <c r="A9" s="84"/>
      <c r="B9" s="83"/>
      <c r="C9" s="84"/>
      <c r="D9" s="84"/>
      <c r="E9" s="84"/>
      <c r="F9" s="84"/>
      <c r="G9" s="83"/>
      <c r="H9" s="83"/>
      <c r="I9" s="53">
        <v>93319</v>
      </c>
      <c r="J9" s="53">
        <v>93319</v>
      </c>
      <c r="K9" s="34" t="s">
        <v>62</v>
      </c>
      <c r="L9" s="84"/>
      <c r="M9" s="26"/>
      <c r="N9" s="21"/>
      <c r="O9" s="6"/>
      <c r="P9" s="17"/>
      <c r="Q9" s="7"/>
      <c r="R9" s="8"/>
      <c r="S9" s="8"/>
      <c r="T9" s="12">
        <f t="shared" si="0"/>
        <v>0</v>
      </c>
    </row>
    <row r="10" spans="1:20" ht="17.25" customHeight="1" x14ac:dyDescent="0.25">
      <c r="A10" s="84"/>
      <c r="B10" s="83"/>
      <c r="C10" s="84"/>
      <c r="D10" s="84"/>
      <c r="E10" s="84"/>
      <c r="F10" s="84"/>
      <c r="G10" s="83"/>
      <c r="H10" s="83"/>
      <c r="I10" s="59">
        <f>SUM(I7:I9)</f>
        <v>93319</v>
      </c>
      <c r="J10" s="59">
        <f>SUM(J7:J9)</f>
        <v>93319</v>
      </c>
      <c r="K10" s="60" t="s">
        <v>15</v>
      </c>
      <c r="L10" s="84"/>
      <c r="N10" s="22">
        <f>SUM(N7:N9)</f>
        <v>0</v>
      </c>
      <c r="O10" s="11">
        <f>SUM(O7:O9)</f>
        <v>0</v>
      </c>
      <c r="P10" s="18">
        <f>SUM(P7:P9)</f>
        <v>107.66</v>
      </c>
      <c r="Q10" s="11">
        <f>SUM(Q7:Q9)</f>
        <v>0</v>
      </c>
      <c r="R10" s="11">
        <f>SUM(R7:R9)</f>
        <v>1162.06</v>
      </c>
      <c r="S10" s="11"/>
      <c r="T10" s="12">
        <f t="shared" si="0"/>
        <v>1269.72</v>
      </c>
    </row>
    <row r="11" spans="1:20" ht="26.25" customHeight="1" x14ac:dyDescent="0.25">
      <c r="A11" s="84">
        <v>2</v>
      </c>
      <c r="B11" s="83" t="s">
        <v>71</v>
      </c>
      <c r="C11" s="84" t="s">
        <v>72</v>
      </c>
      <c r="D11" s="84" t="s">
        <v>89</v>
      </c>
      <c r="E11" s="84" t="s">
        <v>13</v>
      </c>
      <c r="F11" s="84" t="s">
        <v>24</v>
      </c>
      <c r="G11" s="83">
        <v>2017</v>
      </c>
      <c r="H11" s="83">
        <v>2018</v>
      </c>
      <c r="I11" s="53">
        <v>0</v>
      </c>
      <c r="J11" s="53">
        <v>0</v>
      </c>
      <c r="K11" s="34" t="s">
        <v>2</v>
      </c>
      <c r="L11" s="84" t="s">
        <v>29</v>
      </c>
      <c r="M11" s="26"/>
      <c r="N11" s="20"/>
      <c r="O11" s="4"/>
      <c r="P11" s="16">
        <v>20354.04</v>
      </c>
      <c r="Q11" s="5"/>
      <c r="R11" s="5"/>
      <c r="S11" s="5"/>
      <c r="T11" s="12">
        <f>N11+O11+P11+Q11</f>
        <v>20354.04</v>
      </c>
    </row>
    <row r="12" spans="1:20" ht="33.75" customHeight="1" x14ac:dyDescent="0.25">
      <c r="A12" s="84"/>
      <c r="B12" s="83"/>
      <c r="C12" s="84"/>
      <c r="D12" s="84"/>
      <c r="E12" s="84"/>
      <c r="F12" s="84"/>
      <c r="G12" s="83"/>
      <c r="H12" s="83"/>
      <c r="I12" s="53">
        <v>730.6</v>
      </c>
      <c r="J12" s="53">
        <v>730.6</v>
      </c>
      <c r="K12" s="34" t="s">
        <v>3</v>
      </c>
      <c r="L12" s="84"/>
      <c r="M12" s="26"/>
      <c r="N12" s="21"/>
      <c r="O12" s="6"/>
      <c r="P12" s="17">
        <v>1071.27</v>
      </c>
      <c r="Q12" s="7">
        <v>2220.96</v>
      </c>
      <c r="R12" s="8"/>
      <c r="S12" s="8"/>
      <c r="T12" s="13">
        <f>N12+O12+P12+Q12</f>
        <v>3292.23</v>
      </c>
    </row>
    <row r="13" spans="1:20" ht="32.25" customHeight="1" x14ac:dyDescent="0.25">
      <c r="A13" s="84"/>
      <c r="B13" s="83"/>
      <c r="C13" s="84"/>
      <c r="D13" s="84"/>
      <c r="E13" s="84"/>
      <c r="F13" s="84"/>
      <c r="G13" s="83"/>
      <c r="H13" s="83"/>
      <c r="I13" s="53">
        <v>0</v>
      </c>
      <c r="J13" s="53">
        <v>0</v>
      </c>
      <c r="K13" s="34" t="s">
        <v>62</v>
      </c>
      <c r="L13" s="84"/>
      <c r="M13" s="26"/>
      <c r="N13" s="21"/>
      <c r="O13" s="6"/>
      <c r="P13" s="17"/>
      <c r="Q13" s="7"/>
      <c r="R13" s="8"/>
      <c r="S13" s="8"/>
      <c r="T13" s="13">
        <f>N13+O13+P13+Q13</f>
        <v>0</v>
      </c>
    </row>
    <row r="14" spans="1:20" ht="32.25" customHeight="1" x14ac:dyDescent="0.25">
      <c r="A14" s="84"/>
      <c r="B14" s="83"/>
      <c r="C14" s="84"/>
      <c r="D14" s="84"/>
      <c r="E14" s="84"/>
      <c r="F14" s="84"/>
      <c r="G14" s="83"/>
      <c r="H14" s="83"/>
      <c r="I14" s="59">
        <f>SUM(I11:I13)</f>
        <v>730.6</v>
      </c>
      <c r="J14" s="59">
        <f>SUM(J11:J13)</f>
        <v>730.6</v>
      </c>
      <c r="K14" s="60" t="s">
        <v>15</v>
      </c>
      <c r="L14" s="84"/>
      <c r="N14" s="22">
        <f>SUM(N11:N13)</f>
        <v>0</v>
      </c>
      <c r="O14" s="11">
        <f>SUM(O11:O13)</f>
        <v>0</v>
      </c>
      <c r="P14" s="18">
        <f>SUM(P11:P13)</f>
        <v>21425.31</v>
      </c>
      <c r="Q14" s="11">
        <f>SUM(Q11:Q13)</f>
        <v>2220.96</v>
      </c>
      <c r="R14" s="11">
        <f>SUM(R11:R13)</f>
        <v>0</v>
      </c>
      <c r="S14" s="11"/>
      <c r="T14" s="15">
        <f>N14+O14+P14+Q14+R14</f>
        <v>23646.27</v>
      </c>
    </row>
    <row r="15" spans="1:20" x14ac:dyDescent="0.25">
      <c r="A15" s="88" t="s">
        <v>11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N15" s="23"/>
      <c r="O15" s="7"/>
      <c r="P15" s="17"/>
      <c r="Q15" s="7"/>
      <c r="R15" s="7"/>
      <c r="S15" s="7"/>
      <c r="T15" s="14"/>
    </row>
    <row r="16" spans="1:20" s="44" customFormat="1" ht="32.25" customHeight="1" x14ac:dyDescent="0.25">
      <c r="A16" s="84">
        <v>1</v>
      </c>
      <c r="B16" s="83" t="s">
        <v>70</v>
      </c>
      <c r="C16" s="84" t="s">
        <v>48</v>
      </c>
      <c r="D16" s="92" t="s">
        <v>87</v>
      </c>
      <c r="E16" s="84" t="s">
        <v>13</v>
      </c>
      <c r="F16" s="84" t="s">
        <v>13</v>
      </c>
      <c r="G16" s="83">
        <v>2016</v>
      </c>
      <c r="H16" s="83">
        <v>2017</v>
      </c>
      <c r="I16" s="63">
        <v>0</v>
      </c>
      <c r="J16" s="63">
        <v>0</v>
      </c>
      <c r="K16" s="34" t="s">
        <v>2</v>
      </c>
      <c r="L16" s="84" t="s">
        <v>42</v>
      </c>
      <c r="M16" s="39"/>
      <c r="N16" s="42"/>
      <c r="O16" s="28"/>
      <c r="P16" s="38"/>
      <c r="Q16" s="28"/>
      <c r="R16" s="28"/>
      <c r="S16" s="28"/>
      <c r="T16" s="43"/>
    </row>
    <row r="17" spans="1:20" s="44" customFormat="1" ht="32.25" customHeight="1" x14ac:dyDescent="0.25">
      <c r="A17" s="89"/>
      <c r="B17" s="90"/>
      <c r="C17" s="89"/>
      <c r="D17" s="89"/>
      <c r="E17" s="89"/>
      <c r="F17" s="89"/>
      <c r="G17" s="89"/>
      <c r="H17" s="89"/>
      <c r="I17" s="63">
        <v>98.1</v>
      </c>
      <c r="J17" s="63">
        <v>98.1</v>
      </c>
      <c r="K17" s="34" t="s">
        <v>3</v>
      </c>
      <c r="L17" s="91"/>
      <c r="M17" s="39"/>
      <c r="N17" s="42"/>
      <c r="O17" s="28"/>
      <c r="P17" s="38"/>
      <c r="Q17" s="28"/>
      <c r="R17" s="28"/>
      <c r="S17" s="28"/>
      <c r="T17" s="43"/>
    </row>
    <row r="18" spans="1:20" s="50" customFormat="1" ht="32.25" customHeight="1" x14ac:dyDescent="0.25">
      <c r="A18" s="89"/>
      <c r="B18" s="90"/>
      <c r="C18" s="89"/>
      <c r="D18" s="89"/>
      <c r="E18" s="89"/>
      <c r="F18" s="89"/>
      <c r="G18" s="89"/>
      <c r="H18" s="89"/>
      <c r="I18" s="61">
        <v>43350</v>
      </c>
      <c r="J18" s="61">
        <v>21675</v>
      </c>
      <c r="K18" s="34" t="s">
        <v>62</v>
      </c>
      <c r="L18" s="91"/>
      <c r="M18" s="45"/>
      <c r="N18" s="46"/>
      <c r="O18" s="47"/>
      <c r="P18" s="48"/>
      <c r="Q18" s="47"/>
      <c r="R18" s="47"/>
      <c r="S18" s="47"/>
      <c r="T18" s="49"/>
    </row>
    <row r="19" spans="1:20" s="44" customFormat="1" x14ac:dyDescent="0.25">
      <c r="A19" s="89"/>
      <c r="B19" s="90"/>
      <c r="C19" s="91"/>
      <c r="D19" s="91"/>
      <c r="E19" s="89"/>
      <c r="F19" s="89"/>
      <c r="G19" s="89"/>
      <c r="H19" s="89"/>
      <c r="I19" s="59">
        <f>SUM(I16:I18)</f>
        <v>43448.1</v>
      </c>
      <c r="J19" s="59">
        <f>SUM(J16:J18)</f>
        <v>21773.1</v>
      </c>
      <c r="K19" s="62" t="s">
        <v>15</v>
      </c>
      <c r="L19" s="91"/>
      <c r="M19" s="39"/>
      <c r="N19" s="42"/>
      <c r="O19" s="28"/>
      <c r="P19" s="38"/>
      <c r="Q19" s="28"/>
      <c r="R19" s="28"/>
      <c r="S19" s="28"/>
      <c r="T19" s="43"/>
    </row>
    <row r="20" spans="1:20" ht="19.5" customHeight="1" x14ac:dyDescent="0.25">
      <c r="A20" s="88" t="s">
        <v>12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N20" s="23"/>
      <c r="O20" s="7"/>
      <c r="P20" s="17"/>
      <c r="Q20" s="7"/>
      <c r="R20" s="7"/>
      <c r="S20" s="7"/>
      <c r="T20" s="14"/>
    </row>
    <row r="21" spans="1:20" s="44" customFormat="1" ht="18.75" customHeight="1" x14ac:dyDescent="0.25">
      <c r="A21" s="84">
        <v>1</v>
      </c>
      <c r="B21" s="83" t="s">
        <v>31</v>
      </c>
      <c r="C21" s="84" t="s">
        <v>82</v>
      </c>
      <c r="D21" s="84" t="s">
        <v>88</v>
      </c>
      <c r="E21" s="84" t="s">
        <v>13</v>
      </c>
      <c r="F21" s="84" t="s">
        <v>13</v>
      </c>
      <c r="G21" s="83">
        <v>2006</v>
      </c>
      <c r="H21" s="83">
        <v>2020</v>
      </c>
      <c r="I21" s="63">
        <f>153300.92+J21</f>
        <v>164780.32</v>
      </c>
      <c r="J21" s="63">
        <v>11479.4</v>
      </c>
      <c r="K21" s="34" t="s">
        <v>2</v>
      </c>
      <c r="L21" s="84" t="s">
        <v>32</v>
      </c>
      <c r="M21" s="39"/>
      <c r="N21" s="42">
        <v>34815.61</v>
      </c>
      <c r="O21" s="28">
        <v>17367</v>
      </c>
      <c r="P21" s="38"/>
      <c r="Q21" s="28"/>
      <c r="R21" s="28"/>
      <c r="S21" s="28"/>
      <c r="T21" s="37">
        <f t="shared" ref="T21:T36" si="1">N21+O21+P21+Q21+R21+S21</f>
        <v>52182.61</v>
      </c>
    </row>
    <row r="22" spans="1:20" s="44" customFormat="1" ht="27" x14ac:dyDescent="0.25">
      <c r="A22" s="84"/>
      <c r="B22" s="83"/>
      <c r="C22" s="84"/>
      <c r="D22" s="84"/>
      <c r="E22" s="84"/>
      <c r="F22" s="84"/>
      <c r="G22" s="83"/>
      <c r="H22" s="83"/>
      <c r="I22" s="63">
        <f>28745.21+J22</f>
        <v>31615.11</v>
      </c>
      <c r="J22" s="63">
        <v>2869.9</v>
      </c>
      <c r="K22" s="34" t="s">
        <v>3</v>
      </c>
      <c r="L22" s="84"/>
      <c r="M22" s="39"/>
      <c r="N22" s="42">
        <v>4113</v>
      </c>
      <c r="O22" s="28">
        <v>2029.5</v>
      </c>
      <c r="P22" s="38">
        <v>2094.4</v>
      </c>
      <c r="Q22" s="28">
        <v>1050</v>
      </c>
      <c r="R22" s="28">
        <v>5453.7</v>
      </c>
      <c r="S22" s="28"/>
      <c r="T22" s="37">
        <f t="shared" si="1"/>
        <v>14740.599999999999</v>
      </c>
    </row>
    <row r="23" spans="1:20" s="44" customFormat="1" ht="27" x14ac:dyDescent="0.25">
      <c r="A23" s="84"/>
      <c r="B23" s="83"/>
      <c r="C23" s="84"/>
      <c r="D23" s="84"/>
      <c r="E23" s="84"/>
      <c r="F23" s="84"/>
      <c r="G23" s="83"/>
      <c r="H23" s="83"/>
      <c r="I23" s="63">
        <v>8279.3799999999992</v>
      </c>
      <c r="J23" s="63">
        <f t="shared" ref="J23" si="2">P23</f>
        <v>0</v>
      </c>
      <c r="K23" s="34" t="s">
        <v>4</v>
      </c>
      <c r="L23" s="84"/>
      <c r="M23" s="39"/>
      <c r="N23" s="51"/>
      <c r="O23" s="29"/>
      <c r="P23" s="52"/>
      <c r="Q23" s="29"/>
      <c r="R23" s="29"/>
      <c r="S23" s="29"/>
      <c r="T23" s="37">
        <f t="shared" si="1"/>
        <v>0</v>
      </c>
    </row>
    <row r="24" spans="1:20" s="44" customFormat="1" ht="24.75" customHeight="1" x14ac:dyDescent="0.25">
      <c r="A24" s="84"/>
      <c r="B24" s="83"/>
      <c r="C24" s="84"/>
      <c r="D24" s="84"/>
      <c r="E24" s="84"/>
      <c r="F24" s="84"/>
      <c r="G24" s="83"/>
      <c r="H24" s="83"/>
      <c r="I24" s="59">
        <f>SUM(I21:I23)</f>
        <v>204674.81</v>
      </c>
      <c r="J24" s="59">
        <f>SUM(J21:J23)</f>
        <v>14349.3</v>
      </c>
      <c r="K24" s="60" t="s">
        <v>15</v>
      </c>
      <c r="L24" s="84"/>
      <c r="M24" s="39"/>
      <c r="N24" s="40">
        <f t="shared" ref="N24:S24" si="3">SUM(N21:N23)</f>
        <v>38928.61</v>
      </c>
      <c r="O24" s="30">
        <f t="shared" si="3"/>
        <v>19396.5</v>
      </c>
      <c r="P24" s="41">
        <f t="shared" si="3"/>
        <v>2094.4</v>
      </c>
      <c r="Q24" s="30">
        <f t="shared" si="3"/>
        <v>1050</v>
      </c>
      <c r="R24" s="30">
        <f t="shared" si="3"/>
        <v>5453.7</v>
      </c>
      <c r="S24" s="30">
        <f t="shared" si="3"/>
        <v>0</v>
      </c>
      <c r="T24" s="37">
        <f t="shared" si="1"/>
        <v>66923.210000000006</v>
      </c>
    </row>
    <row r="25" spans="1:20" ht="54.75" customHeight="1" x14ac:dyDescent="0.25">
      <c r="A25" s="84">
        <v>2</v>
      </c>
      <c r="B25" s="83" t="s">
        <v>33</v>
      </c>
      <c r="C25" s="84" t="s">
        <v>79</v>
      </c>
      <c r="D25" s="84" t="s">
        <v>87</v>
      </c>
      <c r="E25" s="84" t="s">
        <v>13</v>
      </c>
      <c r="F25" s="84" t="s">
        <v>13</v>
      </c>
      <c r="G25" s="83">
        <v>2015</v>
      </c>
      <c r="H25" s="83">
        <v>2017</v>
      </c>
      <c r="I25" s="63">
        <f>16361.6+J25</f>
        <v>21014.2</v>
      </c>
      <c r="J25" s="63">
        <v>4652.6000000000004</v>
      </c>
      <c r="K25" s="66" t="s">
        <v>2</v>
      </c>
      <c r="L25" s="84" t="s">
        <v>32</v>
      </c>
      <c r="N25" s="23"/>
      <c r="O25" s="7"/>
      <c r="P25" s="17">
        <v>16361.6</v>
      </c>
      <c r="Q25" s="7"/>
      <c r="R25" s="7"/>
      <c r="S25" s="7"/>
      <c r="T25" s="12">
        <f t="shared" si="1"/>
        <v>16361.6</v>
      </c>
    </row>
    <row r="26" spans="1:20" ht="51.75" customHeight="1" x14ac:dyDescent="0.25">
      <c r="A26" s="84"/>
      <c r="B26" s="83"/>
      <c r="C26" s="84"/>
      <c r="D26" s="84"/>
      <c r="E26" s="84"/>
      <c r="F26" s="84"/>
      <c r="G26" s="83"/>
      <c r="H26" s="83"/>
      <c r="I26" s="63">
        <f>51145.23+J26</f>
        <v>61982.53</v>
      </c>
      <c r="J26" s="63">
        <v>10837.3</v>
      </c>
      <c r="K26" s="66" t="s">
        <v>3</v>
      </c>
      <c r="L26" s="84"/>
      <c r="N26" s="23"/>
      <c r="O26" s="7">
        <v>16753.599999999999</v>
      </c>
      <c r="P26" s="17">
        <v>45908.1</v>
      </c>
      <c r="Q26" s="7">
        <v>1050</v>
      </c>
      <c r="R26" s="7">
        <v>5453.7</v>
      </c>
      <c r="S26" s="7"/>
      <c r="T26" s="12">
        <f t="shared" si="1"/>
        <v>69165.399999999994</v>
      </c>
    </row>
    <row r="27" spans="1:20" ht="51.75" customHeight="1" x14ac:dyDescent="0.25">
      <c r="A27" s="84"/>
      <c r="B27" s="83"/>
      <c r="C27" s="84"/>
      <c r="D27" s="84"/>
      <c r="E27" s="84"/>
      <c r="F27" s="84"/>
      <c r="G27" s="83"/>
      <c r="H27" s="83"/>
      <c r="I27" s="63">
        <v>0</v>
      </c>
      <c r="J27" s="63">
        <v>0</v>
      </c>
      <c r="K27" s="34" t="s">
        <v>62</v>
      </c>
      <c r="L27" s="84"/>
      <c r="N27" s="24"/>
      <c r="O27" s="10"/>
      <c r="P27" s="19">
        <v>10500</v>
      </c>
      <c r="Q27" s="10"/>
      <c r="R27" s="10"/>
      <c r="S27" s="10"/>
      <c r="T27" s="12">
        <f t="shared" si="1"/>
        <v>10500</v>
      </c>
    </row>
    <row r="28" spans="1:20" ht="22.5" customHeight="1" x14ac:dyDescent="0.25">
      <c r="A28" s="84"/>
      <c r="B28" s="83"/>
      <c r="C28" s="84"/>
      <c r="D28" s="84"/>
      <c r="E28" s="84"/>
      <c r="F28" s="84"/>
      <c r="G28" s="83"/>
      <c r="H28" s="83"/>
      <c r="I28" s="59">
        <f>SUM(I25:I27)</f>
        <v>82996.73</v>
      </c>
      <c r="J28" s="59">
        <f>SUM(J25:J27)</f>
        <v>15489.9</v>
      </c>
      <c r="K28" s="60" t="s">
        <v>15</v>
      </c>
      <c r="L28" s="84"/>
      <c r="N28" s="22">
        <f t="shared" ref="N28:S28" si="4">SUM(N25:N27)</f>
        <v>0</v>
      </c>
      <c r="O28" s="11">
        <f t="shared" si="4"/>
        <v>16753.599999999999</v>
      </c>
      <c r="P28" s="18">
        <f t="shared" si="4"/>
        <v>72769.7</v>
      </c>
      <c r="Q28" s="11">
        <f t="shared" si="4"/>
        <v>1050</v>
      </c>
      <c r="R28" s="11">
        <f t="shared" si="4"/>
        <v>5453.7</v>
      </c>
      <c r="S28" s="11">
        <f t="shared" si="4"/>
        <v>0</v>
      </c>
      <c r="T28" s="12">
        <f t="shared" si="1"/>
        <v>96026.999999999985</v>
      </c>
    </row>
    <row r="29" spans="1:20" s="44" customFormat="1" ht="51.75" customHeight="1" x14ac:dyDescent="0.25">
      <c r="A29" s="84">
        <v>3</v>
      </c>
      <c r="B29" s="83" t="s">
        <v>43</v>
      </c>
      <c r="C29" s="84" t="s">
        <v>80</v>
      </c>
      <c r="D29" s="84" t="s">
        <v>87</v>
      </c>
      <c r="E29" s="84" t="s">
        <v>13</v>
      </c>
      <c r="F29" s="84" t="s">
        <v>13</v>
      </c>
      <c r="G29" s="83">
        <v>2016</v>
      </c>
      <c r="H29" s="83">
        <v>2017</v>
      </c>
      <c r="I29" s="64">
        <f>T29</f>
        <v>0</v>
      </c>
      <c r="J29" s="64">
        <f>P29</f>
        <v>0</v>
      </c>
      <c r="K29" s="66" t="s">
        <v>2</v>
      </c>
      <c r="L29" s="84" t="s">
        <v>32</v>
      </c>
      <c r="M29" s="39"/>
      <c r="N29" s="42"/>
      <c r="O29" s="28"/>
      <c r="P29" s="38"/>
      <c r="Q29" s="28"/>
      <c r="R29" s="28"/>
      <c r="S29" s="28"/>
      <c r="T29" s="37">
        <f t="shared" si="1"/>
        <v>0</v>
      </c>
    </row>
    <row r="30" spans="1:20" s="44" customFormat="1" ht="51.75" customHeight="1" x14ac:dyDescent="0.25">
      <c r="A30" s="84"/>
      <c r="B30" s="83"/>
      <c r="C30" s="84"/>
      <c r="D30" s="84"/>
      <c r="E30" s="84"/>
      <c r="F30" s="84"/>
      <c r="G30" s="83"/>
      <c r="H30" s="83"/>
      <c r="I30" s="63">
        <f>J30</f>
        <v>2081.1</v>
      </c>
      <c r="J30" s="63">
        <v>2081.1</v>
      </c>
      <c r="K30" s="66" t="s">
        <v>3</v>
      </c>
      <c r="L30" s="84"/>
      <c r="M30" s="39"/>
      <c r="N30" s="42"/>
      <c r="O30" s="28"/>
      <c r="P30" s="38"/>
      <c r="Q30" s="28"/>
      <c r="R30" s="28"/>
      <c r="S30" s="28"/>
      <c r="T30" s="37">
        <f t="shared" si="1"/>
        <v>0</v>
      </c>
    </row>
    <row r="31" spans="1:20" s="44" customFormat="1" ht="51.75" customHeight="1" x14ac:dyDescent="0.25">
      <c r="A31" s="84"/>
      <c r="B31" s="83"/>
      <c r="C31" s="84"/>
      <c r="D31" s="84"/>
      <c r="E31" s="84"/>
      <c r="F31" s="84"/>
      <c r="G31" s="83"/>
      <c r="H31" s="83"/>
      <c r="I31" s="63">
        <v>10500</v>
      </c>
      <c r="J31" s="63">
        <v>5250</v>
      </c>
      <c r="K31" s="66" t="s">
        <v>62</v>
      </c>
      <c r="L31" s="84"/>
      <c r="M31" s="39"/>
      <c r="N31" s="51"/>
      <c r="O31" s="29"/>
      <c r="P31" s="52"/>
      <c r="Q31" s="29"/>
      <c r="R31" s="29"/>
      <c r="S31" s="29"/>
      <c r="T31" s="37">
        <f t="shared" si="1"/>
        <v>0</v>
      </c>
    </row>
    <row r="32" spans="1:20" s="44" customFormat="1" x14ac:dyDescent="0.25">
      <c r="A32" s="84"/>
      <c r="B32" s="83"/>
      <c r="C32" s="84"/>
      <c r="D32" s="84"/>
      <c r="E32" s="84"/>
      <c r="F32" s="84"/>
      <c r="G32" s="83"/>
      <c r="H32" s="83"/>
      <c r="I32" s="59">
        <f>SUM(I29:I31)</f>
        <v>12581.1</v>
      </c>
      <c r="J32" s="59">
        <v>7350</v>
      </c>
      <c r="K32" s="60" t="s">
        <v>15</v>
      </c>
      <c r="L32" s="84"/>
      <c r="M32" s="39"/>
      <c r="N32" s="40"/>
      <c r="O32" s="30"/>
      <c r="P32" s="41"/>
      <c r="Q32" s="30"/>
      <c r="R32" s="30"/>
      <c r="S32" s="30"/>
      <c r="T32" s="37">
        <f t="shared" si="1"/>
        <v>0</v>
      </c>
    </row>
    <row r="33" spans="1:20" ht="27.75" customHeight="1" x14ac:dyDescent="0.25">
      <c r="A33" s="84">
        <v>4</v>
      </c>
      <c r="B33" s="83" t="s">
        <v>35</v>
      </c>
      <c r="C33" s="84" t="s">
        <v>50</v>
      </c>
      <c r="D33" s="84" t="s">
        <v>36</v>
      </c>
      <c r="E33" s="84" t="s">
        <v>13</v>
      </c>
      <c r="F33" s="84" t="s">
        <v>24</v>
      </c>
      <c r="G33" s="83">
        <v>2016</v>
      </c>
      <c r="H33" s="83">
        <v>2018</v>
      </c>
      <c r="I33" s="63">
        <f>T33</f>
        <v>0</v>
      </c>
      <c r="J33" s="63">
        <f>P33</f>
        <v>0</v>
      </c>
      <c r="K33" s="66" t="s">
        <v>2</v>
      </c>
      <c r="L33" s="84" t="s">
        <v>32</v>
      </c>
      <c r="N33" s="23"/>
      <c r="O33" s="7"/>
      <c r="P33" s="17"/>
      <c r="Q33" s="7"/>
      <c r="R33" s="7"/>
      <c r="S33" s="7"/>
      <c r="T33" s="12">
        <f t="shared" si="1"/>
        <v>0</v>
      </c>
    </row>
    <row r="34" spans="1:20" ht="27.75" customHeight="1" x14ac:dyDescent="0.25">
      <c r="A34" s="84"/>
      <c r="B34" s="83"/>
      <c r="C34" s="84"/>
      <c r="D34" s="84"/>
      <c r="E34" s="84"/>
      <c r="F34" s="84"/>
      <c r="G34" s="83"/>
      <c r="H34" s="83"/>
      <c r="I34" s="63">
        <v>3198.66</v>
      </c>
      <c r="J34" s="63">
        <v>2921.4</v>
      </c>
      <c r="K34" s="66" t="s">
        <v>3</v>
      </c>
      <c r="L34" s="84"/>
      <c r="N34" s="23"/>
      <c r="O34" s="7"/>
      <c r="P34" s="17">
        <v>2921.4</v>
      </c>
      <c r="Q34" s="7"/>
      <c r="R34" s="7"/>
      <c r="S34" s="7"/>
      <c r="T34" s="12">
        <f t="shared" si="1"/>
        <v>2921.4</v>
      </c>
    </row>
    <row r="35" spans="1:20" ht="27.75" customHeight="1" x14ac:dyDescent="0.25">
      <c r="A35" s="84"/>
      <c r="B35" s="83"/>
      <c r="C35" s="84"/>
      <c r="D35" s="84"/>
      <c r="E35" s="84"/>
      <c r="F35" s="84"/>
      <c r="G35" s="83"/>
      <c r="H35" s="83"/>
      <c r="I35" s="63">
        <f>T35</f>
        <v>0</v>
      </c>
      <c r="J35" s="63">
        <f t="shared" ref="J35" si="5">P35</f>
        <v>0</v>
      </c>
      <c r="K35" s="66" t="s">
        <v>62</v>
      </c>
      <c r="L35" s="84"/>
      <c r="N35" s="24"/>
      <c r="O35" s="10"/>
      <c r="P35" s="19"/>
      <c r="Q35" s="10"/>
      <c r="R35" s="10"/>
      <c r="S35" s="10"/>
      <c r="T35" s="12">
        <f t="shared" si="1"/>
        <v>0</v>
      </c>
    </row>
    <row r="36" spans="1:20" x14ac:dyDescent="0.25">
      <c r="A36" s="84"/>
      <c r="B36" s="83"/>
      <c r="C36" s="84"/>
      <c r="D36" s="84"/>
      <c r="E36" s="84"/>
      <c r="F36" s="84"/>
      <c r="G36" s="83"/>
      <c r="H36" s="83"/>
      <c r="I36" s="65">
        <f>SUM(I33:I35)</f>
        <v>3198.66</v>
      </c>
      <c r="J36" s="65">
        <f>SUM(J33:J35)</f>
        <v>2921.4</v>
      </c>
      <c r="K36" s="60" t="s">
        <v>15</v>
      </c>
      <c r="L36" s="84"/>
      <c r="N36" s="22">
        <f t="shared" ref="N36:S36" si="6">SUM(N33:N35)</f>
        <v>0</v>
      </c>
      <c r="O36" s="11">
        <f t="shared" si="6"/>
        <v>0</v>
      </c>
      <c r="P36" s="18">
        <f t="shared" si="6"/>
        <v>2921.4</v>
      </c>
      <c r="Q36" s="11">
        <f t="shared" si="6"/>
        <v>0</v>
      </c>
      <c r="R36" s="11">
        <f t="shared" si="6"/>
        <v>0</v>
      </c>
      <c r="S36" s="11">
        <f t="shared" si="6"/>
        <v>0</v>
      </c>
      <c r="T36" s="12">
        <f t="shared" si="1"/>
        <v>2921.4</v>
      </c>
    </row>
    <row r="37" spans="1:20" s="44" customFormat="1" ht="35.25" customHeight="1" x14ac:dyDescent="0.25">
      <c r="A37" s="83">
        <v>5</v>
      </c>
      <c r="B37" s="83" t="s">
        <v>76</v>
      </c>
      <c r="C37" s="84" t="s">
        <v>81</v>
      </c>
      <c r="D37" s="84" t="s">
        <v>86</v>
      </c>
      <c r="E37" s="84" t="s">
        <v>13</v>
      </c>
      <c r="F37" s="84" t="s">
        <v>24</v>
      </c>
      <c r="G37" s="83">
        <v>2017</v>
      </c>
      <c r="H37" s="83">
        <v>2018</v>
      </c>
      <c r="I37" s="63">
        <v>0</v>
      </c>
      <c r="J37" s="63">
        <v>0</v>
      </c>
      <c r="K37" s="34" t="s">
        <v>2</v>
      </c>
      <c r="L37" s="84" t="s">
        <v>32</v>
      </c>
      <c r="M37" s="39"/>
      <c r="N37" s="42">
        <v>34815.61</v>
      </c>
      <c r="O37" s="28">
        <v>17367</v>
      </c>
      <c r="P37" s="38"/>
      <c r="Q37" s="28"/>
      <c r="R37" s="28"/>
      <c r="S37" s="28"/>
      <c r="T37" s="37">
        <f t="shared" ref="T37:T40" si="7">N37+O37+P37+Q37+R37+S37</f>
        <v>52182.61</v>
      </c>
    </row>
    <row r="38" spans="1:20" s="44" customFormat="1" ht="35.25" customHeight="1" x14ac:dyDescent="0.25">
      <c r="A38" s="83"/>
      <c r="B38" s="83"/>
      <c r="C38" s="84"/>
      <c r="D38" s="84"/>
      <c r="E38" s="84"/>
      <c r="F38" s="84"/>
      <c r="G38" s="83"/>
      <c r="H38" s="83"/>
      <c r="I38" s="63">
        <v>551.4</v>
      </c>
      <c r="J38" s="63">
        <v>551.4</v>
      </c>
      <c r="K38" s="34" t="s">
        <v>3</v>
      </c>
      <c r="L38" s="84"/>
      <c r="M38" s="39"/>
      <c r="N38" s="42">
        <v>4113</v>
      </c>
      <c r="O38" s="28">
        <v>2029.5</v>
      </c>
      <c r="P38" s="38">
        <v>2094.4</v>
      </c>
      <c r="Q38" s="28">
        <v>1050</v>
      </c>
      <c r="R38" s="28">
        <v>5453.7</v>
      </c>
      <c r="S38" s="28"/>
      <c r="T38" s="37">
        <f t="shared" si="7"/>
        <v>14740.599999999999</v>
      </c>
    </row>
    <row r="39" spans="1:20" s="44" customFormat="1" ht="35.25" customHeight="1" x14ac:dyDescent="0.25">
      <c r="A39" s="83"/>
      <c r="B39" s="83"/>
      <c r="C39" s="84"/>
      <c r="D39" s="84"/>
      <c r="E39" s="84"/>
      <c r="F39" s="84"/>
      <c r="G39" s="83"/>
      <c r="H39" s="83"/>
      <c r="I39" s="63">
        <v>0</v>
      </c>
      <c r="J39" s="63">
        <f t="shared" ref="J39" si="8">P39</f>
        <v>0</v>
      </c>
      <c r="K39" s="34" t="s">
        <v>4</v>
      </c>
      <c r="L39" s="84"/>
      <c r="M39" s="39"/>
      <c r="N39" s="51"/>
      <c r="O39" s="29"/>
      <c r="P39" s="52"/>
      <c r="Q39" s="29"/>
      <c r="R39" s="29"/>
      <c r="S39" s="29"/>
      <c r="T39" s="37">
        <f t="shared" si="7"/>
        <v>0</v>
      </c>
    </row>
    <row r="40" spans="1:20" s="44" customFormat="1" ht="35.25" customHeight="1" x14ac:dyDescent="0.25">
      <c r="A40" s="83"/>
      <c r="B40" s="83"/>
      <c r="C40" s="84"/>
      <c r="D40" s="84"/>
      <c r="E40" s="84"/>
      <c r="F40" s="84"/>
      <c r="G40" s="83"/>
      <c r="H40" s="83"/>
      <c r="I40" s="59">
        <f>SUM(I37:I39)</f>
        <v>551.4</v>
      </c>
      <c r="J40" s="59">
        <f>SUM(J37:J39)</f>
        <v>551.4</v>
      </c>
      <c r="K40" s="60" t="s">
        <v>15</v>
      </c>
      <c r="L40" s="84"/>
      <c r="M40" s="39"/>
      <c r="N40" s="40">
        <f t="shared" ref="N40:S40" si="9">SUM(N37:N39)</f>
        <v>38928.61</v>
      </c>
      <c r="O40" s="30">
        <f t="shared" si="9"/>
        <v>19396.5</v>
      </c>
      <c r="P40" s="41">
        <f t="shared" si="9"/>
        <v>2094.4</v>
      </c>
      <c r="Q40" s="30">
        <f t="shared" si="9"/>
        <v>1050</v>
      </c>
      <c r="R40" s="30">
        <f t="shared" si="9"/>
        <v>5453.7</v>
      </c>
      <c r="S40" s="30">
        <f t="shared" si="9"/>
        <v>0</v>
      </c>
      <c r="T40" s="37">
        <f t="shared" si="7"/>
        <v>66923.210000000006</v>
      </c>
    </row>
    <row r="41" spans="1:20" x14ac:dyDescent="0.25">
      <c r="A41" s="88" t="s">
        <v>16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1:20" ht="55.5" customHeight="1" x14ac:dyDescent="0.25">
      <c r="A42" s="84">
        <v>1</v>
      </c>
      <c r="B42" s="83" t="s">
        <v>91</v>
      </c>
      <c r="C42" s="84" t="s">
        <v>84</v>
      </c>
      <c r="D42" s="84" t="s">
        <v>83</v>
      </c>
      <c r="E42" s="84" t="s">
        <v>13</v>
      </c>
      <c r="F42" s="84" t="s">
        <v>24</v>
      </c>
      <c r="G42" s="83">
        <v>2017</v>
      </c>
      <c r="H42" s="83">
        <v>2021</v>
      </c>
      <c r="I42" s="53">
        <v>0</v>
      </c>
      <c r="J42" s="53">
        <f>P42</f>
        <v>0</v>
      </c>
      <c r="K42" s="34" t="s">
        <v>2</v>
      </c>
      <c r="L42" s="84" t="s">
        <v>97</v>
      </c>
      <c r="N42" s="23">
        <v>522.9</v>
      </c>
      <c r="O42" s="7">
        <v>1648</v>
      </c>
      <c r="P42" s="17"/>
      <c r="Q42" s="28">
        <v>0</v>
      </c>
      <c r="R42" s="28">
        <v>0</v>
      </c>
      <c r="S42" s="7"/>
      <c r="T42" s="12">
        <f t="shared" ref="T42:T57" si="10">N42+O42+P42+Q42+R42+S42</f>
        <v>2170.9</v>
      </c>
    </row>
    <row r="43" spans="1:20" ht="55.5" customHeight="1" x14ac:dyDescent="0.25">
      <c r="A43" s="84"/>
      <c r="B43" s="83"/>
      <c r="C43" s="84"/>
      <c r="D43" s="84"/>
      <c r="E43" s="84"/>
      <c r="F43" s="84"/>
      <c r="G43" s="83"/>
      <c r="H43" s="83"/>
      <c r="I43" s="53">
        <v>0</v>
      </c>
      <c r="J43" s="53">
        <f>P43</f>
        <v>0</v>
      </c>
      <c r="K43" s="34" t="s">
        <v>3</v>
      </c>
      <c r="L43" s="84"/>
      <c r="N43" s="23">
        <v>261.8</v>
      </c>
      <c r="O43" s="7">
        <v>183.1</v>
      </c>
      <c r="P43" s="17"/>
      <c r="Q43" s="28">
        <v>0</v>
      </c>
      <c r="R43" s="28">
        <v>6084.4</v>
      </c>
      <c r="S43" s="7"/>
      <c r="T43" s="12">
        <f t="shared" si="10"/>
        <v>6529.2999999999993</v>
      </c>
    </row>
    <row r="44" spans="1:20" ht="55.5" customHeight="1" x14ac:dyDescent="0.25">
      <c r="A44" s="84"/>
      <c r="B44" s="83"/>
      <c r="C44" s="84"/>
      <c r="D44" s="84"/>
      <c r="E44" s="84"/>
      <c r="F44" s="84"/>
      <c r="G44" s="83"/>
      <c r="H44" s="83"/>
      <c r="I44" s="53">
        <v>4623</v>
      </c>
      <c r="J44" s="53">
        <v>4623</v>
      </c>
      <c r="K44" s="66" t="s">
        <v>62</v>
      </c>
      <c r="L44" s="84"/>
      <c r="N44" s="24"/>
      <c r="O44" s="10"/>
      <c r="P44" s="19"/>
      <c r="Q44" s="29"/>
      <c r="R44" s="29"/>
      <c r="S44" s="10"/>
      <c r="T44" s="12">
        <f t="shared" si="10"/>
        <v>0</v>
      </c>
    </row>
    <row r="45" spans="1:20" x14ac:dyDescent="0.25">
      <c r="A45" s="84"/>
      <c r="B45" s="83"/>
      <c r="C45" s="84"/>
      <c r="D45" s="84"/>
      <c r="E45" s="84"/>
      <c r="F45" s="84"/>
      <c r="G45" s="83"/>
      <c r="H45" s="83"/>
      <c r="I45" s="59">
        <f>SUM(I42:I44)</f>
        <v>4623</v>
      </c>
      <c r="J45" s="59">
        <f>SUM(J42:J44)</f>
        <v>4623</v>
      </c>
      <c r="K45" s="60" t="s">
        <v>15</v>
      </c>
      <c r="L45" s="84"/>
      <c r="N45" s="22">
        <f t="shared" ref="N45:S45" si="11">SUM(N42:N44)</f>
        <v>784.7</v>
      </c>
      <c r="O45" s="11">
        <f t="shared" si="11"/>
        <v>1831.1</v>
      </c>
      <c r="P45" s="18">
        <f t="shared" si="11"/>
        <v>0</v>
      </c>
      <c r="Q45" s="30"/>
      <c r="R45" s="30"/>
      <c r="S45" s="11">
        <f t="shared" si="11"/>
        <v>0</v>
      </c>
      <c r="T45" s="12">
        <f t="shared" si="10"/>
        <v>2615.8000000000002</v>
      </c>
    </row>
    <row r="46" spans="1:20" x14ac:dyDescent="0.25">
      <c r="A46" s="84">
        <v>2</v>
      </c>
      <c r="B46" s="83" t="s">
        <v>65</v>
      </c>
      <c r="C46" s="84" t="s">
        <v>85</v>
      </c>
      <c r="D46" s="84" t="s">
        <v>66</v>
      </c>
      <c r="E46" s="84" t="s">
        <v>13</v>
      </c>
      <c r="F46" s="84" t="s">
        <v>24</v>
      </c>
      <c r="G46" s="87">
        <v>2017</v>
      </c>
      <c r="H46" s="87">
        <v>2018</v>
      </c>
      <c r="I46" s="63">
        <v>0</v>
      </c>
      <c r="J46" s="63">
        <v>0</v>
      </c>
      <c r="K46" s="34" t="s">
        <v>2</v>
      </c>
      <c r="L46" s="84" t="s">
        <v>68</v>
      </c>
      <c r="N46" s="73"/>
      <c r="O46" s="74"/>
      <c r="P46" s="75"/>
      <c r="Q46" s="76"/>
      <c r="R46" s="76"/>
      <c r="S46" s="74"/>
      <c r="T46" s="12"/>
    </row>
    <row r="47" spans="1:20" ht="27" x14ac:dyDescent="0.25">
      <c r="A47" s="84"/>
      <c r="B47" s="83"/>
      <c r="C47" s="84"/>
      <c r="D47" s="84"/>
      <c r="E47" s="84"/>
      <c r="F47" s="84"/>
      <c r="G47" s="87"/>
      <c r="H47" s="87"/>
      <c r="I47" s="63">
        <v>716.8</v>
      </c>
      <c r="J47" s="63">
        <v>716.8</v>
      </c>
      <c r="K47" s="34" t="s">
        <v>3</v>
      </c>
      <c r="L47" s="84"/>
      <c r="N47" s="73"/>
      <c r="O47" s="74"/>
      <c r="P47" s="75"/>
      <c r="Q47" s="76"/>
      <c r="R47" s="76"/>
      <c r="S47" s="74"/>
      <c r="T47" s="12"/>
    </row>
    <row r="48" spans="1:20" ht="27" x14ac:dyDescent="0.25">
      <c r="A48" s="84"/>
      <c r="B48" s="83"/>
      <c r="C48" s="84"/>
      <c r="D48" s="84"/>
      <c r="E48" s="84"/>
      <c r="F48" s="84"/>
      <c r="G48" s="87"/>
      <c r="H48" s="87"/>
      <c r="I48" s="63">
        <v>0</v>
      </c>
      <c r="J48" s="63">
        <v>0</v>
      </c>
      <c r="K48" s="66" t="s">
        <v>62</v>
      </c>
      <c r="L48" s="84"/>
      <c r="N48" s="73"/>
      <c r="O48" s="74"/>
      <c r="P48" s="75"/>
      <c r="Q48" s="76"/>
      <c r="R48" s="76"/>
      <c r="S48" s="74"/>
      <c r="T48" s="12"/>
    </row>
    <row r="49" spans="1:21" ht="14.25" customHeight="1" x14ac:dyDescent="0.25">
      <c r="A49" s="84"/>
      <c r="B49" s="83"/>
      <c r="C49" s="84"/>
      <c r="D49" s="84"/>
      <c r="E49" s="84"/>
      <c r="F49" s="84"/>
      <c r="G49" s="87"/>
      <c r="H49" s="87"/>
      <c r="I49" s="59">
        <f>SUM(I46:I48)</f>
        <v>716.8</v>
      </c>
      <c r="J49" s="59">
        <f>SUM(J46:J48)</f>
        <v>716.8</v>
      </c>
      <c r="K49" s="60" t="s">
        <v>15</v>
      </c>
      <c r="L49" s="84"/>
      <c r="N49" s="73"/>
      <c r="O49" s="74"/>
      <c r="P49" s="75"/>
      <c r="Q49" s="76"/>
      <c r="R49" s="76"/>
      <c r="S49" s="74"/>
      <c r="T49" s="12"/>
    </row>
    <row r="50" spans="1:21" ht="21" customHeight="1" x14ac:dyDescent="0.25">
      <c r="A50" s="84">
        <v>3</v>
      </c>
      <c r="B50" s="83" t="s">
        <v>78</v>
      </c>
      <c r="C50" s="84" t="s">
        <v>92</v>
      </c>
      <c r="D50" s="84" t="s">
        <v>28</v>
      </c>
      <c r="E50" s="84" t="s">
        <v>25</v>
      </c>
      <c r="F50" s="84" t="s">
        <v>25</v>
      </c>
      <c r="G50" s="83">
        <v>2015</v>
      </c>
      <c r="H50" s="83">
        <v>2018</v>
      </c>
      <c r="I50" s="33">
        <f>T50</f>
        <v>0</v>
      </c>
      <c r="J50" s="33">
        <f>P50</f>
        <v>0</v>
      </c>
      <c r="K50" s="34" t="s">
        <v>2</v>
      </c>
      <c r="L50" s="84" t="s">
        <v>26</v>
      </c>
      <c r="N50" s="23"/>
      <c r="O50" s="7">
        <v>0</v>
      </c>
      <c r="P50" s="17">
        <v>0</v>
      </c>
      <c r="Q50" s="7">
        <v>0</v>
      </c>
      <c r="R50" s="7"/>
      <c r="S50" s="7"/>
      <c r="T50" s="12">
        <f t="shared" si="10"/>
        <v>0</v>
      </c>
    </row>
    <row r="51" spans="1:21" ht="30.75" customHeight="1" x14ac:dyDescent="0.25">
      <c r="A51" s="84"/>
      <c r="B51" s="83"/>
      <c r="C51" s="85"/>
      <c r="D51" s="84"/>
      <c r="E51" s="84"/>
      <c r="F51" s="84"/>
      <c r="G51" s="83"/>
      <c r="H51" s="83"/>
      <c r="I51" s="33">
        <v>88.2</v>
      </c>
      <c r="J51" s="33">
        <v>88.2</v>
      </c>
      <c r="K51" s="34" t="s">
        <v>3</v>
      </c>
      <c r="L51" s="84"/>
      <c r="N51" s="23"/>
      <c r="O51" s="7"/>
      <c r="P51" s="17"/>
      <c r="Q51" s="7"/>
      <c r="R51" s="7"/>
      <c r="S51" s="7"/>
      <c r="T51" s="12">
        <f t="shared" si="10"/>
        <v>0</v>
      </c>
    </row>
    <row r="52" spans="1:21" ht="28.5" customHeight="1" x14ac:dyDescent="0.25">
      <c r="A52" s="84"/>
      <c r="B52" s="83"/>
      <c r="C52" s="85"/>
      <c r="D52" s="84"/>
      <c r="E52" s="84"/>
      <c r="F52" s="84"/>
      <c r="G52" s="83"/>
      <c r="H52" s="83"/>
      <c r="I52" s="53">
        <f>140582.83+J52</f>
        <v>935685.99999999988</v>
      </c>
      <c r="J52" s="53">
        <f>482103.17+313000</f>
        <v>795103.16999999993</v>
      </c>
      <c r="K52" s="34" t="s">
        <v>4</v>
      </c>
      <c r="L52" s="84"/>
      <c r="N52" s="24"/>
      <c r="O52" s="10">
        <v>1760</v>
      </c>
      <c r="P52" s="19">
        <f>21150-O52-Q52</f>
        <v>16940</v>
      </c>
      <c r="Q52" s="10">
        <v>2450</v>
      </c>
      <c r="R52" s="10"/>
      <c r="S52" s="10"/>
      <c r="T52" s="12">
        <f t="shared" si="10"/>
        <v>21150</v>
      </c>
      <c r="U52" t="s">
        <v>21</v>
      </c>
    </row>
    <row r="53" spans="1:21" ht="18" customHeight="1" x14ac:dyDescent="0.25">
      <c r="A53" s="84"/>
      <c r="B53" s="83"/>
      <c r="C53" s="85"/>
      <c r="D53" s="84"/>
      <c r="E53" s="84"/>
      <c r="F53" s="84"/>
      <c r="G53" s="83"/>
      <c r="H53" s="83"/>
      <c r="I53" s="59">
        <f>SUM(I50:I52)</f>
        <v>935774.19999999984</v>
      </c>
      <c r="J53" s="59">
        <f>SUM(J50:J52)</f>
        <v>795191.36999999988</v>
      </c>
      <c r="K53" s="60" t="s">
        <v>15</v>
      </c>
      <c r="L53" s="84"/>
      <c r="N53" s="22">
        <f t="shared" ref="N53:S53" si="12">SUM(N50:N52)</f>
        <v>0</v>
      </c>
      <c r="O53" s="11">
        <f t="shared" si="12"/>
        <v>1760</v>
      </c>
      <c r="P53" s="18">
        <f t="shared" si="12"/>
        <v>16940</v>
      </c>
      <c r="Q53" s="11">
        <f t="shared" si="12"/>
        <v>2450</v>
      </c>
      <c r="R53" s="11">
        <f t="shared" si="12"/>
        <v>0</v>
      </c>
      <c r="S53" s="11">
        <f t="shared" si="12"/>
        <v>0</v>
      </c>
      <c r="T53" s="12">
        <f t="shared" si="10"/>
        <v>21150</v>
      </c>
    </row>
    <row r="54" spans="1:21" ht="20.25" customHeight="1" x14ac:dyDescent="0.25">
      <c r="A54" s="84">
        <v>4</v>
      </c>
      <c r="B54" s="83" t="s">
        <v>77</v>
      </c>
      <c r="C54" s="84" t="s">
        <v>93</v>
      </c>
      <c r="D54" s="84" t="s">
        <v>27</v>
      </c>
      <c r="E54" s="84" t="s">
        <v>25</v>
      </c>
      <c r="F54" s="84" t="s">
        <v>25</v>
      </c>
      <c r="G54" s="83">
        <v>2016</v>
      </c>
      <c r="H54" s="83">
        <v>2017</v>
      </c>
      <c r="I54" s="33">
        <f>T54</f>
        <v>0</v>
      </c>
      <c r="J54" s="33">
        <f>P54</f>
        <v>0</v>
      </c>
      <c r="K54" s="34" t="s">
        <v>2</v>
      </c>
      <c r="L54" s="84" t="s">
        <v>26</v>
      </c>
      <c r="N54" s="23"/>
      <c r="O54" s="7">
        <v>0</v>
      </c>
      <c r="P54" s="17">
        <v>0</v>
      </c>
      <c r="Q54" s="7">
        <v>0</v>
      </c>
      <c r="R54" s="7"/>
      <c r="S54" s="7"/>
      <c r="T54" s="12">
        <f t="shared" si="10"/>
        <v>0</v>
      </c>
    </row>
    <row r="55" spans="1:21" ht="27.75" customHeight="1" x14ac:dyDescent="0.25">
      <c r="A55" s="84"/>
      <c r="B55" s="83"/>
      <c r="C55" s="84"/>
      <c r="D55" s="84"/>
      <c r="E55" s="84"/>
      <c r="F55" s="84"/>
      <c r="G55" s="83"/>
      <c r="H55" s="83"/>
      <c r="I55" s="53">
        <f>7.93+J55</f>
        <v>26.63</v>
      </c>
      <c r="J55" s="53">
        <v>18.7</v>
      </c>
      <c r="K55" s="34" t="s">
        <v>3</v>
      </c>
      <c r="L55" s="84"/>
      <c r="N55" s="23"/>
      <c r="O55" s="7"/>
      <c r="P55" s="17"/>
      <c r="Q55" s="7"/>
      <c r="R55" s="7"/>
      <c r="S55" s="7"/>
      <c r="T55" s="12">
        <f t="shared" si="10"/>
        <v>0</v>
      </c>
    </row>
    <row r="56" spans="1:21" ht="29.25" customHeight="1" x14ac:dyDescent="0.25">
      <c r="A56" s="84"/>
      <c r="B56" s="83"/>
      <c r="C56" s="84"/>
      <c r="D56" s="84"/>
      <c r="E56" s="84"/>
      <c r="F56" s="84"/>
      <c r="G56" s="83"/>
      <c r="H56" s="83"/>
      <c r="I56" s="53">
        <f>160064.07+J56</f>
        <v>318070</v>
      </c>
      <c r="J56" s="53">
        <v>158005.93</v>
      </c>
      <c r="K56" s="34" t="s">
        <v>4</v>
      </c>
      <c r="L56" s="84"/>
      <c r="N56" s="24"/>
      <c r="O56" s="10"/>
      <c r="P56" s="19">
        <v>168070</v>
      </c>
      <c r="Q56" s="10"/>
      <c r="R56" s="10"/>
      <c r="S56" s="10"/>
      <c r="T56" s="12">
        <f t="shared" si="10"/>
        <v>168070</v>
      </c>
      <c r="U56" t="s">
        <v>21</v>
      </c>
    </row>
    <row r="57" spans="1:21" x14ac:dyDescent="0.25">
      <c r="A57" s="84"/>
      <c r="B57" s="83"/>
      <c r="C57" s="84"/>
      <c r="D57" s="84"/>
      <c r="E57" s="84"/>
      <c r="F57" s="84"/>
      <c r="G57" s="83"/>
      <c r="H57" s="83"/>
      <c r="I57" s="59">
        <f>SUM(I54:I56)</f>
        <v>318096.63</v>
      </c>
      <c r="J57" s="59">
        <f>SUM(J54:J56)</f>
        <v>158024.63</v>
      </c>
      <c r="K57" s="60" t="s">
        <v>15</v>
      </c>
      <c r="L57" s="84"/>
      <c r="N57" s="22">
        <f t="shared" ref="N57:S57" si="13">SUM(N54:N56)</f>
        <v>0</v>
      </c>
      <c r="O57" s="11">
        <f t="shared" si="13"/>
        <v>0</v>
      </c>
      <c r="P57" s="18">
        <f t="shared" si="13"/>
        <v>168070</v>
      </c>
      <c r="Q57" s="11">
        <f t="shared" si="13"/>
        <v>0</v>
      </c>
      <c r="R57" s="11">
        <f t="shared" si="13"/>
        <v>0</v>
      </c>
      <c r="S57" s="11">
        <f t="shared" si="13"/>
        <v>0</v>
      </c>
      <c r="T57" s="12">
        <f t="shared" si="10"/>
        <v>168070</v>
      </c>
    </row>
    <row r="58" spans="1:21" s="67" customFormat="1" x14ac:dyDescent="0.25">
      <c r="G58" s="68"/>
      <c r="H58" s="68"/>
      <c r="M58" s="69"/>
    </row>
    <row r="59" spans="1:21" s="67" customFormat="1" ht="16.5" x14ac:dyDescent="0.25">
      <c r="A59" s="70"/>
      <c r="B59" s="70"/>
      <c r="C59" s="80" t="s">
        <v>94</v>
      </c>
      <c r="D59" s="80"/>
      <c r="E59" s="80"/>
      <c r="F59" s="80"/>
      <c r="G59" s="81"/>
      <c r="H59" s="81" t="s">
        <v>95</v>
      </c>
      <c r="I59" s="82"/>
      <c r="J59" s="70"/>
      <c r="M59" s="69"/>
      <c r="N59" s="67">
        <f>15000000+300</f>
        <v>15000300</v>
      </c>
      <c r="O59" s="67">
        <f>N59/1000</f>
        <v>15000.3</v>
      </c>
    </row>
    <row r="60" spans="1:21" s="67" customFormat="1" x14ac:dyDescent="0.25">
      <c r="A60" s="70"/>
      <c r="B60" s="70"/>
      <c r="C60" s="78"/>
      <c r="D60" s="78"/>
      <c r="E60" s="78"/>
      <c r="F60" s="78"/>
      <c r="G60" s="79"/>
      <c r="H60" s="79"/>
      <c r="I60" s="70"/>
      <c r="J60" s="70"/>
      <c r="M60" s="69"/>
    </row>
    <row r="61" spans="1:21" s="67" customFormat="1" x14ac:dyDescent="0.25">
      <c r="A61" s="78" t="s">
        <v>96</v>
      </c>
      <c r="B61" s="70"/>
      <c r="C61" s="70"/>
      <c r="D61" s="70"/>
      <c r="E61" s="70"/>
      <c r="F61" s="70"/>
      <c r="G61" s="71"/>
      <c r="H61" s="71"/>
      <c r="I61" s="70"/>
      <c r="J61" s="70"/>
      <c r="M61" s="69"/>
    </row>
    <row r="62" spans="1:21" s="67" customFormat="1" x14ac:dyDescent="0.25">
      <c r="G62" s="68"/>
      <c r="H62" s="68"/>
      <c r="M62" s="69"/>
    </row>
    <row r="64" spans="1:21" s="70" customFormat="1" x14ac:dyDescent="0.25">
      <c r="G64" s="71"/>
      <c r="H64" s="71"/>
      <c r="M64" s="72"/>
    </row>
    <row r="65" spans="7:15" s="67" customFormat="1" x14ac:dyDescent="0.25">
      <c r="G65" s="68"/>
      <c r="H65" s="68"/>
      <c r="M65" s="69"/>
    </row>
    <row r="66" spans="7:15" s="67" customFormat="1" x14ac:dyDescent="0.25">
      <c r="G66" s="68"/>
      <c r="H66" s="68"/>
      <c r="M66" s="69"/>
    </row>
    <row r="67" spans="7:15" s="67" customFormat="1" x14ac:dyDescent="0.25">
      <c r="G67" s="68"/>
      <c r="H67" s="68"/>
      <c r="M67" s="69"/>
      <c r="N67" s="67">
        <f>15000000+300</f>
        <v>15000300</v>
      </c>
      <c r="O67" s="67">
        <f>N67/1000</f>
        <v>15000.3</v>
      </c>
    </row>
    <row r="68" spans="7:15" s="67" customFormat="1" x14ac:dyDescent="0.25">
      <c r="G68" s="68"/>
      <c r="H68" s="68"/>
      <c r="M68" s="69"/>
    </row>
    <row r="69" spans="7:15" s="67" customFormat="1" x14ac:dyDescent="0.25">
      <c r="G69" s="68"/>
      <c r="H69" s="68"/>
      <c r="M69" s="69"/>
    </row>
  </sheetData>
  <mergeCells count="123">
    <mergeCell ref="A1:L1"/>
    <mergeCell ref="A3:A4"/>
    <mergeCell ref="B3:B4"/>
    <mergeCell ref="C3:C4"/>
    <mergeCell ref="D3:D4"/>
    <mergeCell ref="E3:E4"/>
    <mergeCell ref="F3:F4"/>
    <mergeCell ref="G3:H3"/>
    <mergeCell ref="I3:J3"/>
    <mergeCell ref="K3:K4"/>
    <mergeCell ref="L3:L4"/>
    <mergeCell ref="C7:C10"/>
    <mergeCell ref="A6:L6"/>
    <mergeCell ref="A11:A14"/>
    <mergeCell ref="B11:B14"/>
    <mergeCell ref="C11:C14"/>
    <mergeCell ref="D11:D14"/>
    <mergeCell ref="E11:E14"/>
    <mergeCell ref="F11:F14"/>
    <mergeCell ref="G11:G14"/>
    <mergeCell ref="H11:H14"/>
    <mergeCell ref="L11:L14"/>
    <mergeCell ref="A7:A10"/>
    <mergeCell ref="B7:B10"/>
    <mergeCell ref="D7:D10"/>
    <mergeCell ref="E7:E10"/>
    <mergeCell ref="F7:F10"/>
    <mergeCell ref="G7:G10"/>
    <mergeCell ref="H7:H10"/>
    <mergeCell ref="L7:L10"/>
    <mergeCell ref="A15:L15"/>
    <mergeCell ref="A16:A19"/>
    <mergeCell ref="B16:B19"/>
    <mergeCell ref="C16:C19"/>
    <mergeCell ref="D16:D19"/>
    <mergeCell ref="E16:E19"/>
    <mergeCell ref="F16:F19"/>
    <mergeCell ref="G16:G19"/>
    <mergeCell ref="H16:H19"/>
    <mergeCell ref="L16:L19"/>
    <mergeCell ref="A20:L20"/>
    <mergeCell ref="A21:A24"/>
    <mergeCell ref="B21:B24"/>
    <mergeCell ref="C21:C24"/>
    <mergeCell ref="D21:D24"/>
    <mergeCell ref="E21:E24"/>
    <mergeCell ref="F21:F24"/>
    <mergeCell ref="G21:G24"/>
    <mergeCell ref="H21:H24"/>
    <mergeCell ref="L21:L24"/>
    <mergeCell ref="G25:G28"/>
    <mergeCell ref="H25:H28"/>
    <mergeCell ref="L25:L28"/>
    <mergeCell ref="A29:A32"/>
    <mergeCell ref="B29:B32"/>
    <mergeCell ref="C29:C32"/>
    <mergeCell ref="D29:D32"/>
    <mergeCell ref="E29:E32"/>
    <mergeCell ref="F29:F32"/>
    <mergeCell ref="G29:G32"/>
    <mergeCell ref="A25:A28"/>
    <mergeCell ref="B25:B28"/>
    <mergeCell ref="C25:C28"/>
    <mergeCell ref="D25:D28"/>
    <mergeCell ref="E25:E28"/>
    <mergeCell ref="F25:F28"/>
    <mergeCell ref="H29:H32"/>
    <mergeCell ref="L29:L32"/>
    <mergeCell ref="A33:A36"/>
    <mergeCell ref="B33:B36"/>
    <mergeCell ref="C33:C36"/>
    <mergeCell ref="D33:D36"/>
    <mergeCell ref="E33:E36"/>
    <mergeCell ref="F33:F36"/>
    <mergeCell ref="G33:G36"/>
    <mergeCell ref="H33:H36"/>
    <mergeCell ref="L33:L36"/>
    <mergeCell ref="A37:A40"/>
    <mergeCell ref="B37:B40"/>
    <mergeCell ref="C37:C40"/>
    <mergeCell ref="D37:D40"/>
    <mergeCell ref="E37:E40"/>
    <mergeCell ref="F37:F40"/>
    <mergeCell ref="G37:G40"/>
    <mergeCell ref="H37:H40"/>
    <mergeCell ref="L37:L40"/>
    <mergeCell ref="L42:L45"/>
    <mergeCell ref="A46:A49"/>
    <mergeCell ref="B46:B49"/>
    <mergeCell ref="C46:C49"/>
    <mergeCell ref="D46:D49"/>
    <mergeCell ref="E46:E49"/>
    <mergeCell ref="F46:F49"/>
    <mergeCell ref="G46:G49"/>
    <mergeCell ref="H46:H49"/>
    <mergeCell ref="L46:L49"/>
    <mergeCell ref="A41:L41"/>
    <mergeCell ref="A42:A45"/>
    <mergeCell ref="B42:B45"/>
    <mergeCell ref="C42:C45"/>
    <mergeCell ref="D42:D45"/>
    <mergeCell ref="E42:E45"/>
    <mergeCell ref="F42:F45"/>
    <mergeCell ref="G42:G45"/>
    <mergeCell ref="H42:H45"/>
    <mergeCell ref="H54:H57"/>
    <mergeCell ref="L54:L57"/>
    <mergeCell ref="G50:G53"/>
    <mergeCell ref="H50:H53"/>
    <mergeCell ref="L50:L53"/>
    <mergeCell ref="A54:A57"/>
    <mergeCell ref="B54:B57"/>
    <mergeCell ref="C54:C57"/>
    <mergeCell ref="D54:D57"/>
    <mergeCell ref="E54:E57"/>
    <mergeCell ref="F54:F57"/>
    <mergeCell ref="G54:G57"/>
    <mergeCell ref="A50:A53"/>
    <mergeCell ref="B50:B53"/>
    <mergeCell ref="C50:C53"/>
    <mergeCell ref="D50:D53"/>
    <mergeCell ref="E50:E53"/>
    <mergeCell ref="F50:F53"/>
  </mergeCells>
  <pageMargins left="0.19685039370078741" right="0.19685039370078741" top="0.39370078740157483" bottom="0.19685039370078741" header="0" footer="0"/>
  <pageSetup paperSize="9" scale="71" fitToHeight="4" orientation="landscape" r:id="rId1"/>
  <rowBreaks count="2" manualBreakCount="2">
    <brk id="14" max="11" man="1"/>
    <brk id="3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workbookViewId="0">
      <pane ySplit="5" topLeftCell="A35" activePane="bottomLeft" state="frozen"/>
      <selection pane="bottomLeft" activeCell="B41" sqref="B41:B44"/>
    </sheetView>
  </sheetViews>
  <sheetFormatPr defaultRowHeight="15" x14ac:dyDescent="0.25"/>
  <cols>
    <col min="1" max="1" width="6.140625" customWidth="1"/>
    <col min="2" max="2" width="23.42578125" customWidth="1"/>
    <col min="3" max="3" width="27.28515625" customWidth="1"/>
    <col min="4" max="4" width="15.28515625" customWidth="1"/>
    <col min="5" max="5" width="18.5703125" customWidth="1"/>
    <col min="6" max="6" width="17.140625" customWidth="1"/>
    <col min="7" max="7" width="10.7109375" style="32" customWidth="1"/>
    <col min="8" max="8" width="11" style="32" customWidth="1"/>
    <col min="9" max="10" width="14.5703125" customWidth="1"/>
    <col min="11" max="11" width="17.7109375" customWidth="1"/>
    <col min="12" max="12" width="21.42578125" customWidth="1"/>
    <col min="13" max="13" width="9.140625" style="25"/>
    <col min="14" max="19" width="0" hidden="1" customWidth="1"/>
    <col min="20" max="20" width="12.28515625" hidden="1" customWidth="1"/>
    <col min="21" max="21" width="0" hidden="1" customWidth="1"/>
  </cols>
  <sheetData>
    <row r="1" spans="1:20" ht="17.25" x14ac:dyDescent="0.3">
      <c r="A1" s="93" t="s">
        <v>61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3" spans="1:20" s="57" customFormat="1" ht="45" customHeight="1" x14ac:dyDescent="0.25">
      <c r="A3" s="94" t="s">
        <v>1</v>
      </c>
      <c r="B3" s="94" t="s">
        <v>5</v>
      </c>
      <c r="C3" s="94" t="s">
        <v>37</v>
      </c>
      <c r="D3" s="94" t="s">
        <v>6</v>
      </c>
      <c r="E3" s="94" t="s">
        <v>7</v>
      </c>
      <c r="F3" s="94" t="s">
        <v>8</v>
      </c>
      <c r="G3" s="95" t="s">
        <v>9</v>
      </c>
      <c r="H3" s="95"/>
      <c r="I3" s="96" t="s">
        <v>63</v>
      </c>
      <c r="J3" s="96"/>
      <c r="K3" s="94" t="s">
        <v>14</v>
      </c>
      <c r="L3" s="111" t="s">
        <v>10</v>
      </c>
      <c r="M3" s="56"/>
      <c r="O3" s="58"/>
    </row>
    <row r="4" spans="1:20" s="57" customFormat="1" ht="44.25" customHeight="1" x14ac:dyDescent="0.25">
      <c r="A4" s="94"/>
      <c r="B4" s="94"/>
      <c r="C4" s="94"/>
      <c r="D4" s="94"/>
      <c r="E4" s="94"/>
      <c r="F4" s="94"/>
      <c r="G4" s="31" t="s">
        <v>17</v>
      </c>
      <c r="H4" s="31" t="s">
        <v>18</v>
      </c>
      <c r="I4" s="54" t="s">
        <v>19</v>
      </c>
      <c r="J4" s="54" t="s">
        <v>20</v>
      </c>
      <c r="K4" s="94"/>
      <c r="L4" s="111"/>
      <c r="M4" s="56"/>
    </row>
    <row r="5" spans="1:20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31">
        <v>7</v>
      </c>
      <c r="H5" s="31">
        <v>8</v>
      </c>
      <c r="I5" s="1">
        <v>9</v>
      </c>
      <c r="J5" s="1">
        <v>10</v>
      </c>
      <c r="K5" s="1">
        <v>11</v>
      </c>
      <c r="L5" s="2">
        <v>12</v>
      </c>
      <c r="N5" s="27">
        <v>2014</v>
      </c>
      <c r="O5" s="27">
        <v>2015</v>
      </c>
      <c r="P5" s="27">
        <v>2016</v>
      </c>
      <c r="Q5" s="27">
        <v>2017</v>
      </c>
      <c r="R5" s="27">
        <v>2018</v>
      </c>
      <c r="S5" s="27">
        <v>2019</v>
      </c>
      <c r="T5" s="3" t="s">
        <v>22</v>
      </c>
    </row>
    <row r="6" spans="1:20" x14ac:dyDescent="0.25">
      <c r="A6" s="112" t="s">
        <v>23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1:20" hidden="1" x14ac:dyDescent="0.25">
      <c r="A7" s="97">
        <v>1</v>
      </c>
      <c r="B7" s="97" t="s">
        <v>52</v>
      </c>
      <c r="C7" s="97" t="s">
        <v>53</v>
      </c>
      <c r="D7" s="97" t="s">
        <v>52</v>
      </c>
      <c r="E7" s="97" t="s">
        <v>38</v>
      </c>
      <c r="F7" s="97" t="s">
        <v>38</v>
      </c>
      <c r="G7" s="103">
        <v>2017</v>
      </c>
      <c r="H7" s="103">
        <v>2017</v>
      </c>
      <c r="I7" s="53">
        <v>10177.799999999999</v>
      </c>
      <c r="J7" s="53">
        <v>10177.799999999999</v>
      </c>
      <c r="K7" s="34" t="s">
        <v>2</v>
      </c>
      <c r="L7" s="97" t="s">
        <v>29</v>
      </c>
      <c r="M7" s="26"/>
      <c r="N7" s="20"/>
      <c r="O7" s="4"/>
      <c r="P7" s="16">
        <v>18120.89</v>
      </c>
      <c r="Q7" s="5"/>
      <c r="R7" s="5"/>
      <c r="S7" s="5"/>
      <c r="T7" s="12">
        <f t="shared" ref="T7:T14" si="0">N7+O7+P7+Q7+R7</f>
        <v>18120.89</v>
      </c>
    </row>
    <row r="8" spans="1:20" ht="27" hidden="1" x14ac:dyDescent="0.25">
      <c r="A8" s="98"/>
      <c r="B8" s="98"/>
      <c r="C8" s="98"/>
      <c r="D8" s="98"/>
      <c r="E8" s="98"/>
      <c r="F8" s="98"/>
      <c r="G8" s="104"/>
      <c r="H8" s="104"/>
      <c r="I8" s="53">
        <v>535.67999999999995</v>
      </c>
      <c r="J8" s="53">
        <v>535.67999999999995</v>
      </c>
      <c r="K8" s="34" t="s">
        <v>3</v>
      </c>
      <c r="L8" s="98"/>
      <c r="M8" s="26"/>
      <c r="N8" s="21"/>
      <c r="O8" s="6"/>
      <c r="P8" s="17">
        <v>953.74</v>
      </c>
      <c r="Q8" s="7"/>
      <c r="R8" s="8"/>
      <c r="S8" s="8"/>
      <c r="T8" s="13">
        <f t="shared" si="0"/>
        <v>953.74</v>
      </c>
    </row>
    <row r="9" spans="1:20" ht="27" hidden="1" x14ac:dyDescent="0.25">
      <c r="A9" s="98"/>
      <c r="B9" s="98"/>
      <c r="C9" s="98"/>
      <c r="D9" s="98"/>
      <c r="E9" s="98"/>
      <c r="F9" s="98"/>
      <c r="G9" s="104"/>
      <c r="H9" s="104"/>
      <c r="I9" s="33">
        <v>0</v>
      </c>
      <c r="J9" s="33">
        <f>P9</f>
        <v>0</v>
      </c>
      <c r="K9" s="34" t="s">
        <v>4</v>
      </c>
      <c r="L9" s="98"/>
      <c r="M9" s="26"/>
      <c r="N9" s="21">
        <v>2000</v>
      </c>
      <c r="O9" s="9"/>
      <c r="P9" s="17"/>
      <c r="Q9" s="7"/>
      <c r="R9" s="8"/>
      <c r="S9" s="8"/>
      <c r="T9" s="13">
        <f t="shared" si="0"/>
        <v>2000</v>
      </c>
    </row>
    <row r="10" spans="1:20" ht="60" hidden="1" customHeight="1" x14ac:dyDescent="0.25">
      <c r="A10" s="99"/>
      <c r="B10" s="99"/>
      <c r="C10" s="99"/>
      <c r="D10" s="99"/>
      <c r="E10" s="99"/>
      <c r="F10" s="99"/>
      <c r="G10" s="105"/>
      <c r="H10" s="105"/>
      <c r="I10" s="35">
        <f>SUM(I7:I9)</f>
        <v>10713.48</v>
      </c>
      <c r="J10" s="35">
        <f>SUM(J7:J9)</f>
        <v>10713.48</v>
      </c>
      <c r="K10" s="36" t="s">
        <v>15</v>
      </c>
      <c r="L10" s="99"/>
      <c r="N10" s="22">
        <f>SUM(N7:N9)</f>
        <v>2000</v>
      </c>
      <c r="O10" s="11">
        <f>SUM(O7:O9)</f>
        <v>0</v>
      </c>
      <c r="P10" s="18">
        <f>SUM(P7:P9)</f>
        <v>19074.63</v>
      </c>
      <c r="Q10" s="11">
        <f>SUM(Q7:Q9)</f>
        <v>0</v>
      </c>
      <c r="R10" s="11">
        <f>SUM(R7:R9)</f>
        <v>0</v>
      </c>
      <c r="S10" s="11"/>
      <c r="T10" s="15">
        <f t="shared" si="0"/>
        <v>21074.63</v>
      </c>
    </row>
    <row r="11" spans="1:20" hidden="1" x14ac:dyDescent="0.25">
      <c r="A11" s="97">
        <v>2</v>
      </c>
      <c r="B11" s="97" t="s">
        <v>30</v>
      </c>
      <c r="C11" s="97" t="s">
        <v>54</v>
      </c>
      <c r="D11" s="97" t="s">
        <v>30</v>
      </c>
      <c r="E11" s="97" t="s">
        <v>38</v>
      </c>
      <c r="F11" s="97" t="s">
        <v>38</v>
      </c>
      <c r="G11" s="103">
        <v>2017</v>
      </c>
      <c r="H11" s="103">
        <v>2017</v>
      </c>
      <c r="I11" s="53">
        <v>36273.24</v>
      </c>
      <c r="J11" s="53">
        <v>36273.24</v>
      </c>
      <c r="K11" s="34" t="s">
        <v>2</v>
      </c>
      <c r="L11" s="97" t="s">
        <v>29</v>
      </c>
      <c r="M11" s="26"/>
      <c r="N11" s="20"/>
      <c r="O11" s="4"/>
      <c r="P11" s="16">
        <v>30028.14</v>
      </c>
      <c r="Q11" s="5"/>
      <c r="R11" s="5"/>
      <c r="S11" s="5"/>
      <c r="T11" s="12">
        <f t="shared" si="0"/>
        <v>30028.14</v>
      </c>
    </row>
    <row r="12" spans="1:20" ht="27" hidden="1" x14ac:dyDescent="0.25">
      <c r="A12" s="98"/>
      <c r="B12" s="98"/>
      <c r="C12" s="98"/>
      <c r="D12" s="98"/>
      <c r="E12" s="98"/>
      <c r="F12" s="98"/>
      <c r="G12" s="104"/>
      <c r="H12" s="104"/>
      <c r="I12" s="55">
        <v>1909.12</v>
      </c>
      <c r="J12" s="53">
        <v>1909.12</v>
      </c>
      <c r="K12" s="34" t="s">
        <v>3</v>
      </c>
      <c r="L12" s="98"/>
      <c r="M12" s="26"/>
      <c r="N12" s="21"/>
      <c r="O12" s="6"/>
      <c r="P12" s="17">
        <v>1580.43</v>
      </c>
      <c r="Q12" s="7"/>
      <c r="R12" s="8"/>
      <c r="S12" s="8"/>
      <c r="T12" s="13">
        <f t="shared" si="0"/>
        <v>1580.43</v>
      </c>
    </row>
    <row r="13" spans="1:20" ht="27" hidden="1" x14ac:dyDescent="0.25">
      <c r="A13" s="98"/>
      <c r="B13" s="98"/>
      <c r="C13" s="98"/>
      <c r="D13" s="98"/>
      <c r="E13" s="98"/>
      <c r="F13" s="98"/>
      <c r="G13" s="104"/>
      <c r="H13" s="104"/>
      <c r="I13" s="33">
        <f>T13</f>
        <v>0</v>
      </c>
      <c r="J13" s="33">
        <f>P13</f>
        <v>0</v>
      </c>
      <c r="K13" s="34" t="s">
        <v>4</v>
      </c>
      <c r="L13" s="98"/>
      <c r="M13" s="26"/>
      <c r="N13" s="21"/>
      <c r="O13" s="9"/>
      <c r="P13" s="17"/>
      <c r="Q13" s="7"/>
      <c r="R13" s="8"/>
      <c r="S13" s="8"/>
      <c r="T13" s="13">
        <f t="shared" si="0"/>
        <v>0</v>
      </c>
    </row>
    <row r="14" spans="1:20" ht="48" hidden="1" customHeight="1" x14ac:dyDescent="0.25">
      <c r="A14" s="99"/>
      <c r="B14" s="99"/>
      <c r="C14" s="99"/>
      <c r="D14" s="99"/>
      <c r="E14" s="99"/>
      <c r="F14" s="99"/>
      <c r="G14" s="105"/>
      <c r="H14" s="105"/>
      <c r="I14" s="35">
        <f>SUM(I11:I13)</f>
        <v>38182.36</v>
      </c>
      <c r="J14" s="35">
        <f>SUM(J11:J13)</f>
        <v>38182.36</v>
      </c>
      <c r="K14" s="36" t="s">
        <v>15</v>
      </c>
      <c r="L14" s="99"/>
      <c r="N14" s="22">
        <f>SUM(N11:N13)</f>
        <v>0</v>
      </c>
      <c r="O14" s="11">
        <f>SUM(O11:O13)</f>
        <v>0</v>
      </c>
      <c r="P14" s="18">
        <f>SUM(P11:P13)</f>
        <v>31608.57</v>
      </c>
      <c r="Q14" s="11">
        <f>SUM(Q11:Q13)</f>
        <v>0</v>
      </c>
      <c r="R14" s="11">
        <f>SUM(R11:R13)</f>
        <v>0</v>
      </c>
      <c r="S14" s="11"/>
      <c r="T14" s="15">
        <f t="shared" si="0"/>
        <v>31608.57</v>
      </c>
    </row>
    <row r="15" spans="1:20" hidden="1" x14ac:dyDescent="0.25">
      <c r="A15" s="97">
        <v>3</v>
      </c>
      <c r="B15" s="97" t="s">
        <v>55</v>
      </c>
      <c r="C15" s="97" t="s">
        <v>56</v>
      </c>
      <c r="D15" s="97" t="s">
        <v>55</v>
      </c>
      <c r="E15" s="97" t="s">
        <v>38</v>
      </c>
      <c r="F15" s="97" t="s">
        <v>38</v>
      </c>
      <c r="G15" s="103">
        <v>2017</v>
      </c>
      <c r="H15" s="103">
        <v>2017</v>
      </c>
      <c r="I15" s="53">
        <v>4983.63</v>
      </c>
      <c r="J15" s="53">
        <v>4983.63</v>
      </c>
      <c r="K15" s="34" t="s">
        <v>2</v>
      </c>
      <c r="L15" s="97" t="s">
        <v>29</v>
      </c>
      <c r="M15" s="26"/>
      <c r="N15" s="20"/>
      <c r="O15" s="4"/>
      <c r="P15" s="16">
        <v>10882.78</v>
      </c>
      <c r="Q15" s="5"/>
      <c r="R15" s="5"/>
      <c r="S15" s="5"/>
      <c r="T15" s="12">
        <f>N15+O15+P15+Q15</f>
        <v>10882.78</v>
      </c>
    </row>
    <row r="16" spans="1:20" ht="27" hidden="1" customHeight="1" x14ac:dyDescent="0.25">
      <c r="A16" s="98"/>
      <c r="B16" s="98"/>
      <c r="C16" s="98"/>
      <c r="D16" s="98"/>
      <c r="E16" s="98"/>
      <c r="F16" s="98"/>
      <c r="G16" s="104"/>
      <c r="H16" s="104"/>
      <c r="I16" s="53">
        <v>262.3</v>
      </c>
      <c r="J16" s="53">
        <v>262.3</v>
      </c>
      <c r="K16" s="34" t="s">
        <v>3</v>
      </c>
      <c r="L16" s="98"/>
      <c r="M16" s="26"/>
      <c r="N16" s="21"/>
      <c r="O16" s="6"/>
      <c r="P16" s="17">
        <v>572.78</v>
      </c>
      <c r="Q16" s="7"/>
      <c r="R16" s="8"/>
      <c r="S16" s="8"/>
      <c r="T16" s="13">
        <f>N16+O16+P16+Q16</f>
        <v>572.78</v>
      </c>
    </row>
    <row r="17" spans="1:20" ht="27" hidden="1" x14ac:dyDescent="0.25">
      <c r="A17" s="98"/>
      <c r="B17" s="98"/>
      <c r="C17" s="98"/>
      <c r="D17" s="98"/>
      <c r="E17" s="98"/>
      <c r="F17" s="98"/>
      <c r="G17" s="104"/>
      <c r="H17" s="104"/>
      <c r="I17" s="33">
        <f>T17</f>
        <v>0</v>
      </c>
      <c r="J17" s="33">
        <f>P17</f>
        <v>0</v>
      </c>
      <c r="K17" s="34" t="s">
        <v>4</v>
      </c>
      <c r="L17" s="98"/>
      <c r="M17" s="26"/>
      <c r="N17" s="21"/>
      <c r="O17" s="6"/>
      <c r="P17" s="17"/>
      <c r="Q17" s="7"/>
      <c r="R17" s="8"/>
      <c r="S17" s="8"/>
      <c r="T17" s="13">
        <f>N17+O17+P17+Q17</f>
        <v>0</v>
      </c>
    </row>
    <row r="18" spans="1:20" ht="63.75" hidden="1" customHeight="1" x14ac:dyDescent="0.25">
      <c r="A18" s="99"/>
      <c r="B18" s="99"/>
      <c r="C18" s="99"/>
      <c r="D18" s="99"/>
      <c r="E18" s="99"/>
      <c r="F18" s="99"/>
      <c r="G18" s="105"/>
      <c r="H18" s="105"/>
      <c r="I18" s="35">
        <f>SUM(I15:I17)</f>
        <v>5245.93</v>
      </c>
      <c r="J18" s="35">
        <f>SUM(J15:J17)</f>
        <v>5245.93</v>
      </c>
      <c r="K18" s="36" t="s">
        <v>15</v>
      </c>
      <c r="L18" s="99"/>
      <c r="N18" s="22">
        <f>SUM(N15:N17)</f>
        <v>0</v>
      </c>
      <c r="O18" s="11">
        <f>SUM(O15:O17)</f>
        <v>0</v>
      </c>
      <c r="P18" s="18">
        <f>SUM(P15:P17)</f>
        <v>11455.560000000001</v>
      </c>
      <c r="Q18" s="11">
        <f>SUM(Q15:Q17)</f>
        <v>0</v>
      </c>
      <c r="R18" s="11">
        <f>SUM(R15:R17)</f>
        <v>0</v>
      </c>
      <c r="S18" s="11"/>
      <c r="T18" s="15">
        <f>N18+O18+P18+Q18+R18</f>
        <v>11455.560000000001</v>
      </c>
    </row>
    <row r="19" spans="1:20" ht="27.75" hidden="1" customHeight="1" x14ac:dyDescent="0.25">
      <c r="A19" s="97">
        <v>4</v>
      </c>
      <c r="B19" s="97" t="s">
        <v>57</v>
      </c>
      <c r="C19" s="97" t="s">
        <v>58</v>
      </c>
      <c r="D19" s="97" t="s">
        <v>57</v>
      </c>
      <c r="E19" s="97" t="s">
        <v>38</v>
      </c>
      <c r="F19" s="97" t="s">
        <v>38</v>
      </c>
      <c r="G19" s="103">
        <v>2016</v>
      </c>
      <c r="H19" s="103">
        <v>2016</v>
      </c>
      <c r="I19" s="53">
        <v>19912.13</v>
      </c>
      <c r="J19" s="53">
        <v>19912.13</v>
      </c>
      <c r="K19" s="34" t="s">
        <v>2</v>
      </c>
      <c r="L19" s="97" t="s">
        <v>29</v>
      </c>
      <c r="M19" s="26"/>
      <c r="N19" s="20"/>
      <c r="O19" s="4"/>
      <c r="P19" s="16">
        <v>4007.06</v>
      </c>
      <c r="Q19" s="5"/>
      <c r="R19" s="5"/>
      <c r="S19" s="5"/>
      <c r="T19" s="12">
        <f>N19+O19+P19+Q19</f>
        <v>4007.06</v>
      </c>
    </row>
    <row r="20" spans="1:20" ht="27.75" hidden="1" customHeight="1" x14ac:dyDescent="0.25">
      <c r="A20" s="98"/>
      <c r="B20" s="98"/>
      <c r="C20" s="98"/>
      <c r="D20" s="98"/>
      <c r="E20" s="98"/>
      <c r="F20" s="98"/>
      <c r="G20" s="104"/>
      <c r="H20" s="104"/>
      <c r="I20" s="53">
        <v>1048</v>
      </c>
      <c r="J20" s="53">
        <v>1048</v>
      </c>
      <c r="K20" s="34" t="s">
        <v>3</v>
      </c>
      <c r="L20" s="98"/>
      <c r="M20" s="26"/>
      <c r="N20" s="21"/>
      <c r="O20" s="6"/>
      <c r="P20" s="17">
        <v>210.9</v>
      </c>
      <c r="Q20" s="7"/>
      <c r="R20" s="8"/>
      <c r="S20" s="8"/>
      <c r="T20" s="13">
        <f>N20+O20+P20+Q20</f>
        <v>210.9</v>
      </c>
    </row>
    <row r="21" spans="1:20" ht="27.75" hidden="1" customHeight="1" x14ac:dyDescent="0.25">
      <c r="A21" s="98"/>
      <c r="B21" s="98"/>
      <c r="C21" s="98"/>
      <c r="D21" s="98"/>
      <c r="E21" s="98"/>
      <c r="F21" s="98"/>
      <c r="G21" s="104"/>
      <c r="H21" s="104"/>
      <c r="I21" s="33">
        <f>T21</f>
        <v>0</v>
      </c>
      <c r="J21" s="33">
        <f>P21</f>
        <v>0</v>
      </c>
      <c r="K21" s="34" t="s">
        <v>4</v>
      </c>
      <c r="L21" s="98"/>
      <c r="M21" s="26"/>
      <c r="N21" s="21"/>
      <c r="O21" s="6"/>
      <c r="P21" s="17"/>
      <c r="Q21" s="7"/>
      <c r="R21" s="8"/>
      <c r="S21" s="8"/>
      <c r="T21" s="13">
        <f>N21+O21+P21+Q21</f>
        <v>0</v>
      </c>
    </row>
    <row r="22" spans="1:20" ht="35.25" hidden="1" customHeight="1" x14ac:dyDescent="0.25">
      <c r="A22" s="99"/>
      <c r="B22" s="99"/>
      <c r="C22" s="99"/>
      <c r="D22" s="99"/>
      <c r="E22" s="99"/>
      <c r="F22" s="99"/>
      <c r="G22" s="105"/>
      <c r="H22" s="105"/>
      <c r="I22" s="35">
        <f>SUM(I19:I21)</f>
        <v>20960.13</v>
      </c>
      <c r="J22" s="35">
        <f>SUM(J19:J21)</f>
        <v>20960.13</v>
      </c>
      <c r="K22" s="36" t="s">
        <v>15</v>
      </c>
      <c r="L22" s="99"/>
      <c r="N22" s="22">
        <f>SUM(N19:N21)</f>
        <v>0</v>
      </c>
      <c r="O22" s="11">
        <f>SUM(O19:O21)</f>
        <v>0</v>
      </c>
      <c r="P22" s="18">
        <f>SUM(P19:P21)</f>
        <v>4217.96</v>
      </c>
      <c r="Q22" s="11">
        <f>SUM(Q19:Q21)</f>
        <v>0</v>
      </c>
      <c r="R22" s="11">
        <f>SUM(R19:R21)</f>
        <v>0</v>
      </c>
      <c r="S22" s="11"/>
      <c r="T22" s="15">
        <f>N22+O22+P22+Q22+R22</f>
        <v>4217.96</v>
      </c>
    </row>
    <row r="23" spans="1:20" ht="32.25" customHeight="1" x14ac:dyDescent="0.25">
      <c r="A23" s="97">
        <v>1</v>
      </c>
      <c r="B23" s="117" t="s">
        <v>71</v>
      </c>
      <c r="C23" s="97" t="s">
        <v>72</v>
      </c>
      <c r="D23" s="97" t="s">
        <v>74</v>
      </c>
      <c r="E23" s="97" t="s">
        <v>13</v>
      </c>
      <c r="F23" s="97" t="s">
        <v>24</v>
      </c>
      <c r="G23" s="103">
        <v>2017</v>
      </c>
      <c r="H23" s="103">
        <v>2018</v>
      </c>
      <c r="I23" s="53">
        <v>0</v>
      </c>
      <c r="J23" s="53">
        <v>0</v>
      </c>
      <c r="K23" s="34" t="s">
        <v>2</v>
      </c>
      <c r="L23" s="97" t="s">
        <v>29</v>
      </c>
      <c r="M23" s="26"/>
      <c r="N23" s="20"/>
      <c r="O23" s="4"/>
      <c r="P23" s="16">
        <v>20354.04</v>
      </c>
      <c r="Q23" s="5"/>
      <c r="R23" s="5"/>
      <c r="S23" s="5"/>
      <c r="T23" s="12">
        <f>N23+O23+P23+Q23</f>
        <v>20354.04</v>
      </c>
    </row>
    <row r="24" spans="1:20" ht="32.25" customHeight="1" x14ac:dyDescent="0.25">
      <c r="A24" s="98"/>
      <c r="B24" s="118"/>
      <c r="C24" s="98"/>
      <c r="D24" s="98"/>
      <c r="E24" s="98"/>
      <c r="F24" s="98"/>
      <c r="G24" s="104"/>
      <c r="H24" s="104"/>
      <c r="I24" s="53">
        <v>730.6</v>
      </c>
      <c r="J24" s="53">
        <v>730.6</v>
      </c>
      <c r="K24" s="34" t="s">
        <v>3</v>
      </c>
      <c r="L24" s="98"/>
      <c r="M24" s="26"/>
      <c r="N24" s="21"/>
      <c r="O24" s="6"/>
      <c r="P24" s="17">
        <v>1071.27</v>
      </c>
      <c r="Q24" s="7">
        <v>2220.96</v>
      </c>
      <c r="R24" s="8"/>
      <c r="S24" s="8"/>
      <c r="T24" s="13">
        <f>N24+O24+P24+Q24</f>
        <v>3292.23</v>
      </c>
    </row>
    <row r="25" spans="1:20" ht="32.25" customHeight="1" x14ac:dyDescent="0.25">
      <c r="A25" s="98"/>
      <c r="B25" s="118"/>
      <c r="C25" s="98"/>
      <c r="D25" s="98"/>
      <c r="E25" s="98"/>
      <c r="F25" s="98"/>
      <c r="G25" s="104"/>
      <c r="H25" s="104"/>
      <c r="I25" s="53">
        <v>0</v>
      </c>
      <c r="J25" s="53">
        <v>0</v>
      </c>
      <c r="K25" s="34" t="s">
        <v>62</v>
      </c>
      <c r="L25" s="98"/>
      <c r="M25" s="26"/>
      <c r="N25" s="21"/>
      <c r="O25" s="6"/>
      <c r="P25" s="17"/>
      <c r="Q25" s="7"/>
      <c r="R25" s="8"/>
      <c r="S25" s="8"/>
      <c r="T25" s="13">
        <f>N25+O25+P25+Q25</f>
        <v>0</v>
      </c>
    </row>
    <row r="26" spans="1:20" ht="32.25" customHeight="1" x14ac:dyDescent="0.25">
      <c r="A26" s="99"/>
      <c r="B26" s="118"/>
      <c r="C26" s="99"/>
      <c r="D26" s="98"/>
      <c r="E26" s="99"/>
      <c r="F26" s="99"/>
      <c r="G26" s="105"/>
      <c r="H26" s="105"/>
      <c r="I26" s="59">
        <f>SUM(I23:I25)</f>
        <v>730.6</v>
      </c>
      <c r="J26" s="59">
        <f>SUM(J23:J25)</f>
        <v>730.6</v>
      </c>
      <c r="K26" s="60" t="s">
        <v>15</v>
      </c>
      <c r="L26" s="99"/>
      <c r="N26" s="22">
        <f>SUM(N23:N25)</f>
        <v>0</v>
      </c>
      <c r="O26" s="11">
        <f>SUM(O23:O25)</f>
        <v>0</v>
      </c>
      <c r="P26" s="18">
        <f>SUM(P23:P25)</f>
        <v>21425.31</v>
      </c>
      <c r="Q26" s="11">
        <f>SUM(Q23:Q25)</f>
        <v>2220.96</v>
      </c>
      <c r="R26" s="11">
        <f>SUM(R23:R25)</f>
        <v>0</v>
      </c>
      <c r="S26" s="11"/>
      <c r="T26" s="15">
        <f>N26+O26+P26+Q26+R26</f>
        <v>23646.27</v>
      </c>
    </row>
    <row r="27" spans="1:20" x14ac:dyDescent="0.25">
      <c r="A27" s="97">
        <v>2</v>
      </c>
      <c r="B27" s="117" t="s">
        <v>59</v>
      </c>
      <c r="C27" s="97" t="s">
        <v>73</v>
      </c>
      <c r="D27" s="97" t="s">
        <v>64</v>
      </c>
      <c r="E27" s="97" t="s">
        <v>25</v>
      </c>
      <c r="F27" s="97" t="s">
        <v>25</v>
      </c>
      <c r="G27" s="103">
        <v>2017</v>
      </c>
      <c r="H27" s="103">
        <v>2017</v>
      </c>
      <c r="I27" s="53">
        <v>0</v>
      </c>
      <c r="J27" s="53">
        <v>0</v>
      </c>
      <c r="K27" s="34" t="s">
        <v>2</v>
      </c>
      <c r="L27" s="97" t="s">
        <v>29</v>
      </c>
      <c r="M27" s="26"/>
      <c r="N27" s="20"/>
      <c r="O27" s="4"/>
      <c r="P27" s="16">
        <v>102.28</v>
      </c>
      <c r="Q27" s="5"/>
      <c r="R27" s="5"/>
      <c r="S27" s="5"/>
      <c r="T27" s="12">
        <f>N27+O27+P27+Q27+R27</f>
        <v>102.28</v>
      </c>
    </row>
    <row r="28" spans="1:20" ht="30.75" customHeight="1" x14ac:dyDescent="0.25">
      <c r="A28" s="98"/>
      <c r="B28" s="118"/>
      <c r="C28" s="98"/>
      <c r="D28" s="98"/>
      <c r="E28" s="98"/>
      <c r="F28" s="98"/>
      <c r="G28" s="104"/>
      <c r="H28" s="104"/>
      <c r="I28" s="53">
        <v>0</v>
      </c>
      <c r="J28" s="53">
        <v>0</v>
      </c>
      <c r="K28" s="34" t="s">
        <v>3</v>
      </c>
      <c r="L28" s="98"/>
      <c r="M28" s="26"/>
      <c r="N28" s="21"/>
      <c r="O28" s="6"/>
      <c r="P28" s="17">
        <v>5.38</v>
      </c>
      <c r="Q28" s="7"/>
      <c r="R28" s="8">
        <v>1162.06</v>
      </c>
      <c r="S28" s="8"/>
      <c r="T28" s="12">
        <f t="shared" ref="T28:T30" si="1">N28+O28+P28+Q28+R28</f>
        <v>1167.44</v>
      </c>
    </row>
    <row r="29" spans="1:20" ht="30.75" customHeight="1" x14ac:dyDescent="0.25">
      <c r="A29" s="98"/>
      <c r="B29" s="118"/>
      <c r="C29" s="98"/>
      <c r="D29" s="98"/>
      <c r="E29" s="98"/>
      <c r="F29" s="98"/>
      <c r="G29" s="104"/>
      <c r="H29" s="104"/>
      <c r="I29" s="53">
        <v>93319</v>
      </c>
      <c r="J29" s="53">
        <v>93319</v>
      </c>
      <c r="K29" s="34" t="s">
        <v>62</v>
      </c>
      <c r="L29" s="98"/>
      <c r="M29" s="26"/>
      <c r="N29" s="21"/>
      <c r="O29" s="6"/>
      <c r="P29" s="17"/>
      <c r="Q29" s="7"/>
      <c r="R29" s="8"/>
      <c r="S29" s="8"/>
      <c r="T29" s="12">
        <f t="shared" si="1"/>
        <v>0</v>
      </c>
    </row>
    <row r="30" spans="1:20" ht="18.75" customHeight="1" x14ac:dyDescent="0.25">
      <c r="A30" s="99"/>
      <c r="B30" s="118"/>
      <c r="C30" s="99"/>
      <c r="D30" s="98"/>
      <c r="E30" s="99"/>
      <c r="F30" s="99"/>
      <c r="G30" s="105"/>
      <c r="H30" s="105"/>
      <c r="I30" s="59">
        <f>SUM(I27:I29)</f>
        <v>93319</v>
      </c>
      <c r="J30" s="59">
        <f>SUM(J27:J29)</f>
        <v>93319</v>
      </c>
      <c r="K30" s="60" t="s">
        <v>15</v>
      </c>
      <c r="L30" s="99"/>
      <c r="N30" s="22">
        <f>SUM(N27:N29)</f>
        <v>0</v>
      </c>
      <c r="O30" s="11">
        <f>SUM(O27:O29)</f>
        <v>0</v>
      </c>
      <c r="P30" s="18">
        <f>SUM(P27:P29)</f>
        <v>107.66</v>
      </c>
      <c r="Q30" s="11">
        <f>SUM(Q27:Q29)</f>
        <v>0</v>
      </c>
      <c r="R30" s="11">
        <f>SUM(R27:R29)</f>
        <v>1162.06</v>
      </c>
      <c r="S30" s="11"/>
      <c r="T30" s="12">
        <f t="shared" si="1"/>
        <v>1269.72</v>
      </c>
    </row>
    <row r="31" spans="1:20" x14ac:dyDescent="0.25">
      <c r="A31" s="106" t="s">
        <v>11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8"/>
      <c r="N31" s="23"/>
      <c r="O31" s="7"/>
      <c r="P31" s="17"/>
      <c r="Q31" s="7"/>
      <c r="R31" s="7"/>
      <c r="S31" s="7"/>
      <c r="T31" s="14"/>
    </row>
    <row r="32" spans="1:20" s="44" customFormat="1" ht="32.25" customHeight="1" x14ac:dyDescent="0.25">
      <c r="A32" s="97">
        <v>3</v>
      </c>
      <c r="B32" s="97" t="s">
        <v>70</v>
      </c>
      <c r="C32" s="97" t="s">
        <v>48</v>
      </c>
      <c r="D32" s="122" t="s">
        <v>34</v>
      </c>
      <c r="E32" s="97" t="s">
        <v>13</v>
      </c>
      <c r="F32" s="97" t="s">
        <v>13</v>
      </c>
      <c r="G32" s="103">
        <v>2016</v>
      </c>
      <c r="H32" s="103">
        <v>2017</v>
      </c>
      <c r="I32" s="63">
        <v>0</v>
      </c>
      <c r="J32" s="63">
        <v>0</v>
      </c>
      <c r="K32" s="34" t="s">
        <v>2</v>
      </c>
      <c r="L32" s="97" t="s">
        <v>42</v>
      </c>
      <c r="M32" s="39"/>
      <c r="N32" s="42"/>
      <c r="O32" s="28"/>
      <c r="P32" s="38"/>
      <c r="Q32" s="28"/>
      <c r="R32" s="28"/>
      <c r="S32" s="28"/>
      <c r="T32" s="43"/>
    </row>
    <row r="33" spans="1:20" s="44" customFormat="1" ht="32.25" customHeight="1" x14ac:dyDescent="0.25">
      <c r="A33" s="115"/>
      <c r="B33" s="115"/>
      <c r="C33" s="115"/>
      <c r="D33" s="115"/>
      <c r="E33" s="115"/>
      <c r="F33" s="115"/>
      <c r="G33" s="115"/>
      <c r="H33" s="115"/>
      <c r="I33" s="63">
        <v>0</v>
      </c>
      <c r="J33" s="63">
        <v>0</v>
      </c>
      <c r="K33" s="34" t="s">
        <v>3</v>
      </c>
      <c r="L33" s="120"/>
      <c r="M33" s="39"/>
      <c r="N33" s="42"/>
      <c r="O33" s="28"/>
      <c r="P33" s="38"/>
      <c r="Q33" s="28"/>
      <c r="R33" s="28"/>
      <c r="S33" s="28"/>
      <c r="T33" s="43"/>
    </row>
    <row r="34" spans="1:20" s="50" customFormat="1" ht="32.25" customHeight="1" x14ac:dyDescent="0.25">
      <c r="A34" s="115"/>
      <c r="B34" s="115"/>
      <c r="C34" s="115"/>
      <c r="D34" s="115"/>
      <c r="E34" s="115"/>
      <c r="F34" s="115"/>
      <c r="G34" s="115"/>
      <c r="H34" s="115"/>
      <c r="I34" s="61">
        <v>43350</v>
      </c>
      <c r="J34" s="61">
        <v>21675</v>
      </c>
      <c r="K34" s="34" t="s">
        <v>62</v>
      </c>
      <c r="L34" s="120"/>
      <c r="M34" s="45"/>
      <c r="N34" s="46"/>
      <c r="O34" s="47"/>
      <c r="P34" s="48"/>
      <c r="Q34" s="47"/>
      <c r="R34" s="47"/>
      <c r="S34" s="47"/>
      <c r="T34" s="49"/>
    </row>
    <row r="35" spans="1:20" s="44" customFormat="1" x14ac:dyDescent="0.25">
      <c r="A35" s="116"/>
      <c r="B35" s="116"/>
      <c r="C35" s="121"/>
      <c r="D35" s="121"/>
      <c r="E35" s="116"/>
      <c r="F35" s="116"/>
      <c r="G35" s="116"/>
      <c r="H35" s="116"/>
      <c r="I35" s="59">
        <f>SUM(I32:I34)</f>
        <v>43350</v>
      </c>
      <c r="J35" s="59">
        <f>SUM(J32:J34)</f>
        <v>21675</v>
      </c>
      <c r="K35" s="62" t="s">
        <v>15</v>
      </c>
      <c r="L35" s="121"/>
      <c r="M35" s="39"/>
      <c r="N35" s="42"/>
      <c r="O35" s="28"/>
      <c r="P35" s="38"/>
      <c r="Q35" s="28"/>
      <c r="R35" s="28"/>
      <c r="S35" s="28"/>
      <c r="T35" s="43"/>
    </row>
    <row r="36" spans="1:20" ht="19.5" customHeight="1" x14ac:dyDescent="0.25">
      <c r="A36" s="106" t="s">
        <v>12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8"/>
      <c r="N36" s="23"/>
      <c r="O36" s="7"/>
      <c r="P36" s="17"/>
      <c r="Q36" s="7"/>
      <c r="R36" s="7"/>
      <c r="S36" s="7"/>
      <c r="T36" s="14"/>
    </row>
    <row r="37" spans="1:20" s="44" customFormat="1" ht="18.75" customHeight="1" x14ac:dyDescent="0.25">
      <c r="A37" s="97">
        <v>4</v>
      </c>
      <c r="B37" s="117" t="s">
        <v>31</v>
      </c>
      <c r="C37" s="97" t="s">
        <v>49</v>
      </c>
      <c r="D37" s="97" t="s">
        <v>39</v>
      </c>
      <c r="E37" s="97" t="s">
        <v>13</v>
      </c>
      <c r="F37" s="97" t="s">
        <v>13</v>
      </c>
      <c r="G37" s="103">
        <v>2006</v>
      </c>
      <c r="H37" s="103">
        <v>2018</v>
      </c>
      <c r="I37" s="63">
        <f>153300.92+11479.4</f>
        <v>164780.32</v>
      </c>
      <c r="J37" s="63">
        <v>11479.4</v>
      </c>
      <c r="K37" s="34" t="s">
        <v>2</v>
      </c>
      <c r="L37" s="97" t="s">
        <v>32</v>
      </c>
      <c r="M37" s="39"/>
      <c r="N37" s="42">
        <v>34815.61</v>
      </c>
      <c r="O37" s="28">
        <v>17367</v>
      </c>
      <c r="P37" s="38"/>
      <c r="Q37" s="28"/>
      <c r="R37" s="28"/>
      <c r="S37" s="28"/>
      <c r="T37" s="37">
        <f t="shared" ref="T37:T48" si="2">N37+O37+P37+Q37+R37+S37</f>
        <v>52182.61</v>
      </c>
    </row>
    <row r="38" spans="1:20" s="44" customFormat="1" ht="27" x14ac:dyDescent="0.25">
      <c r="A38" s="98"/>
      <c r="B38" s="118"/>
      <c r="C38" s="98"/>
      <c r="D38" s="98"/>
      <c r="E38" s="98"/>
      <c r="F38" s="98"/>
      <c r="G38" s="104"/>
      <c r="H38" s="104"/>
      <c r="I38" s="63">
        <f>28745.21+2869.9</f>
        <v>31615.11</v>
      </c>
      <c r="J38" s="63">
        <v>2869.9</v>
      </c>
      <c r="K38" s="34" t="s">
        <v>3</v>
      </c>
      <c r="L38" s="98"/>
      <c r="M38" s="39"/>
      <c r="N38" s="42">
        <v>4113</v>
      </c>
      <c r="O38" s="28">
        <v>2029.5</v>
      </c>
      <c r="P38" s="38">
        <v>2094.4</v>
      </c>
      <c r="Q38" s="28">
        <v>1050</v>
      </c>
      <c r="R38" s="28">
        <v>5453.7</v>
      </c>
      <c r="S38" s="28"/>
      <c r="T38" s="37">
        <f t="shared" si="2"/>
        <v>14740.599999999999</v>
      </c>
    </row>
    <row r="39" spans="1:20" s="44" customFormat="1" ht="27" x14ac:dyDescent="0.25">
      <c r="A39" s="98"/>
      <c r="B39" s="118"/>
      <c r="C39" s="98"/>
      <c r="D39" s="98"/>
      <c r="E39" s="98"/>
      <c r="F39" s="98"/>
      <c r="G39" s="104"/>
      <c r="H39" s="104"/>
      <c r="I39" s="63">
        <v>8279.3799999999992</v>
      </c>
      <c r="J39" s="63">
        <f t="shared" ref="J39" si="3">P39</f>
        <v>0</v>
      </c>
      <c r="K39" s="34" t="s">
        <v>4</v>
      </c>
      <c r="L39" s="98"/>
      <c r="M39" s="39"/>
      <c r="N39" s="51"/>
      <c r="O39" s="29"/>
      <c r="P39" s="52"/>
      <c r="Q39" s="29"/>
      <c r="R39" s="29"/>
      <c r="S39" s="29"/>
      <c r="T39" s="37">
        <f t="shared" si="2"/>
        <v>0</v>
      </c>
    </row>
    <row r="40" spans="1:20" s="44" customFormat="1" ht="24.75" customHeight="1" x14ac:dyDescent="0.25">
      <c r="A40" s="99"/>
      <c r="B40" s="119"/>
      <c r="C40" s="99"/>
      <c r="D40" s="99"/>
      <c r="E40" s="99"/>
      <c r="F40" s="99"/>
      <c r="G40" s="105"/>
      <c r="H40" s="105"/>
      <c r="I40" s="59">
        <f>SUM(I37:I39)</f>
        <v>204674.81</v>
      </c>
      <c r="J40" s="59">
        <f>SUM(J37:J39)</f>
        <v>14349.3</v>
      </c>
      <c r="K40" s="60" t="s">
        <v>15</v>
      </c>
      <c r="L40" s="99"/>
      <c r="M40" s="39"/>
      <c r="N40" s="40">
        <f t="shared" ref="N40:S40" si="4">SUM(N37:N39)</f>
        <v>38928.61</v>
      </c>
      <c r="O40" s="30">
        <f t="shared" si="4"/>
        <v>19396.5</v>
      </c>
      <c r="P40" s="41">
        <f t="shared" si="4"/>
        <v>2094.4</v>
      </c>
      <c r="Q40" s="30">
        <f t="shared" si="4"/>
        <v>1050</v>
      </c>
      <c r="R40" s="30">
        <f t="shared" si="4"/>
        <v>5453.7</v>
      </c>
      <c r="S40" s="30">
        <f t="shared" si="4"/>
        <v>0</v>
      </c>
      <c r="T40" s="37">
        <f t="shared" si="2"/>
        <v>66923.210000000006</v>
      </c>
    </row>
    <row r="41" spans="1:20" ht="90" customHeight="1" x14ac:dyDescent="0.25">
      <c r="A41" s="97">
        <v>5</v>
      </c>
      <c r="B41" s="97" t="s">
        <v>33</v>
      </c>
      <c r="C41" s="97" t="s">
        <v>51</v>
      </c>
      <c r="D41" s="97" t="s">
        <v>34</v>
      </c>
      <c r="E41" s="97" t="s">
        <v>13</v>
      </c>
      <c r="F41" s="97" t="s">
        <v>13</v>
      </c>
      <c r="G41" s="103">
        <v>2015</v>
      </c>
      <c r="H41" s="103">
        <v>2016</v>
      </c>
      <c r="I41" s="63">
        <f>16361.6+4652.6</f>
        <v>21014.2</v>
      </c>
      <c r="J41" s="63">
        <v>4652.6000000000004</v>
      </c>
      <c r="K41" s="66" t="s">
        <v>2</v>
      </c>
      <c r="L41" s="97" t="s">
        <v>32</v>
      </c>
      <c r="N41" s="23"/>
      <c r="O41" s="7"/>
      <c r="P41" s="17">
        <v>16361.6</v>
      </c>
      <c r="Q41" s="7"/>
      <c r="R41" s="7"/>
      <c r="S41" s="7"/>
      <c r="T41" s="12">
        <f t="shared" si="2"/>
        <v>16361.6</v>
      </c>
    </row>
    <row r="42" spans="1:20" ht="90" customHeight="1" x14ac:dyDescent="0.25">
      <c r="A42" s="98"/>
      <c r="B42" s="98"/>
      <c r="C42" s="98"/>
      <c r="D42" s="98"/>
      <c r="E42" s="98"/>
      <c r="F42" s="98"/>
      <c r="G42" s="104"/>
      <c r="H42" s="104"/>
      <c r="I42" s="63">
        <f>51145.22+11559.8</f>
        <v>62705.020000000004</v>
      </c>
      <c r="J42" s="63">
        <v>11559.8</v>
      </c>
      <c r="K42" s="66" t="s">
        <v>3</v>
      </c>
      <c r="L42" s="98"/>
      <c r="N42" s="23"/>
      <c r="O42" s="7">
        <v>16753.599999999999</v>
      </c>
      <c r="P42" s="17">
        <v>45908.1</v>
      </c>
      <c r="Q42" s="7">
        <v>1050</v>
      </c>
      <c r="R42" s="7">
        <v>5453.7</v>
      </c>
      <c r="S42" s="7"/>
      <c r="T42" s="12">
        <f t="shared" si="2"/>
        <v>69165.399999999994</v>
      </c>
    </row>
    <row r="43" spans="1:20" ht="90" customHeight="1" x14ac:dyDescent="0.25">
      <c r="A43" s="98"/>
      <c r="B43" s="98"/>
      <c r="C43" s="98"/>
      <c r="D43" s="98"/>
      <c r="E43" s="98"/>
      <c r="F43" s="98"/>
      <c r="G43" s="104"/>
      <c r="H43" s="104"/>
      <c r="I43" s="63">
        <v>0</v>
      </c>
      <c r="J43" s="63">
        <v>0</v>
      </c>
      <c r="K43" s="34" t="s">
        <v>62</v>
      </c>
      <c r="L43" s="98"/>
      <c r="N43" s="24"/>
      <c r="O43" s="10"/>
      <c r="P43" s="19">
        <v>10500</v>
      </c>
      <c r="Q43" s="10"/>
      <c r="R43" s="10"/>
      <c r="S43" s="10"/>
      <c r="T43" s="12">
        <f t="shared" si="2"/>
        <v>10500</v>
      </c>
    </row>
    <row r="44" spans="1:20" x14ac:dyDescent="0.25">
      <c r="A44" s="99"/>
      <c r="B44" s="99"/>
      <c r="C44" s="99"/>
      <c r="D44" s="99"/>
      <c r="E44" s="99"/>
      <c r="F44" s="99"/>
      <c r="G44" s="105"/>
      <c r="H44" s="105"/>
      <c r="I44" s="59">
        <f>SUM(I41:I43)</f>
        <v>83719.22</v>
      </c>
      <c r="J44" s="59">
        <f>SUM(J41:J43)</f>
        <v>16212.4</v>
      </c>
      <c r="K44" s="60" t="s">
        <v>15</v>
      </c>
      <c r="L44" s="99"/>
      <c r="N44" s="22">
        <f t="shared" ref="N44:S44" si="5">SUM(N41:N43)</f>
        <v>0</v>
      </c>
      <c r="O44" s="11">
        <f t="shared" si="5"/>
        <v>16753.599999999999</v>
      </c>
      <c r="P44" s="18">
        <f t="shared" si="5"/>
        <v>72769.7</v>
      </c>
      <c r="Q44" s="11">
        <f t="shared" si="5"/>
        <v>1050</v>
      </c>
      <c r="R44" s="11">
        <f t="shared" si="5"/>
        <v>5453.7</v>
      </c>
      <c r="S44" s="11">
        <f t="shared" si="5"/>
        <v>0</v>
      </c>
      <c r="T44" s="12">
        <f t="shared" si="2"/>
        <v>96026.999999999985</v>
      </c>
    </row>
    <row r="45" spans="1:20" s="44" customFormat="1" ht="51.75" customHeight="1" x14ac:dyDescent="0.25">
      <c r="A45" s="97">
        <v>6</v>
      </c>
      <c r="B45" s="97" t="s">
        <v>43</v>
      </c>
      <c r="C45" s="97" t="s">
        <v>44</v>
      </c>
      <c r="D45" s="97" t="s">
        <v>34</v>
      </c>
      <c r="E45" s="97" t="s">
        <v>13</v>
      </c>
      <c r="F45" s="97" t="s">
        <v>13</v>
      </c>
      <c r="G45" s="103">
        <v>2016</v>
      </c>
      <c r="H45" s="103">
        <v>2017</v>
      </c>
      <c r="I45" s="64">
        <f>T45</f>
        <v>0</v>
      </c>
      <c r="J45" s="64">
        <f>P45</f>
        <v>0</v>
      </c>
      <c r="K45" s="66" t="s">
        <v>2</v>
      </c>
      <c r="L45" s="97" t="s">
        <v>32</v>
      </c>
      <c r="M45" s="39"/>
      <c r="N45" s="42"/>
      <c r="O45" s="28"/>
      <c r="P45" s="38"/>
      <c r="Q45" s="28"/>
      <c r="R45" s="28"/>
      <c r="S45" s="28"/>
      <c r="T45" s="37">
        <f t="shared" si="2"/>
        <v>0</v>
      </c>
    </row>
    <row r="46" spans="1:20" s="44" customFormat="1" ht="51.75" customHeight="1" x14ac:dyDescent="0.25">
      <c r="A46" s="98"/>
      <c r="B46" s="98"/>
      <c r="C46" s="98"/>
      <c r="D46" s="98"/>
      <c r="E46" s="98"/>
      <c r="F46" s="98"/>
      <c r="G46" s="104"/>
      <c r="H46" s="104"/>
      <c r="I46" s="64">
        <v>0</v>
      </c>
      <c r="J46" s="64">
        <v>0</v>
      </c>
      <c r="K46" s="66" t="s">
        <v>3</v>
      </c>
      <c r="L46" s="98"/>
      <c r="M46" s="39"/>
      <c r="N46" s="42"/>
      <c r="O46" s="28"/>
      <c r="P46" s="38"/>
      <c r="Q46" s="28"/>
      <c r="R46" s="28"/>
      <c r="S46" s="28"/>
      <c r="T46" s="37">
        <f t="shared" si="2"/>
        <v>0</v>
      </c>
    </row>
    <row r="47" spans="1:20" s="44" customFormat="1" ht="51.75" customHeight="1" x14ac:dyDescent="0.25">
      <c r="A47" s="98"/>
      <c r="B47" s="98"/>
      <c r="C47" s="98"/>
      <c r="D47" s="98"/>
      <c r="E47" s="98"/>
      <c r="F47" s="98"/>
      <c r="G47" s="104"/>
      <c r="H47" s="104"/>
      <c r="I47" s="63">
        <v>10500</v>
      </c>
      <c r="J47" s="63">
        <v>5250</v>
      </c>
      <c r="K47" s="66" t="s">
        <v>62</v>
      </c>
      <c r="L47" s="98"/>
      <c r="M47" s="39"/>
      <c r="N47" s="51"/>
      <c r="O47" s="29"/>
      <c r="P47" s="52"/>
      <c r="Q47" s="29"/>
      <c r="R47" s="29"/>
      <c r="S47" s="29"/>
      <c r="T47" s="37">
        <f t="shared" si="2"/>
        <v>0</v>
      </c>
    </row>
    <row r="48" spans="1:20" s="44" customFormat="1" x14ac:dyDescent="0.25">
      <c r="A48" s="99"/>
      <c r="B48" s="99"/>
      <c r="C48" s="99"/>
      <c r="D48" s="99"/>
      <c r="E48" s="99"/>
      <c r="F48" s="99"/>
      <c r="G48" s="105"/>
      <c r="H48" s="105"/>
      <c r="I48" s="59">
        <f>SUM(I45:I47)</f>
        <v>10500</v>
      </c>
      <c r="J48" s="59">
        <v>7350</v>
      </c>
      <c r="K48" s="60" t="s">
        <v>15</v>
      </c>
      <c r="L48" s="99"/>
      <c r="M48" s="39"/>
      <c r="N48" s="40"/>
      <c r="O48" s="30"/>
      <c r="P48" s="41"/>
      <c r="Q48" s="30"/>
      <c r="R48" s="30"/>
      <c r="S48" s="30"/>
      <c r="T48" s="37">
        <f t="shared" si="2"/>
        <v>0</v>
      </c>
    </row>
    <row r="49" spans="1:21" ht="27.75" customHeight="1" x14ac:dyDescent="0.25">
      <c r="A49" s="97">
        <v>7</v>
      </c>
      <c r="B49" s="97" t="s">
        <v>35</v>
      </c>
      <c r="C49" s="97" t="s">
        <v>50</v>
      </c>
      <c r="D49" s="97" t="s">
        <v>36</v>
      </c>
      <c r="E49" s="97" t="s">
        <v>13</v>
      </c>
      <c r="F49" s="97" t="s">
        <v>24</v>
      </c>
      <c r="G49" s="103">
        <v>2016</v>
      </c>
      <c r="H49" s="103">
        <v>2017</v>
      </c>
      <c r="I49" s="63">
        <f>T49</f>
        <v>0</v>
      </c>
      <c r="J49" s="63">
        <f>P49</f>
        <v>0</v>
      </c>
      <c r="K49" s="66" t="s">
        <v>2</v>
      </c>
      <c r="L49" s="97" t="s">
        <v>32</v>
      </c>
      <c r="N49" s="23"/>
      <c r="O49" s="7"/>
      <c r="P49" s="17"/>
      <c r="Q49" s="7"/>
      <c r="R49" s="7"/>
      <c r="S49" s="7"/>
      <c r="T49" s="12">
        <f t="shared" ref="T49:T52" si="6">N49+O49+P49+Q49+R49+S49</f>
        <v>0</v>
      </c>
    </row>
    <row r="50" spans="1:21" ht="27.75" customHeight="1" x14ac:dyDescent="0.25">
      <c r="A50" s="98"/>
      <c r="B50" s="98"/>
      <c r="C50" s="98"/>
      <c r="D50" s="98"/>
      <c r="E50" s="98"/>
      <c r="F50" s="98"/>
      <c r="G50" s="104"/>
      <c r="H50" s="104"/>
      <c r="I50" s="63">
        <v>3198.66</v>
      </c>
      <c r="J50" s="63">
        <v>2921.4</v>
      </c>
      <c r="K50" s="66" t="s">
        <v>3</v>
      </c>
      <c r="L50" s="98"/>
      <c r="N50" s="23"/>
      <c r="O50" s="7"/>
      <c r="P50" s="17">
        <v>2921.4</v>
      </c>
      <c r="Q50" s="7"/>
      <c r="R50" s="7"/>
      <c r="S50" s="7"/>
      <c r="T50" s="12">
        <f t="shared" si="6"/>
        <v>2921.4</v>
      </c>
    </row>
    <row r="51" spans="1:21" ht="27.75" customHeight="1" x14ac:dyDescent="0.25">
      <c r="A51" s="98"/>
      <c r="B51" s="98"/>
      <c r="C51" s="98"/>
      <c r="D51" s="98"/>
      <c r="E51" s="98"/>
      <c r="F51" s="98"/>
      <c r="G51" s="104"/>
      <c r="H51" s="104"/>
      <c r="I51" s="63">
        <f>T51</f>
        <v>0</v>
      </c>
      <c r="J51" s="63">
        <f t="shared" ref="J51" si="7">P51</f>
        <v>0</v>
      </c>
      <c r="K51" s="66" t="s">
        <v>62</v>
      </c>
      <c r="L51" s="98"/>
      <c r="N51" s="24"/>
      <c r="O51" s="10"/>
      <c r="P51" s="19"/>
      <c r="Q51" s="10"/>
      <c r="R51" s="10"/>
      <c r="S51" s="10"/>
      <c r="T51" s="12">
        <f t="shared" si="6"/>
        <v>0</v>
      </c>
    </row>
    <row r="52" spans="1:21" x14ac:dyDescent="0.25">
      <c r="A52" s="99"/>
      <c r="B52" s="99"/>
      <c r="C52" s="99"/>
      <c r="D52" s="99"/>
      <c r="E52" s="99"/>
      <c r="F52" s="99"/>
      <c r="G52" s="105"/>
      <c r="H52" s="105"/>
      <c r="I52" s="65">
        <f>SUM(I49:I51)</f>
        <v>3198.66</v>
      </c>
      <c r="J52" s="65">
        <f>SUM(J49:J51)</f>
        <v>2921.4</v>
      </c>
      <c r="K52" s="60" t="s">
        <v>15</v>
      </c>
      <c r="L52" s="99"/>
      <c r="N52" s="22">
        <f t="shared" ref="N52:S52" si="8">SUM(N49:N51)</f>
        <v>0</v>
      </c>
      <c r="O52" s="11">
        <f t="shared" si="8"/>
        <v>0</v>
      </c>
      <c r="P52" s="18">
        <f t="shared" si="8"/>
        <v>2921.4</v>
      </c>
      <c r="Q52" s="11">
        <f t="shared" si="8"/>
        <v>0</v>
      </c>
      <c r="R52" s="11">
        <f t="shared" si="8"/>
        <v>0</v>
      </c>
      <c r="S52" s="11">
        <f t="shared" si="8"/>
        <v>0</v>
      </c>
      <c r="T52" s="12">
        <f t="shared" si="6"/>
        <v>2921.4</v>
      </c>
    </row>
    <row r="53" spans="1:21" x14ac:dyDescent="0.25">
      <c r="A53" s="106" t="s">
        <v>16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8"/>
    </row>
    <row r="54" spans="1:21" ht="55.5" customHeight="1" x14ac:dyDescent="0.25">
      <c r="A54" s="97">
        <v>8</v>
      </c>
      <c r="B54" s="97" t="s">
        <v>60</v>
      </c>
      <c r="C54" s="97" t="s">
        <v>41</v>
      </c>
      <c r="D54" s="97" t="s">
        <v>67</v>
      </c>
      <c r="E54" s="97" t="s">
        <v>13</v>
      </c>
      <c r="F54" s="97" t="s">
        <v>24</v>
      </c>
      <c r="G54" s="103">
        <v>2017</v>
      </c>
      <c r="H54" s="103">
        <v>2021</v>
      </c>
      <c r="I54" s="53">
        <v>5170.9399999999996</v>
      </c>
      <c r="J54" s="53">
        <f>P54</f>
        <v>0</v>
      </c>
      <c r="K54" s="34" t="s">
        <v>2</v>
      </c>
      <c r="L54" s="97" t="s">
        <v>45</v>
      </c>
      <c r="N54" s="23">
        <v>522.9</v>
      </c>
      <c r="O54" s="7">
        <v>1648</v>
      </c>
      <c r="P54" s="17"/>
      <c r="Q54" s="28">
        <v>0</v>
      </c>
      <c r="R54" s="28">
        <v>0</v>
      </c>
      <c r="S54" s="7"/>
      <c r="T54" s="12">
        <f t="shared" ref="T54:T65" si="9">N54+O54+P54+Q54+R54+S54</f>
        <v>2170.9</v>
      </c>
    </row>
    <row r="55" spans="1:21" ht="55.5" customHeight="1" x14ac:dyDescent="0.25">
      <c r="A55" s="98"/>
      <c r="B55" s="98"/>
      <c r="C55" s="98"/>
      <c r="D55" s="98"/>
      <c r="E55" s="98"/>
      <c r="F55" s="98"/>
      <c r="G55" s="104"/>
      <c r="H55" s="104"/>
      <c r="I55" s="53">
        <v>831.64</v>
      </c>
      <c r="J55" s="53">
        <f>P55</f>
        <v>0</v>
      </c>
      <c r="K55" s="34" t="s">
        <v>3</v>
      </c>
      <c r="L55" s="98"/>
      <c r="N55" s="23">
        <v>261.8</v>
      </c>
      <c r="O55" s="7">
        <v>183.1</v>
      </c>
      <c r="P55" s="17"/>
      <c r="Q55" s="28">
        <v>0</v>
      </c>
      <c r="R55" s="28">
        <v>6084.4</v>
      </c>
      <c r="S55" s="7"/>
      <c r="T55" s="12">
        <f t="shared" si="9"/>
        <v>6529.2999999999993</v>
      </c>
    </row>
    <row r="56" spans="1:21" ht="55.5" customHeight="1" x14ac:dyDescent="0.25">
      <c r="A56" s="98"/>
      <c r="B56" s="98"/>
      <c r="C56" s="98"/>
      <c r="D56" s="98"/>
      <c r="E56" s="98"/>
      <c r="F56" s="98"/>
      <c r="G56" s="104"/>
      <c r="H56" s="104"/>
      <c r="I56" s="53">
        <v>6000</v>
      </c>
      <c r="J56" s="53">
        <v>6000</v>
      </c>
      <c r="K56" s="66" t="s">
        <v>62</v>
      </c>
      <c r="L56" s="98"/>
      <c r="N56" s="24"/>
      <c r="O56" s="10"/>
      <c r="P56" s="19"/>
      <c r="Q56" s="29"/>
      <c r="R56" s="29"/>
      <c r="S56" s="10"/>
      <c r="T56" s="12">
        <f t="shared" si="9"/>
        <v>0</v>
      </c>
    </row>
    <row r="57" spans="1:21" x14ac:dyDescent="0.25">
      <c r="A57" s="99"/>
      <c r="B57" s="99"/>
      <c r="C57" s="99"/>
      <c r="D57" s="99"/>
      <c r="E57" s="99"/>
      <c r="F57" s="99"/>
      <c r="G57" s="105"/>
      <c r="H57" s="105"/>
      <c r="I57" s="59">
        <f>SUM(I54:I56)</f>
        <v>12002.58</v>
      </c>
      <c r="J57" s="59">
        <f>SUM(J54:J56)</f>
        <v>6000</v>
      </c>
      <c r="K57" s="60" t="s">
        <v>15</v>
      </c>
      <c r="L57" s="99"/>
      <c r="N57" s="22">
        <f t="shared" ref="N57:S57" si="10">SUM(N54:N56)</f>
        <v>784.7</v>
      </c>
      <c r="O57" s="11">
        <f t="shared" si="10"/>
        <v>1831.1</v>
      </c>
      <c r="P57" s="18">
        <f t="shared" si="10"/>
        <v>0</v>
      </c>
      <c r="Q57" s="30"/>
      <c r="R57" s="30"/>
      <c r="S57" s="11">
        <f t="shared" si="10"/>
        <v>0</v>
      </c>
      <c r="T57" s="12">
        <f t="shared" si="9"/>
        <v>2615.8000000000002</v>
      </c>
    </row>
    <row r="58" spans="1:21" x14ac:dyDescent="0.25">
      <c r="A58" s="97">
        <v>9</v>
      </c>
      <c r="B58" s="97" t="s">
        <v>65</v>
      </c>
      <c r="C58" s="97" t="s">
        <v>69</v>
      </c>
      <c r="D58" s="97" t="s">
        <v>66</v>
      </c>
      <c r="E58" s="97" t="s">
        <v>13</v>
      </c>
      <c r="F58" s="97" t="s">
        <v>24</v>
      </c>
      <c r="G58" s="100">
        <v>2017</v>
      </c>
      <c r="H58" s="100">
        <v>2018</v>
      </c>
      <c r="I58" s="63">
        <v>0</v>
      </c>
      <c r="J58" s="63">
        <v>0</v>
      </c>
      <c r="K58" s="34" t="s">
        <v>2</v>
      </c>
      <c r="L58" s="97" t="s">
        <v>68</v>
      </c>
      <c r="N58" s="73"/>
      <c r="O58" s="74"/>
      <c r="P58" s="75"/>
      <c r="Q58" s="76"/>
      <c r="R58" s="76"/>
      <c r="S58" s="74"/>
      <c r="T58" s="12"/>
    </row>
    <row r="59" spans="1:21" ht="27" x14ac:dyDescent="0.25">
      <c r="A59" s="98"/>
      <c r="B59" s="98"/>
      <c r="C59" s="98"/>
      <c r="D59" s="98"/>
      <c r="E59" s="98"/>
      <c r="F59" s="98"/>
      <c r="G59" s="101"/>
      <c r="H59" s="101"/>
      <c r="I59" s="63">
        <v>1599.2</v>
      </c>
      <c r="J59" s="63">
        <v>1599.2</v>
      </c>
      <c r="K59" s="34" t="s">
        <v>3</v>
      </c>
      <c r="L59" s="98"/>
      <c r="N59" s="73"/>
      <c r="O59" s="74"/>
      <c r="P59" s="75"/>
      <c r="Q59" s="76"/>
      <c r="R59" s="76"/>
      <c r="S59" s="74"/>
      <c r="T59" s="12"/>
    </row>
    <row r="60" spans="1:21" ht="27" x14ac:dyDescent="0.25">
      <c r="A60" s="98"/>
      <c r="B60" s="98"/>
      <c r="C60" s="98"/>
      <c r="D60" s="98"/>
      <c r="E60" s="98"/>
      <c r="F60" s="98"/>
      <c r="G60" s="101"/>
      <c r="H60" s="101"/>
      <c r="I60" s="63">
        <v>0</v>
      </c>
      <c r="J60" s="63">
        <v>0</v>
      </c>
      <c r="K60" s="66" t="s">
        <v>62</v>
      </c>
      <c r="L60" s="98"/>
      <c r="N60" s="73"/>
      <c r="O60" s="74"/>
      <c r="P60" s="75"/>
      <c r="Q60" s="76"/>
      <c r="R60" s="76"/>
      <c r="S60" s="74"/>
      <c r="T60" s="12"/>
    </row>
    <row r="61" spans="1:21" ht="54" customHeight="1" x14ac:dyDescent="0.25">
      <c r="A61" s="99"/>
      <c r="B61" s="99"/>
      <c r="C61" s="99"/>
      <c r="D61" s="99"/>
      <c r="E61" s="99"/>
      <c r="F61" s="99"/>
      <c r="G61" s="102"/>
      <c r="H61" s="102"/>
      <c r="I61" s="59">
        <f>SUM(I58:I60)</f>
        <v>1599.2</v>
      </c>
      <c r="J61" s="59">
        <f>SUM(J58:J60)</f>
        <v>1599.2</v>
      </c>
      <c r="K61" s="60" t="s">
        <v>15</v>
      </c>
      <c r="L61" s="99"/>
      <c r="N61" s="73"/>
      <c r="O61" s="74"/>
      <c r="P61" s="75"/>
      <c r="Q61" s="76"/>
      <c r="R61" s="76"/>
      <c r="S61" s="74"/>
      <c r="T61" s="12"/>
    </row>
    <row r="62" spans="1:21" ht="41.25" customHeight="1" x14ac:dyDescent="0.25">
      <c r="A62" s="97">
        <v>10</v>
      </c>
      <c r="B62" s="97" t="s">
        <v>0</v>
      </c>
      <c r="C62" s="97" t="s">
        <v>40</v>
      </c>
      <c r="D62" s="97" t="s">
        <v>28</v>
      </c>
      <c r="E62" s="97" t="s">
        <v>25</v>
      </c>
      <c r="F62" s="97" t="s">
        <v>25</v>
      </c>
      <c r="G62" s="103">
        <v>2015</v>
      </c>
      <c r="H62" s="103">
        <v>2017</v>
      </c>
      <c r="I62" s="33">
        <f>T62</f>
        <v>0</v>
      </c>
      <c r="J62" s="33">
        <f>P62</f>
        <v>0</v>
      </c>
      <c r="K62" s="34" t="s">
        <v>2</v>
      </c>
      <c r="L62" s="97" t="s">
        <v>26</v>
      </c>
      <c r="N62" s="23"/>
      <c r="O62" s="7">
        <v>0</v>
      </c>
      <c r="P62" s="17">
        <v>0</v>
      </c>
      <c r="Q62" s="7">
        <v>0</v>
      </c>
      <c r="R62" s="7"/>
      <c r="S62" s="7"/>
      <c r="T62" s="12">
        <f t="shared" si="9"/>
        <v>0</v>
      </c>
    </row>
    <row r="63" spans="1:21" ht="41.25" customHeight="1" x14ac:dyDescent="0.25">
      <c r="A63" s="98"/>
      <c r="B63" s="98"/>
      <c r="C63" s="109"/>
      <c r="D63" s="98"/>
      <c r="E63" s="98"/>
      <c r="F63" s="98"/>
      <c r="G63" s="104"/>
      <c r="H63" s="104"/>
      <c r="I63" s="33">
        <v>88.2</v>
      </c>
      <c r="J63" s="33">
        <v>88.2</v>
      </c>
      <c r="K63" s="34" t="s">
        <v>3</v>
      </c>
      <c r="L63" s="98"/>
      <c r="N63" s="23"/>
      <c r="O63" s="7"/>
      <c r="P63" s="17"/>
      <c r="Q63" s="7"/>
      <c r="R63" s="7"/>
      <c r="S63" s="7"/>
      <c r="T63" s="12">
        <f t="shared" si="9"/>
        <v>0</v>
      </c>
    </row>
    <row r="64" spans="1:21" ht="41.25" customHeight="1" x14ac:dyDescent="0.25">
      <c r="A64" s="98"/>
      <c r="B64" s="98"/>
      <c r="C64" s="109"/>
      <c r="D64" s="98"/>
      <c r="E64" s="98"/>
      <c r="F64" s="98"/>
      <c r="G64" s="104"/>
      <c r="H64" s="104"/>
      <c r="I64" s="53">
        <f>138822.83+160513.16+321590+1760+0.01</f>
        <v>622686</v>
      </c>
      <c r="J64" s="53">
        <v>482103.17</v>
      </c>
      <c r="K64" s="34" t="s">
        <v>4</v>
      </c>
      <c r="L64" s="98"/>
      <c r="N64" s="24"/>
      <c r="O64" s="10">
        <v>1760</v>
      </c>
      <c r="P64" s="19">
        <f>21150-O64-Q64</f>
        <v>16940</v>
      </c>
      <c r="Q64" s="10">
        <v>2450</v>
      </c>
      <c r="R64" s="10"/>
      <c r="S64" s="10"/>
      <c r="T64" s="12">
        <f t="shared" si="9"/>
        <v>21150</v>
      </c>
      <c r="U64" t="s">
        <v>21</v>
      </c>
    </row>
    <row r="65" spans="1:21" x14ac:dyDescent="0.25">
      <c r="A65" s="99"/>
      <c r="B65" s="99"/>
      <c r="C65" s="110"/>
      <c r="D65" s="99"/>
      <c r="E65" s="99"/>
      <c r="F65" s="99"/>
      <c r="G65" s="105"/>
      <c r="H65" s="105"/>
      <c r="I65" s="59">
        <f>SUM(I62:I64)</f>
        <v>622774.19999999995</v>
      </c>
      <c r="J65" s="59">
        <f>SUM(J62:J64)</f>
        <v>482191.37</v>
      </c>
      <c r="K65" s="60" t="s">
        <v>15</v>
      </c>
      <c r="L65" s="99"/>
      <c r="N65" s="22">
        <f t="shared" ref="N65:S65" si="11">SUM(N62:N64)</f>
        <v>0</v>
      </c>
      <c r="O65" s="11">
        <f t="shared" si="11"/>
        <v>1760</v>
      </c>
      <c r="P65" s="18">
        <f t="shared" si="11"/>
        <v>16940</v>
      </c>
      <c r="Q65" s="11">
        <f t="shared" si="11"/>
        <v>2450</v>
      </c>
      <c r="R65" s="11">
        <f t="shared" si="11"/>
        <v>0</v>
      </c>
      <c r="S65" s="11">
        <f t="shared" si="11"/>
        <v>0</v>
      </c>
      <c r="T65" s="12">
        <f t="shared" si="9"/>
        <v>21150</v>
      </c>
    </row>
    <row r="66" spans="1:21" ht="33" customHeight="1" x14ac:dyDescent="0.25">
      <c r="A66" s="97">
        <v>11</v>
      </c>
      <c r="B66" s="97" t="s">
        <v>46</v>
      </c>
      <c r="C66" s="97" t="s">
        <v>47</v>
      </c>
      <c r="D66" s="97" t="s">
        <v>27</v>
      </c>
      <c r="E66" s="97" t="s">
        <v>25</v>
      </c>
      <c r="F66" s="97" t="s">
        <v>25</v>
      </c>
      <c r="G66" s="103">
        <v>2016</v>
      </c>
      <c r="H66" s="103">
        <v>2017</v>
      </c>
      <c r="I66" s="33">
        <f>T66</f>
        <v>0</v>
      </c>
      <c r="J66" s="33">
        <f>P66</f>
        <v>0</v>
      </c>
      <c r="K66" s="34" t="s">
        <v>2</v>
      </c>
      <c r="L66" s="97" t="s">
        <v>26</v>
      </c>
      <c r="N66" s="23"/>
      <c r="O66" s="7">
        <v>0</v>
      </c>
      <c r="P66" s="17">
        <v>0</v>
      </c>
      <c r="Q66" s="7">
        <v>0</v>
      </c>
      <c r="R66" s="7"/>
      <c r="S66" s="7"/>
      <c r="T66" s="12">
        <f t="shared" ref="T66:T69" si="12">N66+O66+P66+Q66+R66+S66</f>
        <v>0</v>
      </c>
    </row>
    <row r="67" spans="1:21" ht="33" customHeight="1" x14ac:dyDescent="0.25">
      <c r="A67" s="98"/>
      <c r="B67" s="98"/>
      <c r="C67" s="98"/>
      <c r="D67" s="98"/>
      <c r="E67" s="98"/>
      <c r="F67" s="98"/>
      <c r="G67" s="104"/>
      <c r="H67" s="104"/>
      <c r="I67" s="53">
        <v>18.670000000000002</v>
      </c>
      <c r="J67" s="53">
        <v>7.5</v>
      </c>
      <c r="K67" s="34" t="s">
        <v>3</v>
      </c>
      <c r="L67" s="98"/>
      <c r="N67" s="23"/>
      <c r="O67" s="7"/>
      <c r="P67" s="17"/>
      <c r="Q67" s="7"/>
      <c r="R67" s="7"/>
      <c r="S67" s="7"/>
      <c r="T67" s="12">
        <f t="shared" si="12"/>
        <v>0</v>
      </c>
    </row>
    <row r="68" spans="1:21" ht="33" customHeight="1" x14ac:dyDescent="0.25">
      <c r="A68" s="98"/>
      <c r="B68" s="98"/>
      <c r="C68" s="98"/>
      <c r="D68" s="98"/>
      <c r="E68" s="98"/>
      <c r="F68" s="98"/>
      <c r="G68" s="104"/>
      <c r="H68" s="104"/>
      <c r="I68" s="53">
        <v>318070</v>
      </c>
      <c r="J68" s="53">
        <v>158005.93</v>
      </c>
      <c r="K68" s="34" t="s">
        <v>4</v>
      </c>
      <c r="L68" s="98"/>
      <c r="N68" s="24"/>
      <c r="O68" s="10"/>
      <c r="P68" s="19">
        <v>168070</v>
      </c>
      <c r="Q68" s="10"/>
      <c r="R68" s="10"/>
      <c r="S68" s="10"/>
      <c r="T68" s="12">
        <f t="shared" si="12"/>
        <v>168070</v>
      </c>
      <c r="U68" t="s">
        <v>21</v>
      </c>
    </row>
    <row r="69" spans="1:21" x14ac:dyDescent="0.25">
      <c r="A69" s="99"/>
      <c r="B69" s="99"/>
      <c r="C69" s="99"/>
      <c r="D69" s="99"/>
      <c r="E69" s="99"/>
      <c r="F69" s="99"/>
      <c r="G69" s="105"/>
      <c r="H69" s="105"/>
      <c r="I69" s="59">
        <f>SUM(I66:I68)</f>
        <v>318088.67</v>
      </c>
      <c r="J69" s="59">
        <f>SUM(J66:J68)</f>
        <v>158013.43</v>
      </c>
      <c r="K69" s="60" t="s">
        <v>15</v>
      </c>
      <c r="L69" s="99"/>
      <c r="N69" s="22">
        <f t="shared" ref="N69:S69" si="13">SUM(N66:N68)</f>
        <v>0</v>
      </c>
      <c r="O69" s="11">
        <f t="shared" si="13"/>
        <v>0</v>
      </c>
      <c r="P69" s="18">
        <f t="shared" si="13"/>
        <v>168070</v>
      </c>
      <c r="Q69" s="11">
        <f t="shared" si="13"/>
        <v>0</v>
      </c>
      <c r="R69" s="11">
        <f t="shared" si="13"/>
        <v>0</v>
      </c>
      <c r="S69" s="11">
        <f t="shared" si="13"/>
        <v>0</v>
      </c>
      <c r="T69" s="12">
        <f t="shared" si="12"/>
        <v>168070</v>
      </c>
    </row>
    <row r="70" spans="1:21" s="70" customFormat="1" x14ac:dyDescent="0.25">
      <c r="G70" s="71"/>
      <c r="H70" s="71"/>
      <c r="M70" s="72"/>
    </row>
    <row r="71" spans="1:21" s="67" customFormat="1" x14ac:dyDescent="0.25">
      <c r="G71" s="68"/>
      <c r="H71" s="68"/>
      <c r="M71" s="69"/>
    </row>
    <row r="72" spans="1:21" s="67" customFormat="1" x14ac:dyDescent="0.25">
      <c r="G72" s="68"/>
      <c r="H72" s="68"/>
      <c r="M72" s="69"/>
    </row>
    <row r="73" spans="1:21" s="67" customFormat="1" x14ac:dyDescent="0.25">
      <c r="G73" s="68"/>
      <c r="H73" s="68"/>
      <c r="M73" s="69"/>
      <c r="N73" s="67">
        <f>15000000+300</f>
        <v>15000300</v>
      </c>
      <c r="O73" s="67">
        <f>N73/1000</f>
        <v>15000.3</v>
      </c>
    </row>
    <row r="74" spans="1:21" s="67" customFormat="1" x14ac:dyDescent="0.25">
      <c r="G74" s="68"/>
      <c r="H74" s="68"/>
      <c r="M74" s="69"/>
    </row>
    <row r="75" spans="1:21" s="67" customFormat="1" x14ac:dyDescent="0.25">
      <c r="G75" s="68"/>
      <c r="H75" s="68"/>
      <c r="M75" s="69"/>
    </row>
  </sheetData>
  <mergeCells count="150">
    <mergeCell ref="F54:F57"/>
    <mergeCell ref="G54:G57"/>
    <mergeCell ref="A41:A44"/>
    <mergeCell ref="B41:B44"/>
    <mergeCell ref="C41:C44"/>
    <mergeCell ref="D41:D44"/>
    <mergeCell ref="E41:E44"/>
    <mergeCell ref="F41:F44"/>
    <mergeCell ref="G41:G44"/>
    <mergeCell ref="A49:A52"/>
    <mergeCell ref="A45:A48"/>
    <mergeCell ref="B45:B48"/>
    <mergeCell ref="C45:C48"/>
    <mergeCell ref="D45:D48"/>
    <mergeCell ref="E45:E48"/>
    <mergeCell ref="F45:F48"/>
    <mergeCell ref="G45:G48"/>
    <mergeCell ref="L58:L61"/>
    <mergeCell ref="L32:L35"/>
    <mergeCell ref="H32:H35"/>
    <mergeCell ref="G32:G35"/>
    <mergeCell ref="F32:F35"/>
    <mergeCell ref="E32:E35"/>
    <mergeCell ref="D32:D35"/>
    <mergeCell ref="C32:C35"/>
    <mergeCell ref="B32:B35"/>
    <mergeCell ref="L49:L52"/>
    <mergeCell ref="L45:L48"/>
    <mergeCell ref="H41:H44"/>
    <mergeCell ref="L41:L44"/>
    <mergeCell ref="B54:B57"/>
    <mergeCell ref="C54:C57"/>
    <mergeCell ref="D54:D57"/>
    <mergeCell ref="E54:E57"/>
    <mergeCell ref="B49:B52"/>
    <mergeCell ref="C49:C52"/>
    <mergeCell ref="D49:D52"/>
    <mergeCell ref="E49:E52"/>
    <mergeCell ref="F49:F52"/>
    <mergeCell ref="G49:G52"/>
    <mergeCell ref="H49:H52"/>
    <mergeCell ref="H45:H48"/>
    <mergeCell ref="B37:B40"/>
    <mergeCell ref="C37:C40"/>
    <mergeCell ref="D37:D40"/>
    <mergeCell ref="E37:E40"/>
    <mergeCell ref="F37:F40"/>
    <mergeCell ref="G37:G40"/>
    <mergeCell ref="H37:H40"/>
    <mergeCell ref="L37:L40"/>
    <mergeCell ref="A32:A35"/>
    <mergeCell ref="L23:L26"/>
    <mergeCell ref="A27:A30"/>
    <mergeCell ref="B27:B30"/>
    <mergeCell ref="C27:C30"/>
    <mergeCell ref="D27:D30"/>
    <mergeCell ref="E27:E30"/>
    <mergeCell ref="F27:F30"/>
    <mergeCell ref="G27:G30"/>
    <mergeCell ref="H27:H30"/>
    <mergeCell ref="L27:L30"/>
    <mergeCell ref="A23:A26"/>
    <mergeCell ref="B23:B26"/>
    <mergeCell ref="C23:C26"/>
    <mergeCell ref="D23:D26"/>
    <mergeCell ref="E23:E26"/>
    <mergeCell ref="F23:F26"/>
    <mergeCell ref="G23:G26"/>
    <mergeCell ref="H23:H26"/>
    <mergeCell ref="A66:A69"/>
    <mergeCell ref="B66:B69"/>
    <mergeCell ref="C66:C69"/>
    <mergeCell ref="D66:D69"/>
    <mergeCell ref="E66:E69"/>
    <mergeCell ref="F66:F69"/>
    <mergeCell ref="G66:G69"/>
    <mergeCell ref="H66:H69"/>
    <mergeCell ref="L66:L69"/>
    <mergeCell ref="L62:L65"/>
    <mergeCell ref="A1:L1"/>
    <mergeCell ref="A62:A65"/>
    <mergeCell ref="B62:B65"/>
    <mergeCell ref="C62:C65"/>
    <mergeCell ref="D62:D65"/>
    <mergeCell ref="E62:E65"/>
    <mergeCell ref="F62:F65"/>
    <mergeCell ref="G62:G65"/>
    <mergeCell ref="H62:H65"/>
    <mergeCell ref="A7:A10"/>
    <mergeCell ref="B7:B10"/>
    <mergeCell ref="C7:C10"/>
    <mergeCell ref="D7:D10"/>
    <mergeCell ref="E7:E10"/>
    <mergeCell ref="F7:F10"/>
    <mergeCell ref="E11:E14"/>
    <mergeCell ref="L3:L4"/>
    <mergeCell ref="A6:L6"/>
    <mergeCell ref="A3:A4"/>
    <mergeCell ref="B3:B4"/>
    <mergeCell ref="C3:C4"/>
    <mergeCell ref="D3:D4"/>
    <mergeCell ref="E3:E4"/>
    <mergeCell ref="I3:J3"/>
    <mergeCell ref="K3:K4"/>
    <mergeCell ref="H54:H57"/>
    <mergeCell ref="A53:L53"/>
    <mergeCell ref="A31:L31"/>
    <mergeCell ref="A36:L36"/>
    <mergeCell ref="L7:L10"/>
    <mergeCell ref="L11:L14"/>
    <mergeCell ref="L15:L18"/>
    <mergeCell ref="L19:L22"/>
    <mergeCell ref="G7:G10"/>
    <mergeCell ref="H7:H10"/>
    <mergeCell ref="A15:A18"/>
    <mergeCell ref="B15:B18"/>
    <mergeCell ref="C15:C18"/>
    <mergeCell ref="D15:D18"/>
    <mergeCell ref="E15:E18"/>
    <mergeCell ref="F15:F18"/>
    <mergeCell ref="L54:L57"/>
    <mergeCell ref="G19:G22"/>
    <mergeCell ref="H19:H22"/>
    <mergeCell ref="A54:A57"/>
    <mergeCell ref="A11:A14"/>
    <mergeCell ref="B11:B14"/>
    <mergeCell ref="A58:A61"/>
    <mergeCell ref="B58:B61"/>
    <mergeCell ref="C58:C61"/>
    <mergeCell ref="D58:D61"/>
    <mergeCell ref="E58:E61"/>
    <mergeCell ref="F58:F61"/>
    <mergeCell ref="G58:G61"/>
    <mergeCell ref="H58:H61"/>
    <mergeCell ref="F3:F4"/>
    <mergeCell ref="G3:H3"/>
    <mergeCell ref="C11:C14"/>
    <mergeCell ref="D11:D14"/>
    <mergeCell ref="H11:H14"/>
    <mergeCell ref="A19:A22"/>
    <mergeCell ref="B19:B22"/>
    <mergeCell ref="C19:C22"/>
    <mergeCell ref="D19:D22"/>
    <mergeCell ref="E19:E22"/>
    <mergeCell ref="F19:F22"/>
    <mergeCell ref="F11:F14"/>
    <mergeCell ref="G11:G14"/>
    <mergeCell ref="G15:G18"/>
    <mergeCell ref="H15:H18"/>
    <mergeCell ref="A37:A40"/>
  </mergeCells>
  <phoneticPr fontId="2" type="noConversion"/>
  <pageMargins left="0.19685039370078741" right="0.19685039370078741" top="0.19685039370078741" bottom="0.19685039370078741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на 21.07.2017</vt:lpstr>
      <vt:lpstr>План на 2017</vt:lpstr>
      <vt:lpstr>'План на 21.07.2017'!Область_печати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2015-11-09T16:32:26Z</cp:lastPrinted>
  <dcterms:created xsi:type="dcterms:W3CDTF">2006-09-16T00:00:00Z</dcterms:created>
  <dcterms:modified xsi:type="dcterms:W3CDTF">2017-09-08T09:32:36Z</dcterms:modified>
</cp:coreProperties>
</file>